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alit\Box\02 Health Financing\02 Program Activities\01 National Planning and Budgeting\01 HSSP Costings\HSSP III (2021)\05 Costing\01 Annex\"/>
    </mc:Choice>
  </mc:AlternateContent>
  <xr:revisionPtr revIDLastSave="0" documentId="13_ncr:1_{8B996126-9B3B-4778-9BD8-BBB59DCF7672}" xr6:coauthVersionLast="47" xr6:coauthVersionMax="47" xr10:uidLastSave="{00000000-0000-0000-0000-000000000000}"/>
  <bookViews>
    <workbookView xWindow="28680" yWindow="-120" windowWidth="29040" windowHeight="15720" xr2:uid="{388E19E8-B7E9-BD47-9A47-F139918EBD35}"/>
  </bookViews>
  <sheets>
    <sheet name="Summary 2022" sheetId="12" r:id="rId1"/>
    <sheet name="Summary RR HBP 2022-2030" sheetId="13" r:id="rId2"/>
    <sheet name="Results--&gt;" sheetId="14" r:id="rId3"/>
    <sheet name="Costing HBP 2022-2030" sheetId="10" r:id="rId4"/>
    <sheet name="Intervention costing--&gt;" sheetId="18" r:id="rId5"/>
    <sheet name="final cost by internvention" sheetId="19" r:id="rId6"/>
    <sheet name="pivot intervention" sheetId="20" r:id="rId7"/>
    <sheet name="raw data entry" sheetId="21" r:id="rId8"/>
    <sheet name="Annex--&gt;" sheetId="15" r:id="rId9"/>
    <sheet name="HBP targets simple" sheetId="6" r:id="rId10"/>
    <sheet name="In Budget Mar 15" sheetId="5" state="hidden" r:id="rId11"/>
    <sheet name="Old HBP 2021-2030" sheetId="7" r:id="rId12"/>
    <sheet name="HBP Mapping" sheetId="2" r:id="rId13"/>
  </sheets>
  <externalReferences>
    <externalReference r:id="rId14"/>
  </externalReferences>
  <definedNames>
    <definedName name="_xlnm._FilterDatabase" localSheetId="3" hidden="1">'Costing HBP 2022-2030'!$A$6:$CC$140</definedName>
    <definedName name="_xlnm._FilterDatabase" localSheetId="12" hidden="1">'HBP Mapping'!$A$5:$K$139</definedName>
    <definedName name="_xlnm._FilterDatabase" localSheetId="9" hidden="1">'HBP targets simple'!$A$11:$AB$146</definedName>
    <definedName name="_xlnm._FilterDatabase" localSheetId="10" hidden="1">'In Budget Mar 15'!$A$10:$R$146</definedName>
    <definedName name="_xlnm._FilterDatabase" localSheetId="11" hidden="1">'Old HBP 2021-2030'!$A$5:$AA$140</definedName>
  </definedNames>
  <calcPr calcId="191029"/>
  <pivotCaches>
    <pivotCache cacheId="0" r:id="rId15"/>
    <pivotCache cacheId="1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7" i="10" l="1"/>
  <c r="D10" i="13" l="1"/>
  <c r="E10" i="13"/>
  <c r="F10" i="13"/>
  <c r="G10" i="13"/>
  <c r="H10" i="13"/>
  <c r="I10" i="13"/>
  <c r="J10" i="13"/>
  <c r="K10" i="13"/>
  <c r="C10" i="13"/>
  <c r="CI139" i="10"/>
  <c r="CH139" i="10"/>
  <c r="CG139" i="10"/>
  <c r="CF139" i="10"/>
  <c r="CE139" i="10"/>
  <c r="CD139" i="10"/>
  <c r="CC139" i="10"/>
  <c r="CB139" i="10"/>
  <c r="CI138" i="10"/>
  <c r="CH138" i="10"/>
  <c r="CG138" i="10"/>
  <c r="CF138" i="10"/>
  <c r="CE138" i="10"/>
  <c r="CD138" i="10"/>
  <c r="CC138" i="10"/>
  <c r="CB138" i="10"/>
  <c r="CI137" i="10"/>
  <c r="CH137" i="10"/>
  <c r="CG137" i="10"/>
  <c r="CF137" i="10"/>
  <c r="CE137" i="10"/>
  <c r="CD137" i="10"/>
  <c r="CC137" i="10"/>
  <c r="CB137" i="10"/>
  <c r="CI136" i="10"/>
  <c r="CH136" i="10"/>
  <c r="CG136" i="10"/>
  <c r="CF136" i="10"/>
  <c r="CE136" i="10"/>
  <c r="CD136" i="10"/>
  <c r="CC136" i="10"/>
  <c r="CB136" i="10"/>
  <c r="CI135" i="10"/>
  <c r="CH135" i="10"/>
  <c r="CG135" i="10"/>
  <c r="CF135" i="10"/>
  <c r="CE135" i="10"/>
  <c r="CD135" i="10"/>
  <c r="CC135" i="10"/>
  <c r="CB135" i="10"/>
  <c r="CI134" i="10"/>
  <c r="CH134" i="10"/>
  <c r="CG134" i="10"/>
  <c r="CF134" i="10"/>
  <c r="CE134" i="10"/>
  <c r="CD134" i="10"/>
  <c r="CC134" i="10"/>
  <c r="CB134" i="10"/>
  <c r="CI133" i="10"/>
  <c r="CH133" i="10"/>
  <c r="CG133" i="10"/>
  <c r="CF133" i="10"/>
  <c r="CE133" i="10"/>
  <c r="CD133" i="10"/>
  <c r="CC133" i="10"/>
  <c r="CB133" i="10"/>
  <c r="CI132" i="10"/>
  <c r="CH132" i="10"/>
  <c r="CG132" i="10"/>
  <c r="CF132" i="10"/>
  <c r="CE132" i="10"/>
  <c r="CD132" i="10"/>
  <c r="CC132" i="10"/>
  <c r="CB132" i="10"/>
  <c r="CI131" i="10"/>
  <c r="CH131" i="10"/>
  <c r="CG131" i="10"/>
  <c r="CF131" i="10"/>
  <c r="CE131" i="10"/>
  <c r="CD131" i="10"/>
  <c r="CC131" i="10"/>
  <c r="CB131" i="10"/>
  <c r="CI130" i="10"/>
  <c r="CH130" i="10"/>
  <c r="CG130" i="10"/>
  <c r="CF130" i="10"/>
  <c r="CE130" i="10"/>
  <c r="CD130" i="10"/>
  <c r="CC130" i="10"/>
  <c r="CB130" i="10"/>
  <c r="CI129" i="10"/>
  <c r="CH129" i="10"/>
  <c r="CG129" i="10"/>
  <c r="CF129" i="10"/>
  <c r="CE129" i="10"/>
  <c r="CD129" i="10"/>
  <c r="CC129" i="10"/>
  <c r="CB129" i="10"/>
  <c r="CI128" i="10"/>
  <c r="CH128" i="10"/>
  <c r="CG128" i="10"/>
  <c r="CF128" i="10"/>
  <c r="CE128" i="10"/>
  <c r="CD128" i="10"/>
  <c r="CC128" i="10"/>
  <c r="CB128" i="10"/>
  <c r="CI127" i="10"/>
  <c r="CH127" i="10"/>
  <c r="CG127" i="10"/>
  <c r="CF127" i="10"/>
  <c r="CE127" i="10"/>
  <c r="CD127" i="10"/>
  <c r="CC127" i="10"/>
  <c r="CB127" i="10"/>
  <c r="CI126" i="10"/>
  <c r="CH126" i="10"/>
  <c r="CG126" i="10"/>
  <c r="CF126" i="10"/>
  <c r="CE126" i="10"/>
  <c r="CD126" i="10"/>
  <c r="CC126" i="10"/>
  <c r="CB126" i="10"/>
  <c r="CI125" i="10"/>
  <c r="CH125" i="10"/>
  <c r="CG125" i="10"/>
  <c r="CF125" i="10"/>
  <c r="CE125" i="10"/>
  <c r="CD125" i="10"/>
  <c r="CC125" i="10"/>
  <c r="CB125" i="10"/>
  <c r="CI124" i="10"/>
  <c r="CH124" i="10"/>
  <c r="CG124" i="10"/>
  <c r="CF124" i="10"/>
  <c r="CE124" i="10"/>
  <c r="CD124" i="10"/>
  <c r="CC124" i="10"/>
  <c r="CB124" i="10"/>
  <c r="CI123" i="10"/>
  <c r="CH123" i="10"/>
  <c r="CG123" i="10"/>
  <c r="CF123" i="10"/>
  <c r="CE123" i="10"/>
  <c r="CD123" i="10"/>
  <c r="CC123" i="10"/>
  <c r="CB123" i="10"/>
  <c r="CI122" i="10"/>
  <c r="CH122" i="10"/>
  <c r="CG122" i="10"/>
  <c r="CF122" i="10"/>
  <c r="CE122" i="10"/>
  <c r="CD122" i="10"/>
  <c r="CC122" i="10"/>
  <c r="CB122" i="10"/>
  <c r="CI121" i="10"/>
  <c r="CH121" i="10"/>
  <c r="CG121" i="10"/>
  <c r="CF121" i="10"/>
  <c r="CE121" i="10"/>
  <c r="CD121" i="10"/>
  <c r="CC121" i="10"/>
  <c r="CB121" i="10"/>
  <c r="CI120" i="10"/>
  <c r="CH120" i="10"/>
  <c r="CG120" i="10"/>
  <c r="CF120" i="10"/>
  <c r="CE120" i="10"/>
  <c r="CD120" i="10"/>
  <c r="CC120" i="10"/>
  <c r="CB120" i="10"/>
  <c r="CI119" i="10"/>
  <c r="CH119" i="10"/>
  <c r="CG119" i="10"/>
  <c r="CF119" i="10"/>
  <c r="CE119" i="10"/>
  <c r="CD119" i="10"/>
  <c r="CC119" i="10"/>
  <c r="CB119" i="10"/>
  <c r="CI118" i="10"/>
  <c r="CH118" i="10"/>
  <c r="CG118" i="10"/>
  <c r="CF118" i="10"/>
  <c r="CE118" i="10"/>
  <c r="CD118" i="10"/>
  <c r="CC118" i="10"/>
  <c r="CB118" i="10"/>
  <c r="CI117" i="10"/>
  <c r="CH117" i="10"/>
  <c r="CG117" i="10"/>
  <c r="CF117" i="10"/>
  <c r="CE117" i="10"/>
  <c r="CD117" i="10"/>
  <c r="CC117" i="10"/>
  <c r="CB117" i="10"/>
  <c r="CI116" i="10"/>
  <c r="CH116" i="10"/>
  <c r="CG116" i="10"/>
  <c r="CF116" i="10"/>
  <c r="CE116" i="10"/>
  <c r="CD116" i="10"/>
  <c r="CC116" i="10"/>
  <c r="CB116" i="10"/>
  <c r="CI115" i="10"/>
  <c r="CH115" i="10"/>
  <c r="CG115" i="10"/>
  <c r="CF115" i="10"/>
  <c r="CE115" i="10"/>
  <c r="CD115" i="10"/>
  <c r="CC115" i="10"/>
  <c r="CB115" i="10"/>
  <c r="CI114" i="10"/>
  <c r="CH114" i="10"/>
  <c r="CG114" i="10"/>
  <c r="CF114" i="10"/>
  <c r="CE114" i="10"/>
  <c r="CD114" i="10"/>
  <c r="CC114" i="10"/>
  <c r="CB114" i="10"/>
  <c r="CI113" i="10"/>
  <c r="CH113" i="10"/>
  <c r="CG113" i="10"/>
  <c r="CF113" i="10"/>
  <c r="CE113" i="10"/>
  <c r="CD113" i="10"/>
  <c r="CC113" i="10"/>
  <c r="CB113" i="10"/>
  <c r="CI112" i="10"/>
  <c r="CH112" i="10"/>
  <c r="CG112" i="10"/>
  <c r="CF112" i="10"/>
  <c r="CE112" i="10"/>
  <c r="CD112" i="10"/>
  <c r="CC112" i="10"/>
  <c r="CB112" i="10"/>
  <c r="CI111" i="10"/>
  <c r="CH111" i="10"/>
  <c r="CG111" i="10"/>
  <c r="CF111" i="10"/>
  <c r="CE111" i="10"/>
  <c r="CD111" i="10"/>
  <c r="CC111" i="10"/>
  <c r="CB111" i="10"/>
  <c r="CI110" i="10"/>
  <c r="CH110" i="10"/>
  <c r="CG110" i="10"/>
  <c r="CF110" i="10"/>
  <c r="CE110" i="10"/>
  <c r="CD110" i="10"/>
  <c r="CC110" i="10"/>
  <c r="CB110" i="10"/>
  <c r="CI109" i="10"/>
  <c r="CH109" i="10"/>
  <c r="CG109" i="10"/>
  <c r="CF109" i="10"/>
  <c r="CE109" i="10"/>
  <c r="CD109" i="10"/>
  <c r="CC109" i="10"/>
  <c r="CB109" i="10"/>
  <c r="CI108" i="10"/>
  <c r="CH108" i="10"/>
  <c r="CG108" i="10"/>
  <c r="CF108" i="10"/>
  <c r="CE108" i="10"/>
  <c r="CD108" i="10"/>
  <c r="CC108" i="10"/>
  <c r="CB108" i="10"/>
  <c r="CI107" i="10"/>
  <c r="CH107" i="10"/>
  <c r="CG107" i="10"/>
  <c r="CF107" i="10"/>
  <c r="CE107" i="10"/>
  <c r="CD107" i="10"/>
  <c r="CC107" i="10"/>
  <c r="CB107" i="10"/>
  <c r="CI106" i="10"/>
  <c r="CH106" i="10"/>
  <c r="CG106" i="10"/>
  <c r="CF106" i="10"/>
  <c r="CE106" i="10"/>
  <c r="CD106" i="10"/>
  <c r="CC106" i="10"/>
  <c r="CB106" i="10"/>
  <c r="CI105" i="10"/>
  <c r="CH105" i="10"/>
  <c r="CG105" i="10"/>
  <c r="CF105" i="10"/>
  <c r="CE105" i="10"/>
  <c r="CD105" i="10"/>
  <c r="CC105" i="10"/>
  <c r="CB105" i="10"/>
  <c r="CI104" i="10"/>
  <c r="CH104" i="10"/>
  <c r="CG104" i="10"/>
  <c r="CF104" i="10"/>
  <c r="CE104" i="10"/>
  <c r="CD104" i="10"/>
  <c r="CC104" i="10"/>
  <c r="CB104" i="10"/>
  <c r="CI103" i="10"/>
  <c r="CH103" i="10"/>
  <c r="CG103" i="10"/>
  <c r="CF103" i="10"/>
  <c r="CE103" i="10"/>
  <c r="CD103" i="10"/>
  <c r="CC103" i="10"/>
  <c r="CB103" i="10"/>
  <c r="CI102" i="10"/>
  <c r="CH102" i="10"/>
  <c r="CG102" i="10"/>
  <c r="CF102" i="10"/>
  <c r="CE102" i="10"/>
  <c r="CD102" i="10"/>
  <c r="CC102" i="10"/>
  <c r="CB102" i="10"/>
  <c r="CI101" i="10"/>
  <c r="CH101" i="10"/>
  <c r="CG101" i="10"/>
  <c r="CF101" i="10"/>
  <c r="CE101" i="10"/>
  <c r="CD101" i="10"/>
  <c r="CC101" i="10"/>
  <c r="CB101" i="10"/>
  <c r="CI100" i="10"/>
  <c r="CH100" i="10"/>
  <c r="CG100" i="10"/>
  <c r="CF100" i="10"/>
  <c r="CE100" i="10"/>
  <c r="CD100" i="10"/>
  <c r="CC100" i="10"/>
  <c r="CB100" i="10"/>
  <c r="CI99" i="10"/>
  <c r="CH99" i="10"/>
  <c r="CG99" i="10"/>
  <c r="CF99" i="10"/>
  <c r="CE99" i="10"/>
  <c r="CD99" i="10"/>
  <c r="CC99" i="10"/>
  <c r="CB99" i="10"/>
  <c r="CI98" i="10"/>
  <c r="CH98" i="10"/>
  <c r="CG98" i="10"/>
  <c r="CF98" i="10"/>
  <c r="CE98" i="10"/>
  <c r="CD98" i="10"/>
  <c r="CC98" i="10"/>
  <c r="CB98" i="10"/>
  <c r="CI97" i="10"/>
  <c r="CH97" i="10"/>
  <c r="CG97" i="10"/>
  <c r="CF97" i="10"/>
  <c r="CE97" i="10"/>
  <c r="CD97" i="10"/>
  <c r="CC97" i="10"/>
  <c r="CB97" i="10"/>
  <c r="CI96" i="10"/>
  <c r="CH96" i="10"/>
  <c r="CG96" i="10"/>
  <c r="CF96" i="10"/>
  <c r="CE96" i="10"/>
  <c r="CD96" i="10"/>
  <c r="CC96" i="10"/>
  <c r="CB96" i="10"/>
  <c r="CI95" i="10"/>
  <c r="CH95" i="10"/>
  <c r="CG95" i="10"/>
  <c r="CF95" i="10"/>
  <c r="CE95" i="10"/>
  <c r="CD95" i="10"/>
  <c r="CC95" i="10"/>
  <c r="CB95" i="10"/>
  <c r="CI94" i="10"/>
  <c r="CH94" i="10"/>
  <c r="CG94" i="10"/>
  <c r="CF94" i="10"/>
  <c r="CE94" i="10"/>
  <c r="CD94" i="10"/>
  <c r="CC94" i="10"/>
  <c r="CB94" i="10"/>
  <c r="CI93" i="10"/>
  <c r="CH93" i="10"/>
  <c r="CG93" i="10"/>
  <c r="CF93" i="10"/>
  <c r="CE93" i="10"/>
  <c r="CD93" i="10"/>
  <c r="CC93" i="10"/>
  <c r="CB93" i="10"/>
  <c r="CI92" i="10"/>
  <c r="CH92" i="10"/>
  <c r="CG92" i="10"/>
  <c r="CF92" i="10"/>
  <c r="CE92" i="10"/>
  <c r="CD92" i="10"/>
  <c r="CC92" i="10"/>
  <c r="CB92" i="10"/>
  <c r="CI91" i="10"/>
  <c r="CH91" i="10"/>
  <c r="CG91" i="10"/>
  <c r="CF91" i="10"/>
  <c r="CE91" i="10"/>
  <c r="CD91" i="10"/>
  <c r="CC91" i="10"/>
  <c r="CB91" i="10"/>
  <c r="CI90" i="10"/>
  <c r="CH90" i="10"/>
  <c r="CG90" i="10"/>
  <c r="CF90" i="10"/>
  <c r="CE90" i="10"/>
  <c r="CD90" i="10"/>
  <c r="CC90" i="10"/>
  <c r="CB90" i="10"/>
  <c r="CI89" i="10"/>
  <c r="CH89" i="10"/>
  <c r="CG89" i="10"/>
  <c r="CF89" i="10"/>
  <c r="CE89" i="10"/>
  <c r="CD89" i="10"/>
  <c r="CC89" i="10"/>
  <c r="CB89" i="10"/>
  <c r="CI88" i="10"/>
  <c r="CH88" i="10"/>
  <c r="CG88" i="10"/>
  <c r="CF88" i="10"/>
  <c r="CE88" i="10"/>
  <c r="CD88" i="10"/>
  <c r="CC88" i="10"/>
  <c r="CB88" i="10"/>
  <c r="CI87" i="10"/>
  <c r="CH87" i="10"/>
  <c r="CG87" i="10"/>
  <c r="CF87" i="10"/>
  <c r="CE87" i="10"/>
  <c r="CD87" i="10"/>
  <c r="CC87" i="10"/>
  <c r="CB87" i="10"/>
  <c r="CI86" i="10"/>
  <c r="CH86" i="10"/>
  <c r="CG86" i="10"/>
  <c r="CF86" i="10"/>
  <c r="CE86" i="10"/>
  <c r="CD86" i="10"/>
  <c r="CC86" i="10"/>
  <c r="CB86" i="10"/>
  <c r="CI85" i="10"/>
  <c r="CH85" i="10"/>
  <c r="CG85" i="10"/>
  <c r="CF85" i="10"/>
  <c r="CE85" i="10"/>
  <c r="CD85" i="10"/>
  <c r="CC85" i="10"/>
  <c r="CB85" i="10"/>
  <c r="CI84" i="10"/>
  <c r="CH84" i="10"/>
  <c r="CG84" i="10"/>
  <c r="CF84" i="10"/>
  <c r="CE84" i="10"/>
  <c r="CD84" i="10"/>
  <c r="CC84" i="10"/>
  <c r="CB84" i="10"/>
  <c r="CI83" i="10"/>
  <c r="CH83" i="10"/>
  <c r="CG83" i="10"/>
  <c r="CF83" i="10"/>
  <c r="CE83" i="10"/>
  <c r="CD83" i="10"/>
  <c r="CC83" i="10"/>
  <c r="CB83" i="10"/>
  <c r="CI82" i="10"/>
  <c r="CH82" i="10"/>
  <c r="CG82" i="10"/>
  <c r="CF82" i="10"/>
  <c r="CE82" i="10"/>
  <c r="CD82" i="10"/>
  <c r="CC82" i="10"/>
  <c r="CB82" i="10"/>
  <c r="CI81" i="10"/>
  <c r="CH81" i="10"/>
  <c r="CG81" i="10"/>
  <c r="CF81" i="10"/>
  <c r="CE81" i="10"/>
  <c r="CD81" i="10"/>
  <c r="CC81" i="10"/>
  <c r="CB81" i="10"/>
  <c r="CI80" i="10"/>
  <c r="CH80" i="10"/>
  <c r="CG80" i="10"/>
  <c r="CF80" i="10"/>
  <c r="CE80" i="10"/>
  <c r="CD80" i="10"/>
  <c r="CC80" i="10"/>
  <c r="CB80" i="10"/>
  <c r="CI77" i="10"/>
  <c r="CH77" i="10"/>
  <c r="CG77" i="10"/>
  <c r="CF77" i="10"/>
  <c r="CE77" i="10"/>
  <c r="CD77" i="10"/>
  <c r="CC77" i="10"/>
  <c r="CB77" i="10"/>
  <c r="CI76" i="10"/>
  <c r="CH76" i="10"/>
  <c r="CG76" i="10"/>
  <c r="CF76" i="10"/>
  <c r="CE76" i="10"/>
  <c r="CD76" i="10"/>
  <c r="CC76" i="10"/>
  <c r="CB76" i="10"/>
  <c r="CI75" i="10"/>
  <c r="CH75" i="10"/>
  <c r="CG75" i="10"/>
  <c r="CF75" i="10"/>
  <c r="CE75" i="10"/>
  <c r="CD75" i="10"/>
  <c r="CC75" i="10"/>
  <c r="CB75" i="10"/>
  <c r="CI74" i="10"/>
  <c r="CH74" i="10"/>
  <c r="CG74" i="10"/>
  <c r="CF74" i="10"/>
  <c r="CE74" i="10"/>
  <c r="CD74" i="10"/>
  <c r="CC74" i="10"/>
  <c r="CB74" i="10"/>
  <c r="CI73" i="10"/>
  <c r="CH73" i="10"/>
  <c r="CG73" i="10"/>
  <c r="CF73" i="10"/>
  <c r="CE73" i="10"/>
  <c r="CD73" i="10"/>
  <c r="CC73" i="10"/>
  <c r="CB73" i="10"/>
  <c r="CI72" i="10"/>
  <c r="CH72" i="10"/>
  <c r="CG72" i="10"/>
  <c r="CF72" i="10"/>
  <c r="CE72" i="10"/>
  <c r="CD72" i="10"/>
  <c r="CC72" i="10"/>
  <c r="CB72" i="10"/>
  <c r="CI71" i="10"/>
  <c r="CH71" i="10"/>
  <c r="CG71" i="10"/>
  <c r="CF71" i="10"/>
  <c r="CE71" i="10"/>
  <c r="CD71" i="10"/>
  <c r="CC71" i="10"/>
  <c r="CB71" i="10"/>
  <c r="CI70" i="10"/>
  <c r="CH70" i="10"/>
  <c r="CG70" i="10"/>
  <c r="CF70" i="10"/>
  <c r="CE70" i="10"/>
  <c r="CD70" i="10"/>
  <c r="CC70" i="10"/>
  <c r="CB70" i="10"/>
  <c r="CI69" i="10"/>
  <c r="CH69" i="10"/>
  <c r="CG69" i="10"/>
  <c r="CF69" i="10"/>
  <c r="CE69" i="10"/>
  <c r="CD69" i="10"/>
  <c r="CC69" i="10"/>
  <c r="CB69" i="10"/>
  <c r="CI68" i="10"/>
  <c r="CH68" i="10"/>
  <c r="CG68" i="10"/>
  <c r="CF68" i="10"/>
  <c r="CE68" i="10"/>
  <c r="CD68" i="10"/>
  <c r="CC68" i="10"/>
  <c r="CB68" i="10"/>
  <c r="CI67" i="10"/>
  <c r="CH67" i="10"/>
  <c r="CG67" i="10"/>
  <c r="CF67" i="10"/>
  <c r="CE67" i="10"/>
  <c r="CD67" i="10"/>
  <c r="CC67" i="10"/>
  <c r="CB67" i="10"/>
  <c r="CI66" i="10"/>
  <c r="CH66" i="10"/>
  <c r="CG66" i="10"/>
  <c r="CF66" i="10"/>
  <c r="CE66" i="10"/>
  <c r="CD66" i="10"/>
  <c r="CC66" i="10"/>
  <c r="CB66" i="10"/>
  <c r="CI65" i="10"/>
  <c r="CH65" i="10"/>
  <c r="CG65" i="10"/>
  <c r="CF65" i="10"/>
  <c r="CE65" i="10"/>
  <c r="CD65" i="10"/>
  <c r="CC65" i="10"/>
  <c r="CB65" i="10"/>
  <c r="CI64" i="10"/>
  <c r="CH64" i="10"/>
  <c r="CG64" i="10"/>
  <c r="CF64" i="10"/>
  <c r="CE64" i="10"/>
  <c r="CD64" i="10"/>
  <c r="CC64" i="10"/>
  <c r="CB64" i="10"/>
  <c r="CI63" i="10"/>
  <c r="CH63" i="10"/>
  <c r="CG63" i="10"/>
  <c r="CF63" i="10"/>
  <c r="CE63" i="10"/>
  <c r="CD63" i="10"/>
  <c r="CC63" i="10"/>
  <c r="CB63" i="10"/>
  <c r="CI62" i="10"/>
  <c r="CH62" i="10"/>
  <c r="CG62" i="10"/>
  <c r="CF62" i="10"/>
  <c r="CE62" i="10"/>
  <c r="CD62" i="10"/>
  <c r="CC62" i="10"/>
  <c r="CB62" i="10"/>
  <c r="CI61" i="10"/>
  <c r="CH61" i="10"/>
  <c r="CG61" i="10"/>
  <c r="CF61" i="10"/>
  <c r="CE61" i="10"/>
  <c r="CD61" i="10"/>
  <c r="CC61" i="10"/>
  <c r="CB61" i="10"/>
  <c r="CI60" i="10"/>
  <c r="CH60" i="10"/>
  <c r="CG60" i="10"/>
  <c r="CF60" i="10"/>
  <c r="CE60" i="10"/>
  <c r="CD60" i="10"/>
  <c r="CC60" i="10"/>
  <c r="CB60" i="10"/>
  <c r="CI59" i="10"/>
  <c r="CH59" i="10"/>
  <c r="CG59" i="10"/>
  <c r="CF59" i="10"/>
  <c r="CE59" i="10"/>
  <c r="CD59" i="10"/>
  <c r="CC59" i="10"/>
  <c r="CB59" i="10"/>
  <c r="CI58" i="10"/>
  <c r="CH58" i="10"/>
  <c r="CG58" i="10"/>
  <c r="CF58" i="10"/>
  <c r="CE58" i="10"/>
  <c r="CD58" i="10"/>
  <c r="CC58" i="10"/>
  <c r="CB58" i="10"/>
  <c r="CI57" i="10"/>
  <c r="CH57" i="10"/>
  <c r="CG57" i="10"/>
  <c r="CF57" i="10"/>
  <c r="CE57" i="10"/>
  <c r="CD57" i="10"/>
  <c r="CC57" i="10"/>
  <c r="CB57" i="10"/>
  <c r="CI56" i="10"/>
  <c r="CH56" i="10"/>
  <c r="CG56" i="10"/>
  <c r="CF56" i="10"/>
  <c r="CE56" i="10"/>
  <c r="CD56" i="10"/>
  <c r="CC56" i="10"/>
  <c r="CB56" i="10"/>
  <c r="CI55" i="10"/>
  <c r="CH55" i="10"/>
  <c r="CG55" i="10"/>
  <c r="CF55" i="10"/>
  <c r="CE55" i="10"/>
  <c r="CD55" i="10"/>
  <c r="CC55" i="10"/>
  <c r="CB55" i="10"/>
  <c r="CI54" i="10"/>
  <c r="CH54" i="10"/>
  <c r="CG54" i="10"/>
  <c r="CF54" i="10"/>
  <c r="CE54" i="10"/>
  <c r="CD54" i="10"/>
  <c r="CC54" i="10"/>
  <c r="CB54" i="10"/>
  <c r="CI53" i="10"/>
  <c r="CH53" i="10"/>
  <c r="CG53" i="10"/>
  <c r="CF53" i="10"/>
  <c r="CE53" i="10"/>
  <c r="CD53" i="10"/>
  <c r="CC53" i="10"/>
  <c r="CB53" i="10"/>
  <c r="CI52" i="10"/>
  <c r="CH52" i="10"/>
  <c r="CG52" i="10"/>
  <c r="CF52" i="10"/>
  <c r="CE52" i="10"/>
  <c r="CD52" i="10"/>
  <c r="CC52" i="10"/>
  <c r="CB52" i="10"/>
  <c r="CI51" i="10"/>
  <c r="CH51" i="10"/>
  <c r="CG51" i="10"/>
  <c r="CF51" i="10"/>
  <c r="CE51" i="10"/>
  <c r="CD51" i="10"/>
  <c r="CC51" i="10"/>
  <c r="CB51" i="10"/>
  <c r="CI50" i="10"/>
  <c r="CH50" i="10"/>
  <c r="CG50" i="10"/>
  <c r="CF50" i="10"/>
  <c r="CE50" i="10"/>
  <c r="CD50" i="10"/>
  <c r="CC50" i="10"/>
  <c r="CB50" i="10"/>
  <c r="CI49" i="10"/>
  <c r="CH49" i="10"/>
  <c r="CG49" i="10"/>
  <c r="CF49" i="10"/>
  <c r="CE49" i="10"/>
  <c r="CD49" i="10"/>
  <c r="CC49" i="10"/>
  <c r="CB49" i="10"/>
  <c r="CI48" i="10"/>
  <c r="CH48" i="10"/>
  <c r="CG48" i="10"/>
  <c r="CF48" i="10"/>
  <c r="CE48" i="10"/>
  <c r="CD48" i="10"/>
  <c r="CC48" i="10"/>
  <c r="CB48" i="10"/>
  <c r="CI47" i="10"/>
  <c r="CH47" i="10"/>
  <c r="CG47" i="10"/>
  <c r="CF47" i="10"/>
  <c r="CE47" i="10"/>
  <c r="CD47" i="10"/>
  <c r="CC47" i="10"/>
  <c r="CB47" i="10"/>
  <c r="CI46" i="10"/>
  <c r="CH46" i="10"/>
  <c r="CG46" i="10"/>
  <c r="CF46" i="10"/>
  <c r="CE46" i="10"/>
  <c r="CD46" i="10"/>
  <c r="CC46" i="10"/>
  <c r="CB46" i="10"/>
  <c r="CI45" i="10"/>
  <c r="CH45" i="10"/>
  <c r="CG45" i="10"/>
  <c r="CF45" i="10"/>
  <c r="CE45" i="10"/>
  <c r="CD45" i="10"/>
  <c r="CC45" i="10"/>
  <c r="CB45" i="10"/>
  <c r="CI44" i="10"/>
  <c r="CH44" i="10"/>
  <c r="CG44" i="10"/>
  <c r="CF44" i="10"/>
  <c r="CE44" i="10"/>
  <c r="CD44" i="10"/>
  <c r="CC44" i="10"/>
  <c r="CB44" i="10"/>
  <c r="CI43" i="10"/>
  <c r="CH43" i="10"/>
  <c r="CG43" i="10"/>
  <c r="CF43" i="10"/>
  <c r="CE43" i="10"/>
  <c r="CD43" i="10"/>
  <c r="CC43" i="10"/>
  <c r="CB43" i="10"/>
  <c r="CI42" i="10"/>
  <c r="CH42" i="10"/>
  <c r="CG42" i="10"/>
  <c r="CF42" i="10"/>
  <c r="CE42" i="10"/>
  <c r="CD42" i="10"/>
  <c r="CC42" i="10"/>
  <c r="CB42" i="10"/>
  <c r="CI41" i="10"/>
  <c r="CH41" i="10"/>
  <c r="CG41" i="10"/>
  <c r="CF41" i="10"/>
  <c r="CE41" i="10"/>
  <c r="CD41" i="10"/>
  <c r="CC41" i="10"/>
  <c r="CB41" i="10"/>
  <c r="CI40" i="10"/>
  <c r="CH40" i="10"/>
  <c r="CG40" i="10"/>
  <c r="CF40" i="10"/>
  <c r="CE40" i="10"/>
  <c r="CD40" i="10"/>
  <c r="CC40" i="10"/>
  <c r="CB40" i="10"/>
  <c r="CI39" i="10"/>
  <c r="CH39" i="10"/>
  <c r="CG39" i="10"/>
  <c r="CF39" i="10"/>
  <c r="CE39" i="10"/>
  <c r="CD39" i="10"/>
  <c r="CC39" i="10"/>
  <c r="CB39" i="10"/>
  <c r="CI38" i="10"/>
  <c r="CH38" i="10"/>
  <c r="CG38" i="10"/>
  <c r="CF38" i="10"/>
  <c r="CE38" i="10"/>
  <c r="CD38" i="10"/>
  <c r="CC38" i="10"/>
  <c r="CB38" i="10"/>
  <c r="CI37" i="10"/>
  <c r="CH37" i="10"/>
  <c r="CG37" i="10"/>
  <c r="CF37" i="10"/>
  <c r="CE37" i="10"/>
  <c r="CD37" i="10"/>
  <c r="CC37" i="10"/>
  <c r="CB37" i="10"/>
  <c r="CI36" i="10"/>
  <c r="CH36" i="10"/>
  <c r="CG36" i="10"/>
  <c r="CF36" i="10"/>
  <c r="CE36" i="10"/>
  <c r="CD36" i="10"/>
  <c r="CC36" i="10"/>
  <c r="CB36" i="10"/>
  <c r="CI35" i="10"/>
  <c r="CH35" i="10"/>
  <c r="CG35" i="10"/>
  <c r="CF35" i="10"/>
  <c r="CE35" i="10"/>
  <c r="CD35" i="10"/>
  <c r="CC35" i="10"/>
  <c r="CB35" i="10"/>
  <c r="CI34" i="10"/>
  <c r="CH34" i="10"/>
  <c r="CG34" i="10"/>
  <c r="CF34" i="10"/>
  <c r="CE34" i="10"/>
  <c r="CD34" i="10"/>
  <c r="CC34" i="10"/>
  <c r="CB34" i="10"/>
  <c r="CI33" i="10"/>
  <c r="CH33" i="10"/>
  <c r="CG33" i="10"/>
  <c r="CF33" i="10"/>
  <c r="CE33" i="10"/>
  <c r="CD33" i="10"/>
  <c r="CC33" i="10"/>
  <c r="CB33" i="10"/>
  <c r="CI32" i="10"/>
  <c r="CH32" i="10"/>
  <c r="CG32" i="10"/>
  <c r="CF32" i="10"/>
  <c r="CE32" i="10"/>
  <c r="CD32" i="10"/>
  <c r="CC32" i="10"/>
  <c r="CB32" i="10"/>
  <c r="CI31" i="10"/>
  <c r="CH31" i="10"/>
  <c r="CG31" i="10"/>
  <c r="CF31" i="10"/>
  <c r="CE31" i="10"/>
  <c r="CD31" i="10"/>
  <c r="CC31" i="10"/>
  <c r="CB31" i="10"/>
  <c r="CI30" i="10"/>
  <c r="CH30" i="10"/>
  <c r="CG30" i="10"/>
  <c r="CF30" i="10"/>
  <c r="CE30" i="10"/>
  <c r="CD30" i="10"/>
  <c r="CC30" i="10"/>
  <c r="CB30" i="10"/>
  <c r="CI29" i="10"/>
  <c r="CH29" i="10"/>
  <c r="CG29" i="10"/>
  <c r="CF29" i="10"/>
  <c r="CE29" i="10"/>
  <c r="CD29" i="10"/>
  <c r="CC29" i="10"/>
  <c r="CB29" i="10"/>
  <c r="CI28" i="10"/>
  <c r="CH28" i="10"/>
  <c r="CG28" i="10"/>
  <c r="CF28" i="10"/>
  <c r="CE28" i="10"/>
  <c r="CD28" i="10"/>
  <c r="CC28" i="10"/>
  <c r="CB28" i="10"/>
  <c r="CI27" i="10"/>
  <c r="CH27" i="10"/>
  <c r="CG27" i="10"/>
  <c r="CF27" i="10"/>
  <c r="CE27" i="10"/>
  <c r="CD27" i="10"/>
  <c r="CC27" i="10"/>
  <c r="CB27" i="10"/>
  <c r="CI26" i="10"/>
  <c r="CH26" i="10"/>
  <c r="CG26" i="10"/>
  <c r="CF26" i="10"/>
  <c r="CE26" i="10"/>
  <c r="CD26" i="10"/>
  <c r="CC26" i="10"/>
  <c r="CB26" i="10"/>
  <c r="CI25" i="10"/>
  <c r="CH25" i="10"/>
  <c r="CG25" i="10"/>
  <c r="CF25" i="10"/>
  <c r="CE25" i="10"/>
  <c r="CD25" i="10"/>
  <c r="CC25" i="10"/>
  <c r="CB25" i="10"/>
  <c r="CI24" i="10"/>
  <c r="CH24" i="10"/>
  <c r="CG24" i="10"/>
  <c r="CF24" i="10"/>
  <c r="CE24" i="10"/>
  <c r="CD24" i="10"/>
  <c r="CC24" i="10"/>
  <c r="CB24" i="10"/>
  <c r="CI23" i="10"/>
  <c r="CH23" i="10"/>
  <c r="CG23" i="10"/>
  <c r="CF23" i="10"/>
  <c r="CE23" i="10"/>
  <c r="CD23" i="10"/>
  <c r="CC23" i="10"/>
  <c r="CB23" i="10"/>
  <c r="CI22" i="10"/>
  <c r="CH22" i="10"/>
  <c r="CG22" i="10"/>
  <c r="CF22" i="10"/>
  <c r="CE22" i="10"/>
  <c r="CD22" i="10"/>
  <c r="CC22" i="10"/>
  <c r="CB22" i="10"/>
  <c r="CI21" i="10"/>
  <c r="CH21" i="10"/>
  <c r="CG21" i="10"/>
  <c r="CF21" i="10"/>
  <c r="CE21" i="10"/>
  <c r="CD21" i="10"/>
  <c r="CC21" i="10"/>
  <c r="CB21" i="10"/>
  <c r="CI20" i="10"/>
  <c r="CH20" i="10"/>
  <c r="CG20" i="10"/>
  <c r="CF20" i="10"/>
  <c r="CE20" i="10"/>
  <c r="CD20" i="10"/>
  <c r="CC20" i="10"/>
  <c r="CB20" i="10"/>
  <c r="CI19" i="10"/>
  <c r="CH19" i="10"/>
  <c r="CG19" i="10"/>
  <c r="CF19" i="10"/>
  <c r="CE19" i="10"/>
  <c r="CD19" i="10"/>
  <c r="CC19" i="10"/>
  <c r="CB19" i="10"/>
  <c r="CI18" i="10"/>
  <c r="CH18" i="10"/>
  <c r="CG18" i="10"/>
  <c r="CF18" i="10"/>
  <c r="CE18" i="10"/>
  <c r="CD18" i="10"/>
  <c r="CC18" i="10"/>
  <c r="CB18" i="10"/>
  <c r="CI17" i="10"/>
  <c r="CH17" i="10"/>
  <c r="CG17" i="10"/>
  <c r="CF17" i="10"/>
  <c r="CE17" i="10"/>
  <c r="CD17" i="10"/>
  <c r="CC17" i="10"/>
  <c r="CB17" i="10"/>
  <c r="CI16" i="10"/>
  <c r="CH16" i="10"/>
  <c r="CG16" i="10"/>
  <c r="CF16" i="10"/>
  <c r="CE16" i="10"/>
  <c r="CD16" i="10"/>
  <c r="CC16" i="10"/>
  <c r="CB16" i="10"/>
  <c r="CI15" i="10"/>
  <c r="CH15" i="10"/>
  <c r="CG15" i="10"/>
  <c r="CF15" i="10"/>
  <c r="CE15" i="10"/>
  <c r="CD15" i="10"/>
  <c r="CC15" i="10"/>
  <c r="CB15" i="10"/>
  <c r="CI14" i="10"/>
  <c r="CH14" i="10"/>
  <c r="CG14" i="10"/>
  <c r="CF14" i="10"/>
  <c r="CE14" i="10"/>
  <c r="CD14" i="10"/>
  <c r="CC14" i="10"/>
  <c r="CB14" i="10"/>
  <c r="CI13" i="10"/>
  <c r="CH13" i="10"/>
  <c r="CG13" i="10"/>
  <c r="CF13" i="10"/>
  <c r="CE13" i="10"/>
  <c r="CD13" i="10"/>
  <c r="CC13" i="10"/>
  <c r="CB13" i="10"/>
  <c r="CI12" i="10"/>
  <c r="CH12" i="10"/>
  <c r="CG12" i="10"/>
  <c r="CF12" i="10"/>
  <c r="CE12" i="10"/>
  <c r="CD12" i="10"/>
  <c r="CC12" i="10"/>
  <c r="CB12" i="10"/>
  <c r="CI11" i="10"/>
  <c r="CH11" i="10"/>
  <c r="CG11" i="10"/>
  <c r="CF11" i="10"/>
  <c r="CE11" i="10"/>
  <c r="CD11" i="10"/>
  <c r="CC11" i="10"/>
  <c r="CB11" i="10"/>
  <c r="CI10" i="10"/>
  <c r="CH10" i="10"/>
  <c r="CG10" i="10"/>
  <c r="CF10" i="10"/>
  <c r="CE10" i="10"/>
  <c r="CD10" i="10"/>
  <c r="CC10" i="10"/>
  <c r="CB10" i="10"/>
  <c r="CI9" i="10"/>
  <c r="CH9" i="10"/>
  <c r="CG9" i="10"/>
  <c r="CF9" i="10"/>
  <c r="CE9" i="10"/>
  <c r="CD9" i="10"/>
  <c r="CC9" i="10"/>
  <c r="CB9" i="10"/>
  <c r="CI8" i="10"/>
  <c r="CH8" i="10"/>
  <c r="CG8" i="10"/>
  <c r="CF8" i="10"/>
  <c r="CE8" i="10"/>
  <c r="CD8" i="10"/>
  <c r="CC8" i="10"/>
  <c r="CB8" i="10"/>
  <c r="CI7" i="10"/>
  <c r="CH7" i="10"/>
  <c r="CG7" i="10"/>
  <c r="CF7" i="10"/>
  <c r="CE7" i="10"/>
  <c r="CD7" i="10"/>
  <c r="CC7" i="10"/>
  <c r="CB7" i="10"/>
  <c r="CI5" i="10"/>
  <c r="CH5" i="10"/>
  <c r="CG5" i="10"/>
  <c r="CF5" i="10"/>
  <c r="CE5" i="10"/>
  <c r="CD5" i="10"/>
  <c r="CC5" i="10"/>
  <c r="CB5" i="10"/>
  <c r="CI4" i="10"/>
  <c r="CH4" i="10"/>
  <c r="CG4" i="10"/>
  <c r="CF4" i="10"/>
  <c r="CE4" i="10"/>
  <c r="CD4" i="10"/>
  <c r="CC4" i="10"/>
  <c r="CB4" i="10"/>
  <c r="CI3" i="10"/>
  <c r="CH3" i="10"/>
  <c r="CG3" i="10"/>
  <c r="CF3" i="10"/>
  <c r="CE3" i="10"/>
  <c r="CD3" i="10"/>
  <c r="CC3" i="10"/>
  <c r="CB3" i="10"/>
  <c r="AE38" i="10" l="1"/>
  <c r="AO110" i="10"/>
  <c r="AE79" i="10"/>
  <c r="AH79" i="10" s="1"/>
  <c r="AE78" i="10"/>
  <c r="AF78" i="10" s="1"/>
  <c r="AE102" i="10"/>
  <c r="AE101" i="10"/>
  <c r="AF101" i="10" s="1"/>
  <c r="AI79" i="10" l="1"/>
  <c r="AL79" i="10"/>
  <c r="AK79" i="10"/>
  <c r="AJ79" i="10"/>
  <c r="AG79" i="10"/>
  <c r="AL78" i="10"/>
  <c r="AF79" i="10"/>
  <c r="AJ78" i="10"/>
  <c r="AK78" i="10"/>
  <c r="AI78" i="10"/>
  <c r="AH78" i="10"/>
  <c r="AG78" i="10"/>
  <c r="AG101" i="10"/>
  <c r="AH101" i="10" s="1"/>
  <c r="AI101" i="10" s="1"/>
  <c r="AJ101" i="10" s="1"/>
  <c r="AK101" i="10" s="1"/>
  <c r="AL101" i="10" s="1"/>
  <c r="O2275" i="21" l="1"/>
  <c r="Q2275" i="21" s="1"/>
  <c r="Q2274" i="21"/>
  <c r="O2274" i="21"/>
  <c r="O2273" i="21"/>
  <c r="Q2273" i="21" s="1"/>
  <c r="S2272" i="21"/>
  <c r="F2272" i="21"/>
  <c r="S2271" i="21"/>
  <c r="F2271" i="21"/>
  <c r="S2270" i="21"/>
  <c r="F2270" i="21"/>
  <c r="S2269" i="21"/>
  <c r="F2269" i="21"/>
  <c r="S2268" i="21"/>
  <c r="F2268" i="21"/>
  <c r="S2267" i="21"/>
  <c r="F2267" i="21"/>
  <c r="S2266" i="21"/>
  <c r="F2266" i="21"/>
  <c r="S2265" i="21"/>
  <c r="F2265" i="21"/>
  <c r="S2264" i="21"/>
  <c r="F2264" i="21"/>
  <c r="S2263" i="21"/>
  <c r="F2263" i="21"/>
  <c r="S2262" i="21"/>
  <c r="F2262" i="21"/>
  <c r="S2261" i="21"/>
  <c r="F2261" i="21"/>
  <c r="S2260" i="21"/>
  <c r="F2260" i="21"/>
  <c r="S2259" i="21"/>
  <c r="F2259" i="21"/>
  <c r="S2258" i="21"/>
  <c r="F2258" i="21"/>
  <c r="S2257" i="21"/>
  <c r="F2257" i="21"/>
  <c r="S2256" i="21"/>
  <c r="F2256" i="21"/>
  <c r="S2255" i="21"/>
  <c r="F2255" i="21"/>
  <c r="S2254" i="21"/>
  <c r="F2254" i="21"/>
  <c r="S2253" i="21"/>
  <c r="F2253" i="21"/>
  <c r="S2252" i="21"/>
  <c r="F2252" i="21"/>
  <c r="S2251" i="21"/>
  <c r="F2251" i="21"/>
  <c r="S2250" i="21"/>
  <c r="F2250" i="21"/>
  <c r="S2249" i="21"/>
  <c r="F2249" i="21"/>
  <c r="S2248" i="21"/>
  <c r="F2248" i="21"/>
  <c r="S2247" i="21"/>
  <c r="F2247" i="21"/>
  <c r="S2246" i="21"/>
  <c r="F2246" i="21"/>
  <c r="S2245" i="21"/>
  <c r="F2245" i="21"/>
  <c r="S2244" i="21"/>
  <c r="F2244" i="21"/>
  <c r="S2243" i="21"/>
  <c r="F2243" i="21"/>
  <c r="S2242" i="21"/>
  <c r="F2242" i="21"/>
  <c r="S2241" i="21"/>
  <c r="F2241" i="21"/>
  <c r="S2240" i="21"/>
  <c r="F2240" i="21"/>
  <c r="S2239" i="21"/>
  <c r="F2239" i="21"/>
  <c r="S2238" i="21"/>
  <c r="F2238" i="21"/>
  <c r="S2237" i="21"/>
  <c r="F2237" i="21"/>
  <c r="S2236" i="21"/>
  <c r="F2236" i="21"/>
  <c r="S2235" i="21"/>
  <c r="F2235" i="21"/>
  <c r="S2234" i="21"/>
  <c r="F2234" i="21"/>
  <c r="S2233" i="21"/>
  <c r="F2233" i="21"/>
  <c r="S2232" i="21"/>
  <c r="F2232" i="21"/>
  <c r="S2231" i="21"/>
  <c r="F2231" i="21"/>
  <c r="S2230" i="21"/>
  <c r="F2230" i="21"/>
  <c r="S2229" i="21"/>
  <c r="F2229" i="21"/>
  <c r="S2228" i="21"/>
  <c r="F2228" i="21"/>
  <c r="S2227" i="21"/>
  <c r="F2227" i="21"/>
  <c r="S2226" i="21"/>
  <c r="F2226" i="21"/>
  <c r="S2225" i="21"/>
  <c r="F2225" i="21"/>
  <c r="S2224" i="21"/>
  <c r="F2224" i="21"/>
  <c r="S2223" i="21"/>
  <c r="F2223" i="21"/>
  <c r="S2222" i="21"/>
  <c r="F2222" i="21"/>
  <c r="S2221" i="21"/>
  <c r="F2221" i="21"/>
  <c r="S2220" i="21"/>
  <c r="F2220" i="21"/>
  <c r="S2219" i="21"/>
  <c r="F2219" i="21"/>
  <c r="S2218" i="21"/>
  <c r="F2218" i="21"/>
  <c r="S2217" i="21"/>
  <c r="F2217" i="21"/>
  <c r="S2216" i="21"/>
  <c r="F2216" i="21"/>
  <c r="S2215" i="21"/>
  <c r="F2215" i="21"/>
  <c r="S2214" i="21"/>
  <c r="F2214" i="21"/>
  <c r="S2213" i="21"/>
  <c r="F2213" i="21"/>
  <c r="S2212" i="21"/>
  <c r="F2212" i="21"/>
  <c r="S2211" i="21"/>
  <c r="F2211" i="21"/>
  <c r="S2210" i="21"/>
  <c r="F2210" i="21"/>
  <c r="S2209" i="21"/>
  <c r="F2209" i="21"/>
  <c r="S2208" i="21"/>
  <c r="F2208" i="21"/>
  <c r="S2207" i="21"/>
  <c r="F2207" i="21"/>
  <c r="S2206" i="21"/>
  <c r="F2206" i="21"/>
  <c r="S2205" i="21"/>
  <c r="F2205" i="21"/>
  <c r="S2204" i="21"/>
  <c r="F2204" i="21"/>
  <c r="S2203" i="21"/>
  <c r="F2203" i="21"/>
  <c r="S2202" i="21"/>
  <c r="F2202" i="21"/>
  <c r="S2201" i="21"/>
  <c r="F2201" i="21"/>
  <c r="S2200" i="21"/>
  <c r="F2200" i="21"/>
  <c r="S2199" i="21"/>
  <c r="F2199" i="21"/>
  <c r="S2198" i="21"/>
  <c r="F2198" i="21"/>
  <c r="S2197" i="21"/>
  <c r="F2197" i="21"/>
  <c r="S2196" i="21"/>
  <c r="F2196" i="21"/>
  <c r="S2195" i="21"/>
  <c r="F2195" i="21"/>
  <c r="S2194" i="21"/>
  <c r="F2194" i="21"/>
  <c r="S2193" i="21"/>
  <c r="F2193" i="21"/>
  <c r="S2192" i="21"/>
  <c r="F2192" i="21"/>
  <c r="S2191" i="21"/>
  <c r="F2191" i="21"/>
  <c r="S2190" i="21"/>
  <c r="F2190" i="21"/>
  <c r="S2189" i="21"/>
  <c r="F2189" i="21"/>
  <c r="S2188" i="21"/>
  <c r="F2188" i="21"/>
  <c r="S2187" i="21"/>
  <c r="F2187" i="21"/>
  <c r="S2186" i="21"/>
  <c r="F2186" i="21"/>
  <c r="S2185" i="21"/>
  <c r="F2185" i="21"/>
  <c r="S2184" i="21"/>
  <c r="F2184" i="21"/>
  <c r="S2183" i="21"/>
  <c r="F2183" i="21"/>
  <c r="S2182" i="21"/>
  <c r="F2182" i="21"/>
  <c r="S2181" i="21"/>
  <c r="F2181" i="21"/>
  <c r="S2180" i="21"/>
  <c r="F2180" i="21"/>
  <c r="S2179" i="21"/>
  <c r="F2179" i="21"/>
  <c r="S2178" i="21"/>
  <c r="F2178" i="21"/>
  <c r="S2177" i="21"/>
  <c r="F2177" i="21"/>
  <c r="S2176" i="21"/>
  <c r="F2176" i="21"/>
  <c r="S2175" i="21"/>
  <c r="F2175" i="21"/>
  <c r="S2174" i="21"/>
  <c r="F2174" i="21"/>
  <c r="S2173" i="21"/>
  <c r="F2173" i="21"/>
  <c r="S2172" i="21"/>
  <c r="F2172" i="21"/>
  <c r="S2171" i="21"/>
  <c r="F2171" i="21"/>
  <c r="S2170" i="21"/>
  <c r="F2170" i="21"/>
  <c r="S2169" i="21"/>
  <c r="F2169" i="21"/>
  <c r="S2168" i="21"/>
  <c r="F2168" i="21"/>
  <c r="S2167" i="21"/>
  <c r="F2167" i="21"/>
  <c r="S2166" i="21"/>
  <c r="F2166" i="21"/>
  <c r="S2165" i="21"/>
  <c r="F2165" i="21"/>
  <c r="S2164" i="21"/>
  <c r="F2164" i="21"/>
  <c r="S2163" i="21"/>
  <c r="F2163" i="21"/>
  <c r="S2162" i="21"/>
  <c r="F2162" i="21"/>
  <c r="S2161" i="21"/>
  <c r="F2161" i="21"/>
  <c r="S2160" i="21"/>
  <c r="F2160" i="21"/>
  <c r="S2159" i="21"/>
  <c r="F2159" i="21"/>
  <c r="S2158" i="21"/>
  <c r="F2158" i="21"/>
  <c r="S2157" i="21"/>
  <c r="F2157" i="21"/>
  <c r="S2156" i="21"/>
  <c r="F2156" i="21"/>
  <c r="S2155" i="21"/>
  <c r="F2155" i="21"/>
  <c r="S2154" i="21"/>
  <c r="F2154" i="21"/>
  <c r="S2153" i="21"/>
  <c r="F2153" i="21"/>
  <c r="S2152" i="21"/>
  <c r="F2152" i="21"/>
  <c r="S2151" i="21"/>
  <c r="F2151" i="21"/>
  <c r="S2150" i="21"/>
  <c r="F2150" i="21"/>
  <c r="S2149" i="21"/>
  <c r="F2149" i="21"/>
  <c r="S2148" i="21"/>
  <c r="F2148" i="21"/>
  <c r="S2147" i="21"/>
  <c r="F2147" i="21"/>
  <c r="S2146" i="21"/>
  <c r="F2146" i="21"/>
  <c r="S2145" i="21"/>
  <c r="F2145" i="21"/>
  <c r="S2144" i="21"/>
  <c r="F2144" i="21"/>
  <c r="S2143" i="21"/>
  <c r="F2143" i="21"/>
  <c r="S2142" i="21"/>
  <c r="F2142" i="21"/>
  <c r="S2141" i="21"/>
  <c r="F2141" i="21"/>
  <c r="S2140" i="21"/>
  <c r="F2140" i="21"/>
  <c r="S2139" i="21"/>
  <c r="F2139" i="21"/>
  <c r="S2138" i="21"/>
  <c r="F2138" i="21"/>
  <c r="S2137" i="21"/>
  <c r="F2137" i="21"/>
  <c r="S2136" i="21"/>
  <c r="F2136" i="21"/>
  <c r="S2135" i="21"/>
  <c r="F2135" i="21"/>
  <c r="S2134" i="21"/>
  <c r="F2134" i="21"/>
  <c r="S2133" i="21"/>
  <c r="F2133" i="21"/>
  <c r="S2132" i="21"/>
  <c r="F2132" i="21"/>
  <c r="S2131" i="21"/>
  <c r="F2131" i="21"/>
  <c r="S2130" i="21"/>
  <c r="F2130" i="21"/>
  <c r="S2129" i="21"/>
  <c r="F2129" i="21"/>
  <c r="S2128" i="21"/>
  <c r="F2128" i="21"/>
  <c r="S2127" i="21"/>
  <c r="F2127" i="21"/>
  <c r="S2126" i="21"/>
  <c r="F2126" i="21"/>
  <c r="S2125" i="21"/>
  <c r="F2125" i="21"/>
  <c r="S2124" i="21"/>
  <c r="F2124" i="21"/>
  <c r="S2123" i="21"/>
  <c r="F2123" i="21"/>
  <c r="S2122" i="21"/>
  <c r="F2122" i="21"/>
  <c r="S2121" i="21"/>
  <c r="F2121" i="21"/>
  <c r="S2120" i="21"/>
  <c r="F2120" i="21"/>
  <c r="S2119" i="21"/>
  <c r="F2119" i="21"/>
  <c r="S2118" i="21"/>
  <c r="F2118" i="21"/>
  <c r="S2117" i="21"/>
  <c r="F2117" i="21"/>
  <c r="S2116" i="21"/>
  <c r="F2116" i="21"/>
  <c r="S2115" i="21"/>
  <c r="F2115" i="21"/>
  <c r="S2114" i="21"/>
  <c r="F2114" i="21"/>
  <c r="S2113" i="21"/>
  <c r="F2113" i="21"/>
  <c r="S2112" i="21"/>
  <c r="F2112" i="21"/>
  <c r="S2111" i="21"/>
  <c r="F2111" i="21"/>
  <c r="S2110" i="21"/>
  <c r="F2110" i="21"/>
  <c r="S2109" i="21"/>
  <c r="F2109" i="21"/>
  <c r="S2108" i="21"/>
  <c r="F2108" i="21"/>
  <c r="S2107" i="21"/>
  <c r="F2107" i="21"/>
  <c r="S2106" i="21"/>
  <c r="F2106" i="21"/>
  <c r="S2105" i="21"/>
  <c r="F2105" i="21"/>
  <c r="S2104" i="21"/>
  <c r="F2104" i="21"/>
  <c r="S2103" i="21"/>
  <c r="F2103" i="21"/>
  <c r="S2102" i="21"/>
  <c r="F2102" i="21"/>
  <c r="S2101" i="21"/>
  <c r="F2101" i="21"/>
  <c r="S2100" i="21"/>
  <c r="F2100" i="21"/>
  <c r="S2099" i="21"/>
  <c r="F2099" i="21"/>
  <c r="S2098" i="21"/>
  <c r="F2098" i="21"/>
  <c r="S2097" i="21"/>
  <c r="F2097" i="21"/>
  <c r="S2096" i="21"/>
  <c r="F2096" i="21"/>
  <c r="S2095" i="21"/>
  <c r="F2095" i="21"/>
  <c r="S2094" i="21"/>
  <c r="F2094" i="21"/>
  <c r="S2093" i="21"/>
  <c r="F2093" i="21"/>
  <c r="S2092" i="21"/>
  <c r="F2092" i="21"/>
  <c r="S2091" i="21"/>
  <c r="F2091" i="21"/>
  <c r="S2090" i="21"/>
  <c r="F2090" i="21"/>
  <c r="S2089" i="21"/>
  <c r="F2089" i="21"/>
  <c r="S2088" i="21"/>
  <c r="F2088" i="21"/>
  <c r="S2087" i="21"/>
  <c r="F2087" i="21"/>
  <c r="S2086" i="21"/>
  <c r="F2086" i="21"/>
  <c r="S2085" i="21"/>
  <c r="F2085" i="21"/>
  <c r="S2084" i="21"/>
  <c r="F2084" i="21"/>
  <c r="S2083" i="21"/>
  <c r="F2083" i="21"/>
  <c r="S2082" i="21"/>
  <c r="F2082" i="21"/>
  <c r="S2081" i="21"/>
  <c r="F2081" i="21"/>
  <c r="S2080" i="21"/>
  <c r="F2080" i="21"/>
  <c r="S2079" i="21"/>
  <c r="F2079" i="21"/>
  <c r="S2078" i="21"/>
  <c r="F2078" i="21"/>
  <c r="S2077" i="21"/>
  <c r="F2077" i="21"/>
  <c r="S2076" i="21"/>
  <c r="F2076" i="21"/>
  <c r="S2075" i="21"/>
  <c r="F2075" i="21"/>
  <c r="S2074" i="21"/>
  <c r="F2074" i="21"/>
  <c r="S2073" i="21"/>
  <c r="F2073" i="21"/>
  <c r="S2072" i="21"/>
  <c r="F2072" i="21"/>
  <c r="S2071" i="21"/>
  <c r="F2071" i="21"/>
  <c r="S2070" i="21"/>
  <c r="F2070" i="21"/>
  <c r="S2069" i="21"/>
  <c r="F2069" i="21"/>
  <c r="S2068" i="21"/>
  <c r="F2068" i="21"/>
  <c r="S2067" i="21"/>
  <c r="F2067" i="21"/>
  <c r="S2066" i="21"/>
  <c r="F2066" i="21"/>
  <c r="S2065" i="21"/>
  <c r="F2065" i="21"/>
  <c r="S2064" i="21"/>
  <c r="F2064" i="21"/>
  <c r="S2063" i="21"/>
  <c r="F2063" i="21"/>
  <c r="S2062" i="21"/>
  <c r="F2062" i="21"/>
  <c r="S2061" i="21"/>
  <c r="F2061" i="21"/>
  <c r="S2060" i="21"/>
  <c r="F2060" i="21"/>
  <c r="S2059" i="21"/>
  <c r="F2059" i="21"/>
  <c r="S2058" i="21"/>
  <c r="F2058" i="21"/>
  <c r="S2057" i="21"/>
  <c r="F2057" i="21"/>
  <c r="S2056" i="21"/>
  <c r="F2056" i="21"/>
  <c r="S2055" i="21"/>
  <c r="F2055" i="21"/>
  <c r="S2054" i="21"/>
  <c r="F2054" i="21"/>
  <c r="S2053" i="21"/>
  <c r="F2053" i="21"/>
  <c r="S2052" i="21"/>
  <c r="F2052" i="21"/>
  <c r="S2051" i="21"/>
  <c r="F2051" i="21"/>
  <c r="S2050" i="21"/>
  <c r="F2050" i="21"/>
  <c r="S2049" i="21"/>
  <c r="F2049" i="21"/>
  <c r="S2048" i="21"/>
  <c r="F2048" i="21"/>
  <c r="S2047" i="21"/>
  <c r="F2047" i="21"/>
  <c r="S2046" i="21"/>
  <c r="F2046" i="21"/>
  <c r="S2045" i="21"/>
  <c r="F2045" i="21"/>
  <c r="S2044" i="21"/>
  <c r="F2044" i="21"/>
  <c r="S2043" i="21"/>
  <c r="F2043" i="21"/>
  <c r="S2042" i="21"/>
  <c r="F2042" i="21"/>
  <c r="S2041" i="21"/>
  <c r="F2041" i="21"/>
  <c r="S2040" i="21"/>
  <c r="F2040" i="21"/>
  <c r="S2039" i="21"/>
  <c r="F2039" i="21"/>
  <c r="S2038" i="21"/>
  <c r="F2038" i="21"/>
  <c r="S2037" i="21"/>
  <c r="F2037" i="21"/>
  <c r="S2036" i="21"/>
  <c r="F2036" i="21"/>
  <c r="S2035" i="21"/>
  <c r="F2035" i="21"/>
  <c r="S2034" i="21"/>
  <c r="F2034" i="21"/>
  <c r="S2033" i="21"/>
  <c r="F2033" i="21"/>
  <c r="S2032" i="21"/>
  <c r="F2032" i="21"/>
  <c r="S2031" i="21"/>
  <c r="F2031" i="21"/>
  <c r="S2030" i="21"/>
  <c r="F2030" i="21"/>
  <c r="S2029" i="21"/>
  <c r="F2029" i="21"/>
  <c r="S2028" i="21"/>
  <c r="F2028" i="21"/>
  <c r="S2027" i="21"/>
  <c r="F2027" i="21"/>
  <c r="S2026" i="21"/>
  <c r="F2026" i="21"/>
  <c r="S2025" i="21"/>
  <c r="F2025" i="21"/>
  <c r="S2024" i="21"/>
  <c r="F2024" i="21"/>
  <c r="S2023" i="21"/>
  <c r="F2023" i="21"/>
  <c r="S2022" i="21"/>
  <c r="F2022" i="21"/>
  <c r="S2021" i="21"/>
  <c r="F2021" i="21"/>
  <c r="S2020" i="21"/>
  <c r="F2020" i="21"/>
  <c r="S2019" i="21"/>
  <c r="F2019" i="21"/>
  <c r="S2018" i="21"/>
  <c r="F2018" i="21"/>
  <c r="S2017" i="21"/>
  <c r="F2017" i="21"/>
  <c r="S2016" i="21"/>
  <c r="F2016" i="21"/>
  <c r="S2015" i="21"/>
  <c r="F2015" i="21"/>
  <c r="S2014" i="21"/>
  <c r="F2014" i="21"/>
  <c r="S2013" i="21"/>
  <c r="F2013" i="21"/>
  <c r="S2012" i="21"/>
  <c r="F2012" i="21"/>
  <c r="S2011" i="21"/>
  <c r="F2011" i="21"/>
  <c r="S2010" i="21"/>
  <c r="F2010" i="21"/>
  <c r="S2009" i="21"/>
  <c r="F2009" i="21"/>
  <c r="S2008" i="21"/>
  <c r="F2008" i="21"/>
  <c r="S2007" i="21"/>
  <c r="F2007" i="21"/>
  <c r="S2006" i="21"/>
  <c r="F2006" i="21"/>
  <c r="S2005" i="21"/>
  <c r="F2005" i="21"/>
  <c r="S2004" i="21"/>
  <c r="F2004" i="21"/>
  <c r="S2003" i="21"/>
  <c r="F2003" i="21"/>
  <c r="S2002" i="21"/>
  <c r="F2002" i="21"/>
  <c r="S2001" i="21"/>
  <c r="F2001" i="21"/>
  <c r="S2000" i="21"/>
  <c r="F2000" i="21"/>
  <c r="S1999" i="21"/>
  <c r="F1999" i="21"/>
  <c r="S1998" i="21"/>
  <c r="F1998" i="21"/>
  <c r="S1997" i="21"/>
  <c r="F1997" i="21"/>
  <c r="S1996" i="21"/>
  <c r="F1996" i="21"/>
  <c r="S1995" i="21"/>
  <c r="F1995" i="21"/>
  <c r="S1994" i="21"/>
  <c r="F1994" i="21"/>
  <c r="S1993" i="21"/>
  <c r="F1993" i="21"/>
  <c r="S1992" i="21"/>
  <c r="F1992" i="21"/>
  <c r="S1991" i="21"/>
  <c r="F1991" i="21"/>
  <c r="S1990" i="21"/>
  <c r="F1990" i="21"/>
  <c r="S1989" i="21"/>
  <c r="F1989" i="21"/>
  <c r="S1988" i="21"/>
  <c r="F1988" i="21"/>
  <c r="S1987" i="21"/>
  <c r="F1987" i="21"/>
  <c r="S1986" i="21"/>
  <c r="F1986" i="21"/>
  <c r="S1985" i="21"/>
  <c r="F1985" i="21"/>
  <c r="S1984" i="21"/>
  <c r="F1984" i="21"/>
  <c r="S1983" i="21"/>
  <c r="F1983" i="21"/>
  <c r="S1982" i="21"/>
  <c r="F1982" i="21"/>
  <c r="S1981" i="21"/>
  <c r="F1981" i="21"/>
  <c r="S1980" i="21"/>
  <c r="F1980" i="21"/>
  <c r="S1979" i="21"/>
  <c r="F1979" i="21"/>
  <c r="S1978" i="21"/>
  <c r="F1978" i="21"/>
  <c r="S1977" i="21"/>
  <c r="F1977" i="21"/>
  <c r="S1976" i="21"/>
  <c r="F1976" i="21"/>
  <c r="S1975" i="21"/>
  <c r="F1975" i="21"/>
  <c r="S1974" i="21"/>
  <c r="F1974" i="21"/>
  <c r="S1973" i="21"/>
  <c r="F1973" i="21"/>
  <c r="S1972" i="21"/>
  <c r="F1972" i="21"/>
  <c r="S1971" i="21"/>
  <c r="F1971" i="21"/>
  <c r="S1970" i="21"/>
  <c r="F1970" i="21"/>
  <c r="S1969" i="21"/>
  <c r="F1969" i="21"/>
  <c r="S1968" i="21"/>
  <c r="F1968" i="21"/>
  <c r="S1967" i="21"/>
  <c r="F1967" i="21"/>
  <c r="S1966" i="21"/>
  <c r="F1966" i="21"/>
  <c r="S1965" i="21"/>
  <c r="F1965" i="21"/>
  <c r="S1964" i="21"/>
  <c r="F1964" i="21"/>
  <c r="S1963" i="21"/>
  <c r="F1963" i="21"/>
  <c r="S1962" i="21"/>
  <c r="F1962" i="21"/>
  <c r="S1961" i="21"/>
  <c r="F1961" i="21"/>
  <c r="S1960" i="21"/>
  <c r="F1960" i="21"/>
  <c r="S1959" i="21"/>
  <c r="F1959" i="21"/>
  <c r="S1958" i="21"/>
  <c r="F1958" i="21"/>
  <c r="S1957" i="21"/>
  <c r="F1957" i="21"/>
  <c r="S1956" i="21"/>
  <c r="F1956" i="21"/>
  <c r="S1955" i="21"/>
  <c r="F1955" i="21"/>
  <c r="S1954" i="21"/>
  <c r="F1954" i="21"/>
  <c r="S1953" i="21"/>
  <c r="F1953" i="21"/>
  <c r="S1952" i="21"/>
  <c r="F1952" i="21"/>
  <c r="S1951" i="21"/>
  <c r="F1951" i="21"/>
  <c r="S1950" i="21"/>
  <c r="F1950" i="21"/>
  <c r="S1949" i="21"/>
  <c r="F1949" i="21"/>
  <c r="S1948" i="21"/>
  <c r="F1948" i="21"/>
  <c r="S1947" i="21"/>
  <c r="F1947" i="21"/>
  <c r="S1946" i="21"/>
  <c r="F1946" i="21"/>
  <c r="S1945" i="21"/>
  <c r="F1945" i="21"/>
  <c r="S1944" i="21"/>
  <c r="F1944" i="21"/>
  <c r="S1943" i="21"/>
  <c r="F1943" i="21"/>
  <c r="S1942" i="21"/>
  <c r="F1942" i="21"/>
  <c r="S1941" i="21"/>
  <c r="F1941" i="21"/>
  <c r="S1940" i="21"/>
  <c r="F1940" i="21"/>
  <c r="S1939" i="21"/>
  <c r="F1939" i="21"/>
  <c r="S1938" i="21"/>
  <c r="F1938" i="21"/>
  <c r="S1937" i="21"/>
  <c r="F1937" i="21"/>
  <c r="S1936" i="21"/>
  <c r="F1936" i="21"/>
  <c r="S1935" i="21"/>
  <c r="F1935" i="21"/>
  <c r="S1934" i="21"/>
  <c r="F1934" i="21"/>
  <c r="S1933" i="21"/>
  <c r="F1933" i="21"/>
  <c r="S1932" i="21"/>
  <c r="F1932" i="21"/>
  <c r="S1931" i="21"/>
  <c r="F1931" i="21"/>
  <c r="S1930" i="21"/>
  <c r="F1930" i="21"/>
  <c r="S1929" i="21"/>
  <c r="F1929" i="21"/>
  <c r="S1928" i="21"/>
  <c r="F1928" i="21"/>
  <c r="S1927" i="21"/>
  <c r="F1927" i="21"/>
  <c r="S1926" i="21"/>
  <c r="F1926" i="21"/>
  <c r="S1925" i="21"/>
  <c r="F1925" i="21"/>
  <c r="S1924" i="21"/>
  <c r="F1924" i="21"/>
  <c r="S1923" i="21"/>
  <c r="F1923" i="21"/>
  <c r="S1922" i="21"/>
  <c r="F1922" i="21"/>
  <c r="S1921" i="21"/>
  <c r="F1921" i="21"/>
  <c r="S1920" i="21"/>
  <c r="F1920" i="21"/>
  <c r="S1919" i="21"/>
  <c r="F1919" i="21"/>
  <c r="S1918" i="21"/>
  <c r="F1918" i="21"/>
  <c r="S1917" i="21"/>
  <c r="F1917" i="21"/>
  <c r="S1916" i="21"/>
  <c r="F1916" i="21"/>
  <c r="S1915" i="21"/>
  <c r="F1915" i="21"/>
  <c r="S1914" i="21"/>
  <c r="F1914" i="21"/>
  <c r="S1913" i="21"/>
  <c r="F1913" i="21"/>
  <c r="S1912" i="21"/>
  <c r="F1912" i="21"/>
  <c r="S1911" i="21"/>
  <c r="F1911" i="21"/>
  <c r="S1910" i="21"/>
  <c r="F1910" i="21"/>
  <c r="S1909" i="21"/>
  <c r="F1909" i="21"/>
  <c r="S1908" i="21"/>
  <c r="F1908" i="21"/>
  <c r="S1907" i="21"/>
  <c r="F1907" i="21"/>
  <c r="S1906" i="21"/>
  <c r="F1906" i="21"/>
  <c r="S1905" i="21"/>
  <c r="F1905" i="21"/>
  <c r="S1904" i="21"/>
  <c r="F1904" i="21"/>
  <c r="S1903" i="21"/>
  <c r="F1903" i="21"/>
  <c r="S1902" i="21"/>
  <c r="F1902" i="21"/>
  <c r="S1901" i="21"/>
  <c r="F1901" i="21"/>
  <c r="S1900" i="21"/>
  <c r="F1900" i="21"/>
  <c r="S1899" i="21"/>
  <c r="F1899" i="21"/>
  <c r="S1898" i="21"/>
  <c r="F1898" i="21"/>
  <c r="S1897" i="21"/>
  <c r="F1897" i="21"/>
  <c r="S1896" i="21"/>
  <c r="F1896" i="21"/>
  <c r="S1895" i="21"/>
  <c r="F1895" i="21"/>
  <c r="S1894" i="21"/>
  <c r="F1894" i="21"/>
  <c r="S1893" i="21"/>
  <c r="F1893" i="21"/>
  <c r="S1892" i="21"/>
  <c r="F1892" i="21"/>
  <c r="S1891" i="21"/>
  <c r="F1891" i="21"/>
  <c r="S1890" i="21"/>
  <c r="F1890" i="21"/>
  <c r="S1889" i="21"/>
  <c r="F1889" i="21"/>
  <c r="S1888" i="21"/>
  <c r="F1888" i="21"/>
  <c r="S1887" i="21"/>
  <c r="F1887" i="21"/>
  <c r="S1886" i="21"/>
  <c r="F1886" i="21"/>
  <c r="S1885" i="21"/>
  <c r="F1885" i="21"/>
  <c r="S1884" i="21"/>
  <c r="F1884" i="21"/>
  <c r="S1883" i="21"/>
  <c r="F1883" i="21"/>
  <c r="S1882" i="21"/>
  <c r="F1882" i="21"/>
  <c r="S1881" i="21"/>
  <c r="F1881" i="21"/>
  <c r="S1880" i="21"/>
  <c r="F1880" i="21"/>
  <c r="S1879" i="21"/>
  <c r="F1879" i="21"/>
  <c r="S1878" i="21"/>
  <c r="F1878" i="21"/>
  <c r="S1877" i="21"/>
  <c r="F1877" i="21"/>
  <c r="S1876" i="21"/>
  <c r="F1876" i="21"/>
  <c r="S1875" i="21"/>
  <c r="F1875" i="21"/>
  <c r="S1874" i="21"/>
  <c r="F1874" i="21"/>
  <c r="S1873" i="21"/>
  <c r="F1873" i="21"/>
  <c r="S1872" i="21"/>
  <c r="F1872" i="21"/>
  <c r="S1871" i="21"/>
  <c r="F1871" i="21"/>
  <c r="S1870" i="21"/>
  <c r="F1870" i="21"/>
  <c r="S1869" i="21"/>
  <c r="F1869" i="21"/>
  <c r="S1868" i="21"/>
  <c r="F1868" i="21"/>
  <c r="S1867" i="21"/>
  <c r="F1867" i="21"/>
  <c r="S1866" i="21"/>
  <c r="F1866" i="21"/>
  <c r="S1865" i="21"/>
  <c r="F1865" i="21"/>
  <c r="S1864" i="21"/>
  <c r="F1864" i="21"/>
  <c r="S1863" i="21"/>
  <c r="F1863" i="21"/>
  <c r="S1862" i="21"/>
  <c r="F1862" i="21"/>
  <c r="S1861" i="21"/>
  <c r="F1861" i="21"/>
  <c r="S1860" i="21"/>
  <c r="F1860" i="21"/>
  <c r="S1859" i="21"/>
  <c r="F1859" i="21"/>
  <c r="S1858" i="21"/>
  <c r="F1858" i="21"/>
  <c r="S1857" i="21"/>
  <c r="F1857" i="21"/>
  <c r="S1856" i="21"/>
  <c r="F1856" i="21"/>
  <c r="S1855" i="21"/>
  <c r="F1855" i="21"/>
  <c r="S1854" i="21"/>
  <c r="F1854" i="21"/>
  <c r="S1853" i="21"/>
  <c r="F1853" i="21"/>
  <c r="S1852" i="21"/>
  <c r="F1852" i="21"/>
  <c r="S1851" i="21"/>
  <c r="F1851" i="21"/>
  <c r="S1850" i="21"/>
  <c r="F1850" i="21"/>
  <c r="S1849" i="21"/>
  <c r="F1849" i="21"/>
  <c r="S1848" i="21"/>
  <c r="F1848" i="21"/>
  <c r="S1847" i="21"/>
  <c r="F1847" i="21"/>
  <c r="S1846" i="21"/>
  <c r="F1846" i="21"/>
  <c r="S1845" i="21"/>
  <c r="F1845" i="21"/>
  <c r="S1844" i="21"/>
  <c r="F1844" i="21"/>
  <c r="S1843" i="21"/>
  <c r="F1843" i="21"/>
  <c r="S1842" i="21"/>
  <c r="F1842" i="21"/>
  <c r="S1841" i="21"/>
  <c r="F1841" i="21"/>
  <c r="S1840" i="21"/>
  <c r="F1840" i="21"/>
  <c r="S1839" i="21"/>
  <c r="F1839" i="21"/>
  <c r="S1838" i="21"/>
  <c r="F1838" i="21"/>
  <c r="S1837" i="21"/>
  <c r="F1837" i="21"/>
  <c r="S1836" i="21"/>
  <c r="F1836" i="21"/>
  <c r="S1835" i="21"/>
  <c r="F1835" i="21"/>
  <c r="S1834" i="21"/>
  <c r="F1834" i="21"/>
  <c r="S1833" i="21"/>
  <c r="F1833" i="21"/>
  <c r="S1832" i="21"/>
  <c r="F1832" i="21"/>
  <c r="S1831" i="21"/>
  <c r="F1831" i="21"/>
  <c r="S1830" i="21"/>
  <c r="F1830" i="21"/>
  <c r="S1829" i="21"/>
  <c r="F1829" i="21"/>
  <c r="S1828" i="21"/>
  <c r="F1828" i="21"/>
  <c r="S1827" i="21"/>
  <c r="F1827" i="21"/>
  <c r="S1826" i="21"/>
  <c r="F1826" i="21"/>
  <c r="S1825" i="21"/>
  <c r="F1825" i="21"/>
  <c r="S1824" i="21"/>
  <c r="F1824" i="21"/>
  <c r="S1823" i="21"/>
  <c r="F1823" i="21"/>
  <c r="S1822" i="21"/>
  <c r="F1822" i="21"/>
  <c r="S1821" i="21"/>
  <c r="F1821" i="21"/>
  <c r="S1820" i="21"/>
  <c r="F1820" i="21"/>
  <c r="S1819" i="21"/>
  <c r="F1819" i="21"/>
  <c r="S1818" i="21"/>
  <c r="F1818" i="21"/>
  <c r="S1817" i="21"/>
  <c r="F1817" i="21"/>
  <c r="S1816" i="21"/>
  <c r="F1816" i="21"/>
  <c r="S1815" i="21"/>
  <c r="F1815" i="21"/>
  <c r="S1814" i="21"/>
  <c r="F1814" i="21"/>
  <c r="S1813" i="21"/>
  <c r="F1813" i="21"/>
  <c r="S1812" i="21"/>
  <c r="F1812" i="21"/>
  <c r="S1811" i="21"/>
  <c r="F1811" i="21"/>
  <c r="S1810" i="21"/>
  <c r="F1810" i="21"/>
  <c r="S1809" i="21"/>
  <c r="F1809" i="21"/>
  <c r="S1808" i="21"/>
  <c r="F1808" i="21"/>
  <c r="S1807" i="21"/>
  <c r="F1807" i="21"/>
  <c r="S1806" i="21"/>
  <c r="F1806" i="21"/>
  <c r="S1805" i="21"/>
  <c r="F1805" i="21"/>
  <c r="S1804" i="21"/>
  <c r="F1804" i="21"/>
  <c r="S1803" i="21"/>
  <c r="F1803" i="21"/>
  <c r="S1802" i="21"/>
  <c r="F1802" i="21"/>
  <c r="S1801" i="21"/>
  <c r="F1801" i="21"/>
  <c r="S1800" i="21"/>
  <c r="F1800" i="21"/>
  <c r="S1799" i="21"/>
  <c r="F1799" i="21"/>
  <c r="S1798" i="21"/>
  <c r="F1798" i="21"/>
  <c r="S1797" i="21"/>
  <c r="F1797" i="21"/>
  <c r="S1796" i="21"/>
  <c r="F1796" i="21"/>
  <c r="S1795" i="21"/>
  <c r="F1795" i="21"/>
  <c r="S1794" i="21"/>
  <c r="F1794" i="21"/>
  <c r="S1793" i="21"/>
  <c r="F1793" i="21"/>
  <c r="S1792" i="21"/>
  <c r="F1792" i="21"/>
  <c r="S1791" i="21"/>
  <c r="F1791" i="21"/>
  <c r="S1790" i="21"/>
  <c r="F1790" i="21"/>
  <c r="S1789" i="21"/>
  <c r="F1789" i="21"/>
  <c r="S1788" i="21"/>
  <c r="F1788" i="21"/>
  <c r="S1787" i="21"/>
  <c r="F1787" i="21"/>
  <c r="S1786" i="21"/>
  <c r="F1786" i="21"/>
  <c r="S1785" i="21"/>
  <c r="F1785" i="21"/>
  <c r="S1784" i="21"/>
  <c r="F1784" i="21"/>
  <c r="S1783" i="21"/>
  <c r="F1783" i="21"/>
  <c r="S1782" i="21"/>
  <c r="F1782" i="21"/>
  <c r="S1781" i="21"/>
  <c r="F1781" i="21"/>
  <c r="S1780" i="21"/>
  <c r="F1780" i="21"/>
  <c r="S1779" i="21"/>
  <c r="F1779" i="21"/>
  <c r="S1778" i="21"/>
  <c r="F1778" i="21"/>
  <c r="S1777" i="21"/>
  <c r="F1777" i="21"/>
  <c r="S1776" i="21"/>
  <c r="F1776" i="21"/>
  <c r="S1775" i="21"/>
  <c r="F1775" i="21"/>
  <c r="S1774" i="21"/>
  <c r="F1774" i="21"/>
  <c r="S1773" i="21"/>
  <c r="F1773" i="21"/>
  <c r="S1772" i="21"/>
  <c r="F1772" i="21"/>
  <c r="S1771" i="21"/>
  <c r="F1771" i="21"/>
  <c r="S1770" i="21"/>
  <c r="F1770" i="21"/>
  <c r="S1769" i="21"/>
  <c r="F1769" i="21"/>
  <c r="S1768" i="21"/>
  <c r="F1768" i="21"/>
  <c r="S1767" i="21"/>
  <c r="F1767" i="21"/>
  <c r="S1766" i="21"/>
  <c r="F1766" i="21"/>
  <c r="S1765" i="21"/>
  <c r="F1765" i="21"/>
  <c r="S1764" i="21"/>
  <c r="F1764" i="21"/>
  <c r="S1763" i="21"/>
  <c r="F1763" i="21"/>
  <c r="S1762" i="21"/>
  <c r="F1762" i="21"/>
  <c r="S1761" i="21"/>
  <c r="F1761" i="21"/>
  <c r="S1760" i="21"/>
  <c r="F1760" i="21"/>
  <c r="S1759" i="21"/>
  <c r="F1759" i="21"/>
  <c r="S1758" i="21"/>
  <c r="F1758" i="21"/>
  <c r="S1757" i="21"/>
  <c r="F1757" i="21"/>
  <c r="S1756" i="21"/>
  <c r="F1756" i="21"/>
  <c r="S1755" i="21"/>
  <c r="F1755" i="21"/>
  <c r="S1754" i="21"/>
  <c r="F1754" i="21"/>
  <c r="S1753" i="21"/>
  <c r="F1753" i="21"/>
  <c r="S1752" i="21"/>
  <c r="F1752" i="21"/>
  <c r="S1751" i="21"/>
  <c r="F1751" i="21"/>
  <c r="S1750" i="21"/>
  <c r="F1750" i="21"/>
  <c r="S1749" i="21"/>
  <c r="F1749" i="21"/>
  <c r="S1748" i="21"/>
  <c r="F1748" i="21"/>
  <c r="S1747" i="21"/>
  <c r="F1747" i="21"/>
  <c r="S1746" i="21"/>
  <c r="F1746" i="21"/>
  <c r="S1745" i="21"/>
  <c r="F1745" i="21"/>
  <c r="S1744" i="21"/>
  <c r="F1744" i="21"/>
  <c r="S1743" i="21"/>
  <c r="F1743" i="21"/>
  <c r="S1742" i="21"/>
  <c r="F1742" i="21"/>
  <c r="S1741" i="21"/>
  <c r="F1741" i="21"/>
  <c r="S1740" i="21"/>
  <c r="F1740" i="21"/>
  <c r="S1739" i="21"/>
  <c r="F1739" i="21"/>
  <c r="S1738" i="21"/>
  <c r="F1738" i="21"/>
  <c r="S1737" i="21"/>
  <c r="F1737" i="21"/>
  <c r="S1736" i="21"/>
  <c r="F1736" i="21"/>
  <c r="S1735" i="21"/>
  <c r="F1735" i="21"/>
  <c r="S1734" i="21"/>
  <c r="F1734" i="21"/>
  <c r="S1733" i="21"/>
  <c r="F1733" i="21"/>
  <c r="S1732" i="21"/>
  <c r="F1732" i="21"/>
  <c r="S1731" i="21"/>
  <c r="F1731" i="21"/>
  <c r="S1730" i="21"/>
  <c r="F1730" i="21"/>
  <c r="S1729" i="21"/>
  <c r="F1729" i="21"/>
  <c r="S1728" i="21"/>
  <c r="F1728" i="21"/>
  <c r="S1727" i="21"/>
  <c r="F1727" i="21"/>
  <c r="S1726" i="21"/>
  <c r="F1726" i="21"/>
  <c r="S1725" i="21"/>
  <c r="F1725" i="21"/>
  <c r="S1724" i="21"/>
  <c r="F1724" i="21"/>
  <c r="S1723" i="21"/>
  <c r="F1723" i="21"/>
  <c r="S1722" i="21"/>
  <c r="F1722" i="21"/>
  <c r="S1721" i="21"/>
  <c r="F1721" i="21"/>
  <c r="S1720" i="21"/>
  <c r="F1720" i="21"/>
  <c r="S1719" i="21"/>
  <c r="F1719" i="21"/>
  <c r="S1718" i="21"/>
  <c r="F1718" i="21"/>
  <c r="S1717" i="21"/>
  <c r="F1717" i="21"/>
  <c r="S1716" i="21"/>
  <c r="F1716" i="21"/>
  <c r="S1715" i="21"/>
  <c r="F1715" i="21"/>
  <c r="S1714" i="21"/>
  <c r="F1714" i="21"/>
  <c r="S1713" i="21"/>
  <c r="F1713" i="21"/>
  <c r="S1712" i="21"/>
  <c r="F1712" i="21"/>
  <c r="S1711" i="21"/>
  <c r="F1711" i="21"/>
  <c r="S1710" i="21"/>
  <c r="F1710" i="21"/>
  <c r="S1709" i="21"/>
  <c r="F1709" i="21"/>
  <c r="S1708" i="21"/>
  <c r="F1708" i="21"/>
  <c r="S1707" i="21"/>
  <c r="F1707" i="21"/>
  <c r="S1706" i="21"/>
  <c r="F1706" i="21"/>
  <c r="S1705" i="21"/>
  <c r="F1705" i="21"/>
  <c r="S1704" i="21"/>
  <c r="F1704" i="21"/>
  <c r="S1703" i="21"/>
  <c r="F1703" i="21"/>
  <c r="S1702" i="21"/>
  <c r="F1702" i="21"/>
  <c r="S1701" i="21"/>
  <c r="F1701" i="21"/>
  <c r="S1700" i="21"/>
  <c r="F1700" i="21"/>
  <c r="S1699" i="21"/>
  <c r="F1699" i="21"/>
  <c r="S1698" i="21"/>
  <c r="F1698" i="21"/>
  <c r="S1697" i="21"/>
  <c r="F1697" i="21"/>
  <c r="S1696" i="21"/>
  <c r="F1696" i="21"/>
  <c r="S1695" i="21"/>
  <c r="F1695" i="21"/>
  <c r="S1694" i="21"/>
  <c r="F1694" i="21"/>
  <c r="S1693" i="21"/>
  <c r="F1693" i="21"/>
  <c r="S1692" i="21"/>
  <c r="F1692" i="21"/>
  <c r="S1691" i="21"/>
  <c r="F1691" i="21"/>
  <c r="S1690" i="21"/>
  <c r="F1690" i="21"/>
  <c r="S1689" i="21"/>
  <c r="F1689" i="21"/>
  <c r="S1688" i="21"/>
  <c r="F1688" i="21"/>
  <c r="S1687" i="21"/>
  <c r="F1687" i="21"/>
  <c r="S1686" i="21"/>
  <c r="F1686" i="21"/>
  <c r="S1685" i="21"/>
  <c r="F1685" i="21"/>
  <c r="S1684" i="21"/>
  <c r="F1684" i="21"/>
  <c r="S1683" i="21"/>
  <c r="F1683" i="21"/>
  <c r="S1682" i="21"/>
  <c r="F1682" i="21"/>
  <c r="S1681" i="21"/>
  <c r="F1681" i="21"/>
  <c r="S1680" i="21"/>
  <c r="F1680" i="21"/>
  <c r="S1679" i="21"/>
  <c r="F1679" i="21"/>
  <c r="S1678" i="21"/>
  <c r="F1678" i="21"/>
  <c r="S1677" i="21"/>
  <c r="F1677" i="21"/>
  <c r="S1676" i="21"/>
  <c r="F1676" i="21"/>
  <c r="S1675" i="21"/>
  <c r="F1675" i="21"/>
  <c r="S1674" i="21"/>
  <c r="F1674" i="21"/>
  <c r="S1673" i="21"/>
  <c r="F1673" i="21"/>
  <c r="S1672" i="21"/>
  <c r="F1672" i="21"/>
  <c r="S1671" i="21"/>
  <c r="F1671" i="21"/>
  <c r="S1670" i="21"/>
  <c r="F1670" i="21"/>
  <c r="S1669" i="21"/>
  <c r="F1669" i="21"/>
  <c r="S1668" i="21"/>
  <c r="F1668" i="21"/>
  <c r="S1667" i="21"/>
  <c r="F1667" i="21"/>
  <c r="S1666" i="21"/>
  <c r="F1666" i="21"/>
  <c r="S1665" i="21"/>
  <c r="F1665" i="21"/>
  <c r="S1664" i="21"/>
  <c r="F1664" i="21"/>
  <c r="S1663" i="21"/>
  <c r="F1663" i="21"/>
  <c r="S1662" i="21"/>
  <c r="F1662" i="21"/>
  <c r="S1661" i="21"/>
  <c r="F1661" i="21"/>
  <c r="S1660" i="21"/>
  <c r="F1660" i="21"/>
  <c r="S1659" i="21"/>
  <c r="F1659" i="21"/>
  <c r="S1658" i="21"/>
  <c r="F1658" i="21"/>
  <c r="S1657" i="21"/>
  <c r="F1657" i="21"/>
  <c r="S1656" i="21"/>
  <c r="F1656" i="21"/>
  <c r="S1655" i="21"/>
  <c r="F1655" i="21"/>
  <c r="S1654" i="21"/>
  <c r="F1654" i="21"/>
  <c r="S1653" i="21"/>
  <c r="F1653" i="21"/>
  <c r="S1652" i="21"/>
  <c r="F1652" i="21"/>
  <c r="S1651" i="21"/>
  <c r="F1651" i="21"/>
  <c r="S1650" i="21"/>
  <c r="F1650" i="21"/>
  <c r="S1649" i="21"/>
  <c r="F1649" i="21"/>
  <c r="S1648" i="21"/>
  <c r="F1648" i="21"/>
  <c r="S1647" i="21"/>
  <c r="F1647" i="21"/>
  <c r="S1646" i="21"/>
  <c r="F1646" i="21"/>
  <c r="S1645" i="21"/>
  <c r="F1645" i="21"/>
  <c r="S1644" i="21"/>
  <c r="F1644" i="21"/>
  <c r="S1643" i="21"/>
  <c r="F1643" i="21"/>
  <c r="S1642" i="21"/>
  <c r="F1642" i="21"/>
  <c r="S1641" i="21"/>
  <c r="F1641" i="21"/>
  <c r="S1640" i="21"/>
  <c r="F1640" i="21"/>
  <c r="S1639" i="21"/>
  <c r="F1639" i="21"/>
  <c r="S1638" i="21"/>
  <c r="F1638" i="21"/>
  <c r="S1637" i="21"/>
  <c r="F1637" i="21"/>
  <c r="S1636" i="21"/>
  <c r="F1636" i="21"/>
  <c r="S1635" i="21"/>
  <c r="F1635" i="21"/>
  <c r="S1634" i="21"/>
  <c r="F1634" i="21"/>
  <c r="S1633" i="21"/>
  <c r="F1633" i="21"/>
  <c r="S1632" i="21"/>
  <c r="F1632" i="21"/>
  <c r="S1631" i="21"/>
  <c r="F1631" i="21"/>
  <c r="S1630" i="21"/>
  <c r="F1630" i="21"/>
  <c r="S1629" i="21"/>
  <c r="F1629" i="21"/>
  <c r="S1628" i="21"/>
  <c r="F1628" i="21"/>
  <c r="S1627" i="21"/>
  <c r="F1627" i="21"/>
  <c r="S1626" i="21"/>
  <c r="F1626" i="21"/>
  <c r="S1625" i="21"/>
  <c r="F1625" i="21"/>
  <c r="S1624" i="21"/>
  <c r="F1624" i="21"/>
  <c r="S1623" i="21"/>
  <c r="F1623" i="21"/>
  <c r="S1622" i="21"/>
  <c r="F1622" i="21"/>
  <c r="S1621" i="21"/>
  <c r="F1621" i="21"/>
  <c r="S1620" i="21"/>
  <c r="F1620" i="21"/>
  <c r="S1619" i="21"/>
  <c r="F1619" i="21"/>
  <c r="S1618" i="21"/>
  <c r="F1618" i="21"/>
  <c r="S1617" i="21"/>
  <c r="F1617" i="21"/>
  <c r="S1616" i="21"/>
  <c r="F1616" i="21"/>
  <c r="S1615" i="21"/>
  <c r="F1615" i="21"/>
  <c r="S1614" i="21"/>
  <c r="F1614" i="21"/>
  <c r="S1613" i="21"/>
  <c r="F1613" i="21"/>
  <c r="S1612" i="21"/>
  <c r="F1612" i="21"/>
  <c r="S1611" i="21"/>
  <c r="F1611" i="21"/>
  <c r="S1610" i="21"/>
  <c r="F1610" i="21"/>
  <c r="S1609" i="21"/>
  <c r="F1609" i="21"/>
  <c r="S1608" i="21"/>
  <c r="F1608" i="21"/>
  <c r="S1607" i="21"/>
  <c r="F1607" i="21"/>
  <c r="S1606" i="21"/>
  <c r="F1606" i="21"/>
  <c r="S1605" i="21"/>
  <c r="F1605" i="21"/>
  <c r="S1604" i="21"/>
  <c r="F1604" i="21"/>
  <c r="S1603" i="21"/>
  <c r="F1603" i="21"/>
  <c r="S1602" i="21"/>
  <c r="F1602" i="21"/>
  <c r="S1601" i="21"/>
  <c r="F1601" i="21"/>
  <c r="S1600" i="21"/>
  <c r="F1600" i="21"/>
  <c r="S1599" i="21"/>
  <c r="F1599" i="21"/>
  <c r="S1598" i="21"/>
  <c r="F1598" i="21"/>
  <c r="S1597" i="21"/>
  <c r="F1597" i="21"/>
  <c r="S1596" i="21"/>
  <c r="F1596" i="21"/>
  <c r="S1595" i="21"/>
  <c r="F1595" i="21"/>
  <c r="S1594" i="21"/>
  <c r="F1594" i="21"/>
  <c r="S1593" i="21"/>
  <c r="F1593" i="21"/>
  <c r="S1592" i="21"/>
  <c r="F1592" i="21"/>
  <c r="S1591" i="21"/>
  <c r="F1591" i="21"/>
  <c r="S1590" i="21"/>
  <c r="F1590" i="21"/>
  <c r="S1589" i="21"/>
  <c r="F1589" i="21"/>
  <c r="S1588" i="21"/>
  <c r="F1588" i="21"/>
  <c r="S1587" i="21"/>
  <c r="F1587" i="21"/>
  <c r="S1586" i="21"/>
  <c r="F1586" i="21"/>
  <c r="S1585" i="21"/>
  <c r="F1585" i="21"/>
  <c r="S1584" i="21"/>
  <c r="F1584" i="21"/>
  <c r="S1583" i="21"/>
  <c r="F1583" i="21"/>
  <c r="S1582" i="21"/>
  <c r="F1582" i="21"/>
  <c r="S1581" i="21"/>
  <c r="F1581" i="21"/>
  <c r="S1580" i="21"/>
  <c r="F1580" i="21"/>
  <c r="S1579" i="21"/>
  <c r="F1579" i="21"/>
  <c r="S1578" i="21"/>
  <c r="F1578" i="21"/>
  <c r="S1577" i="21"/>
  <c r="F1577" i="21"/>
  <c r="S1576" i="21"/>
  <c r="F1576" i="21"/>
  <c r="S1575" i="21"/>
  <c r="F1575" i="21"/>
  <c r="S1574" i="21"/>
  <c r="F1574" i="21"/>
  <c r="S1573" i="21"/>
  <c r="F1573" i="21"/>
  <c r="S1572" i="21"/>
  <c r="F1572" i="21"/>
  <c r="S1571" i="21"/>
  <c r="F1571" i="21"/>
  <c r="S1570" i="21"/>
  <c r="F1570" i="21"/>
  <c r="S1569" i="21"/>
  <c r="F1569" i="21"/>
  <c r="S1568" i="21"/>
  <c r="F1568" i="21"/>
  <c r="S1567" i="21"/>
  <c r="F1567" i="21"/>
  <c r="S1566" i="21"/>
  <c r="F1566" i="21"/>
  <c r="S1565" i="21"/>
  <c r="F1565" i="21"/>
  <c r="S1564" i="21"/>
  <c r="F1564" i="21"/>
  <c r="S1563" i="21"/>
  <c r="F1563" i="21"/>
  <c r="S1562" i="21"/>
  <c r="F1562" i="21"/>
  <c r="S1561" i="21"/>
  <c r="F1561" i="21"/>
  <c r="S1560" i="21"/>
  <c r="F1560" i="21"/>
  <c r="S1559" i="21"/>
  <c r="F1559" i="21"/>
  <c r="S1558" i="21"/>
  <c r="F1558" i="21"/>
  <c r="S1557" i="21"/>
  <c r="F1557" i="21"/>
  <c r="S1556" i="21"/>
  <c r="F1556" i="21"/>
  <c r="S1555" i="21"/>
  <c r="F1555" i="21"/>
  <c r="S1554" i="21"/>
  <c r="F1554" i="21"/>
  <c r="S1553" i="21"/>
  <c r="F1553" i="21"/>
  <c r="S1552" i="21"/>
  <c r="F1552" i="21"/>
  <c r="S1551" i="21"/>
  <c r="F1551" i="21"/>
  <c r="S1550" i="21"/>
  <c r="F1550" i="21"/>
  <c r="S1549" i="21"/>
  <c r="F1549" i="21"/>
  <c r="S1548" i="21"/>
  <c r="F1548" i="21"/>
  <c r="S1547" i="21"/>
  <c r="F1547" i="21"/>
  <c r="S1546" i="21"/>
  <c r="F1546" i="21"/>
  <c r="S1545" i="21"/>
  <c r="F1545" i="21"/>
  <c r="S1544" i="21"/>
  <c r="F1544" i="21"/>
  <c r="S1543" i="21"/>
  <c r="F1543" i="21"/>
  <c r="S1542" i="21"/>
  <c r="F1542" i="21"/>
  <c r="S1541" i="21"/>
  <c r="F1541" i="21"/>
  <c r="S1540" i="21"/>
  <c r="F1540" i="21"/>
  <c r="S1539" i="21"/>
  <c r="F1539" i="21"/>
  <c r="S1538" i="21"/>
  <c r="F1538" i="21"/>
  <c r="S1537" i="21"/>
  <c r="F1537" i="21"/>
  <c r="S1536" i="21"/>
  <c r="F1536" i="21"/>
  <c r="S1535" i="21"/>
  <c r="F1535" i="21"/>
  <c r="S1534" i="21"/>
  <c r="F1534" i="21"/>
  <c r="S1533" i="21"/>
  <c r="F1533" i="21"/>
  <c r="S1532" i="21"/>
  <c r="F1532" i="21"/>
  <c r="S1531" i="21"/>
  <c r="F1531" i="21"/>
  <c r="S1530" i="21"/>
  <c r="F1530" i="21"/>
  <c r="S1529" i="21"/>
  <c r="F1529" i="21"/>
  <c r="S1528" i="21"/>
  <c r="F1528" i="21"/>
  <c r="S1527" i="21"/>
  <c r="F1527" i="21"/>
  <c r="S1526" i="21"/>
  <c r="F1526" i="21"/>
  <c r="S1525" i="21"/>
  <c r="F1525" i="21"/>
  <c r="S1524" i="21"/>
  <c r="F1524" i="21"/>
  <c r="S1523" i="21"/>
  <c r="F1523" i="21"/>
  <c r="S1522" i="21"/>
  <c r="F1522" i="21"/>
  <c r="S1521" i="21"/>
  <c r="F1521" i="21"/>
  <c r="S1520" i="21"/>
  <c r="F1520" i="21"/>
  <c r="S1519" i="21"/>
  <c r="F1519" i="21"/>
  <c r="S1518" i="21"/>
  <c r="F1518" i="21"/>
  <c r="S1517" i="21"/>
  <c r="F1517" i="21"/>
  <c r="S1516" i="21"/>
  <c r="F1516" i="21"/>
  <c r="S1515" i="21"/>
  <c r="F1515" i="21"/>
  <c r="S1514" i="21"/>
  <c r="F1514" i="21"/>
  <c r="S1513" i="21"/>
  <c r="F1513" i="21"/>
  <c r="S1512" i="21"/>
  <c r="F1512" i="21"/>
  <c r="S1511" i="21"/>
  <c r="F1511" i="21"/>
  <c r="S1510" i="21"/>
  <c r="F1510" i="21"/>
  <c r="S1509" i="21"/>
  <c r="F1509" i="21"/>
  <c r="S1508" i="21"/>
  <c r="F1508" i="21"/>
  <c r="S1507" i="21"/>
  <c r="F1507" i="21"/>
  <c r="S1506" i="21"/>
  <c r="F1506" i="21"/>
  <c r="S1505" i="21"/>
  <c r="F1505" i="21"/>
  <c r="S1504" i="21"/>
  <c r="F1504" i="21"/>
  <c r="S1503" i="21"/>
  <c r="F1503" i="21"/>
  <c r="S1502" i="21"/>
  <c r="F1502" i="21"/>
  <c r="S1501" i="21"/>
  <c r="F1501" i="21"/>
  <c r="S1500" i="21"/>
  <c r="F1500" i="21"/>
  <c r="S1499" i="21"/>
  <c r="F1499" i="21"/>
  <c r="S1498" i="21"/>
  <c r="F1498" i="21"/>
  <c r="S1497" i="21"/>
  <c r="F1497" i="21"/>
  <c r="S1496" i="21"/>
  <c r="F1496" i="21"/>
  <c r="S1495" i="21"/>
  <c r="F1495" i="21"/>
  <c r="S1494" i="21"/>
  <c r="F1494" i="21"/>
  <c r="S1493" i="21"/>
  <c r="F1493" i="21"/>
  <c r="S1492" i="21"/>
  <c r="F1492" i="21"/>
  <c r="S1491" i="21"/>
  <c r="F1491" i="21"/>
  <c r="S1490" i="21"/>
  <c r="F1490" i="21"/>
  <c r="S1489" i="21"/>
  <c r="F1489" i="21"/>
  <c r="S1488" i="21"/>
  <c r="F1488" i="21"/>
  <c r="S1487" i="21"/>
  <c r="F1487" i="21"/>
  <c r="S1486" i="21"/>
  <c r="F1486" i="21"/>
  <c r="S1485" i="21"/>
  <c r="F1485" i="21"/>
  <c r="S1484" i="21"/>
  <c r="F1484" i="21"/>
  <c r="S1483" i="21"/>
  <c r="F1483" i="21"/>
  <c r="S1482" i="21"/>
  <c r="F1482" i="21"/>
  <c r="S1481" i="21"/>
  <c r="F1481" i="21"/>
  <c r="S1480" i="21"/>
  <c r="F1480" i="21"/>
  <c r="S1479" i="21"/>
  <c r="F1479" i="21"/>
  <c r="S1478" i="21"/>
  <c r="F1478" i="21"/>
  <c r="S1477" i="21"/>
  <c r="F1477" i="21"/>
  <c r="S1476" i="21"/>
  <c r="F1476" i="21"/>
  <c r="S1475" i="21"/>
  <c r="F1475" i="21"/>
  <c r="S1474" i="21"/>
  <c r="F1474" i="21"/>
  <c r="S1473" i="21"/>
  <c r="F1473" i="21"/>
  <c r="S1472" i="21"/>
  <c r="F1472" i="21"/>
  <c r="S1471" i="21"/>
  <c r="F1471" i="21"/>
  <c r="S1470" i="21"/>
  <c r="F1470" i="21"/>
  <c r="S1469" i="21"/>
  <c r="F1469" i="21"/>
  <c r="S1468" i="21"/>
  <c r="F1468" i="21"/>
  <c r="S1467" i="21"/>
  <c r="F1467" i="21"/>
  <c r="S1466" i="21"/>
  <c r="F1466" i="21"/>
  <c r="S1465" i="21"/>
  <c r="F1465" i="21"/>
  <c r="S1464" i="21"/>
  <c r="F1464" i="21"/>
  <c r="S1463" i="21"/>
  <c r="F1463" i="21"/>
  <c r="S1462" i="21"/>
  <c r="F1462" i="21"/>
  <c r="S1461" i="21"/>
  <c r="F1461" i="21"/>
  <c r="S1460" i="21"/>
  <c r="F1460" i="21"/>
  <c r="S1459" i="21"/>
  <c r="F1459" i="21"/>
  <c r="S1458" i="21"/>
  <c r="F1458" i="21"/>
  <c r="S1457" i="21"/>
  <c r="F1457" i="21"/>
  <c r="S1456" i="21"/>
  <c r="F1456" i="21"/>
  <c r="S1455" i="21"/>
  <c r="F1455" i="21"/>
  <c r="S1454" i="21"/>
  <c r="F1454" i="21"/>
  <c r="S1453" i="21"/>
  <c r="F1453" i="21"/>
  <c r="S1452" i="21"/>
  <c r="F1452" i="21"/>
  <c r="S1451" i="21"/>
  <c r="F1451" i="21"/>
  <c r="S1450" i="21"/>
  <c r="F1450" i="21"/>
  <c r="S1449" i="21"/>
  <c r="F1449" i="21"/>
  <c r="S1448" i="21"/>
  <c r="F1448" i="21"/>
  <c r="S1447" i="21"/>
  <c r="F1447" i="21"/>
  <c r="S1446" i="21"/>
  <c r="F1446" i="21"/>
  <c r="S1445" i="21"/>
  <c r="F1445" i="21"/>
  <c r="S1444" i="21"/>
  <c r="F1444" i="21"/>
  <c r="S1443" i="21"/>
  <c r="F1443" i="21"/>
  <c r="S1442" i="21"/>
  <c r="F1442" i="21"/>
  <c r="S1441" i="21"/>
  <c r="F1441" i="21"/>
  <c r="S1440" i="21"/>
  <c r="F1440" i="21"/>
  <c r="S1439" i="21"/>
  <c r="F1439" i="21"/>
  <c r="S1438" i="21"/>
  <c r="F1438" i="21"/>
  <c r="S1437" i="21"/>
  <c r="F1437" i="21"/>
  <c r="S1436" i="21"/>
  <c r="F1436" i="21"/>
  <c r="S1435" i="21"/>
  <c r="F1435" i="21"/>
  <c r="S1434" i="21"/>
  <c r="F1434" i="21"/>
  <c r="S1433" i="21"/>
  <c r="F1433" i="21"/>
  <c r="S1432" i="21"/>
  <c r="F1432" i="21"/>
  <c r="S1431" i="21"/>
  <c r="F1431" i="21"/>
  <c r="S1430" i="21"/>
  <c r="F1430" i="21"/>
  <c r="S1429" i="21"/>
  <c r="F1429" i="21"/>
  <c r="S1428" i="21"/>
  <c r="F1428" i="21"/>
  <c r="S1427" i="21"/>
  <c r="F1427" i="21"/>
  <c r="S1426" i="21"/>
  <c r="F1426" i="21"/>
  <c r="S1425" i="21"/>
  <c r="F1425" i="21"/>
  <c r="S1424" i="21"/>
  <c r="F1424" i="21"/>
  <c r="S1423" i="21"/>
  <c r="F1423" i="21"/>
  <c r="S1422" i="21"/>
  <c r="F1422" i="21"/>
  <c r="S1421" i="21"/>
  <c r="F1421" i="21"/>
  <c r="S1420" i="21"/>
  <c r="F1420" i="21"/>
  <c r="S1419" i="21"/>
  <c r="F1419" i="21"/>
  <c r="S1418" i="21"/>
  <c r="F1418" i="21"/>
  <c r="S1417" i="21"/>
  <c r="F1417" i="21"/>
  <c r="S1416" i="21"/>
  <c r="F1416" i="21"/>
  <c r="S1415" i="21"/>
  <c r="F1415" i="21"/>
  <c r="S1414" i="21"/>
  <c r="F1414" i="21"/>
  <c r="S1413" i="21"/>
  <c r="F1413" i="21"/>
  <c r="S1412" i="21"/>
  <c r="F1412" i="21"/>
  <c r="S1411" i="21"/>
  <c r="F1411" i="21"/>
  <c r="S1410" i="21"/>
  <c r="F1410" i="21"/>
  <c r="S1409" i="21"/>
  <c r="F1409" i="21"/>
  <c r="S1408" i="21"/>
  <c r="F1408" i="21"/>
  <c r="S1407" i="21"/>
  <c r="F1407" i="21"/>
  <c r="S1406" i="21"/>
  <c r="F1406" i="21"/>
  <c r="S1405" i="21"/>
  <c r="F1405" i="21"/>
  <c r="S1404" i="21"/>
  <c r="F1404" i="21"/>
  <c r="S1403" i="21"/>
  <c r="F1403" i="21"/>
  <c r="S1402" i="21"/>
  <c r="F1402" i="21"/>
  <c r="S1401" i="21"/>
  <c r="F1401" i="21"/>
  <c r="S1400" i="21"/>
  <c r="F1400" i="21"/>
  <c r="S1399" i="21"/>
  <c r="F1399" i="21"/>
  <c r="S1398" i="21"/>
  <c r="F1398" i="21"/>
  <c r="S1397" i="21"/>
  <c r="F1397" i="21"/>
  <c r="S1396" i="21"/>
  <c r="F1396" i="21"/>
  <c r="S1395" i="21"/>
  <c r="F1395" i="21"/>
  <c r="S1394" i="21"/>
  <c r="F1394" i="21"/>
  <c r="S1393" i="21"/>
  <c r="F1393" i="21"/>
  <c r="S1392" i="21"/>
  <c r="F1392" i="21"/>
  <c r="S1391" i="21"/>
  <c r="F1391" i="21"/>
  <c r="S1390" i="21"/>
  <c r="F1390" i="21"/>
  <c r="S1389" i="21"/>
  <c r="F1389" i="21"/>
  <c r="S1388" i="21"/>
  <c r="F1388" i="21"/>
  <c r="S1387" i="21"/>
  <c r="F1387" i="21"/>
  <c r="S1386" i="21"/>
  <c r="F1386" i="21"/>
  <c r="S1385" i="21"/>
  <c r="F1385" i="21"/>
  <c r="S1384" i="21"/>
  <c r="F1384" i="21"/>
  <c r="S1383" i="21"/>
  <c r="F1383" i="21"/>
  <c r="S1382" i="21"/>
  <c r="F1382" i="21"/>
  <c r="S1381" i="21"/>
  <c r="F1381" i="21"/>
  <c r="S1380" i="21"/>
  <c r="F1380" i="21"/>
  <c r="S1379" i="21"/>
  <c r="F1379" i="21"/>
  <c r="S1378" i="21"/>
  <c r="F1378" i="21"/>
  <c r="S1377" i="21"/>
  <c r="F1377" i="21"/>
  <c r="S1376" i="21"/>
  <c r="F1376" i="21"/>
  <c r="S1375" i="21"/>
  <c r="F1375" i="21"/>
  <c r="S1374" i="21"/>
  <c r="F1374" i="21"/>
  <c r="S1373" i="21"/>
  <c r="F1373" i="21"/>
  <c r="S1372" i="21"/>
  <c r="F1372" i="21"/>
  <c r="S1371" i="21"/>
  <c r="F1371" i="21"/>
  <c r="S1370" i="21"/>
  <c r="F1370" i="21"/>
  <c r="S1369" i="21"/>
  <c r="F1369" i="21"/>
  <c r="S1368" i="21"/>
  <c r="F1368" i="21"/>
  <c r="S1367" i="21"/>
  <c r="F1367" i="21"/>
  <c r="S1366" i="21"/>
  <c r="F1366" i="21"/>
  <c r="S1365" i="21"/>
  <c r="F1365" i="21"/>
  <c r="S1364" i="21"/>
  <c r="F1364" i="21"/>
  <c r="S1363" i="21"/>
  <c r="F1363" i="21"/>
  <c r="S1362" i="21"/>
  <c r="F1362" i="21"/>
  <c r="S1361" i="21"/>
  <c r="F1361" i="21"/>
  <c r="S1360" i="21"/>
  <c r="F1360" i="21"/>
  <c r="S1359" i="21"/>
  <c r="F1359" i="21"/>
  <c r="S1358" i="21"/>
  <c r="F1358" i="21"/>
  <c r="S1357" i="21"/>
  <c r="F1357" i="21"/>
  <c r="S1356" i="21"/>
  <c r="F1356" i="21"/>
  <c r="S1355" i="21"/>
  <c r="F1355" i="21"/>
  <c r="S1354" i="21"/>
  <c r="F1354" i="21"/>
  <c r="S1353" i="21"/>
  <c r="F1353" i="21"/>
  <c r="S1352" i="21"/>
  <c r="F1352" i="21"/>
  <c r="S1351" i="21"/>
  <c r="F1351" i="21"/>
  <c r="S1350" i="21"/>
  <c r="F1350" i="21"/>
  <c r="S1349" i="21"/>
  <c r="F1349" i="21"/>
  <c r="S1348" i="21"/>
  <c r="F1348" i="21"/>
  <c r="S1347" i="21"/>
  <c r="F1347" i="21"/>
  <c r="S1346" i="21"/>
  <c r="F1346" i="21"/>
  <c r="S1345" i="21"/>
  <c r="F1345" i="21"/>
  <c r="S1344" i="21"/>
  <c r="F1344" i="21"/>
  <c r="S1343" i="21"/>
  <c r="F1343" i="21"/>
  <c r="S1342" i="21"/>
  <c r="F1342" i="21"/>
  <c r="S1341" i="21"/>
  <c r="F1341" i="21"/>
  <c r="S1340" i="21"/>
  <c r="F1340" i="21"/>
  <c r="S1339" i="21"/>
  <c r="F1339" i="21"/>
  <c r="S1338" i="21"/>
  <c r="F1338" i="21"/>
  <c r="S1337" i="21"/>
  <c r="F1337" i="21"/>
  <c r="S1336" i="21"/>
  <c r="F1336" i="21"/>
  <c r="S1335" i="21"/>
  <c r="F1335" i="21"/>
  <c r="S1334" i="21"/>
  <c r="F1334" i="21"/>
  <c r="S1333" i="21"/>
  <c r="F1333" i="21"/>
  <c r="S1332" i="21"/>
  <c r="F1332" i="21"/>
  <c r="S1331" i="21"/>
  <c r="F1331" i="21"/>
  <c r="S1330" i="21"/>
  <c r="F1330" i="21"/>
  <c r="S1329" i="21"/>
  <c r="F1329" i="21"/>
  <c r="S1328" i="21"/>
  <c r="F1328" i="21"/>
  <c r="S1327" i="21"/>
  <c r="F1327" i="21"/>
  <c r="S1326" i="21"/>
  <c r="F1326" i="21"/>
  <c r="S1325" i="21"/>
  <c r="F1325" i="21"/>
  <c r="S1324" i="21"/>
  <c r="F1324" i="21"/>
  <c r="S1323" i="21"/>
  <c r="F1323" i="21"/>
  <c r="S1322" i="21"/>
  <c r="F1322" i="21"/>
  <c r="S1321" i="21"/>
  <c r="F1321" i="21"/>
  <c r="S1320" i="21"/>
  <c r="F1320" i="21"/>
  <c r="S1319" i="21"/>
  <c r="F1319" i="21"/>
  <c r="S1318" i="21"/>
  <c r="F1318" i="21"/>
  <c r="S1317" i="21"/>
  <c r="F1317" i="21"/>
  <c r="S1316" i="21"/>
  <c r="F1316" i="21"/>
  <c r="S1315" i="21"/>
  <c r="F1315" i="21"/>
  <c r="S1314" i="21"/>
  <c r="F1314" i="21"/>
  <c r="S1313" i="21"/>
  <c r="F1313" i="21"/>
  <c r="S1312" i="21"/>
  <c r="F1312" i="21"/>
  <c r="S1311" i="21"/>
  <c r="F1311" i="21"/>
  <c r="S1310" i="21"/>
  <c r="F1310" i="21"/>
  <c r="S1309" i="21"/>
  <c r="F1309" i="21"/>
  <c r="S1308" i="21"/>
  <c r="F1308" i="21"/>
  <c r="S1307" i="21"/>
  <c r="F1307" i="21"/>
  <c r="S1306" i="21"/>
  <c r="F1306" i="21"/>
  <c r="S1305" i="21"/>
  <c r="F1305" i="21"/>
  <c r="S1304" i="21"/>
  <c r="F1304" i="21"/>
  <c r="S1303" i="21"/>
  <c r="F1303" i="21"/>
  <c r="S1302" i="21"/>
  <c r="F1302" i="21"/>
  <c r="S1301" i="21"/>
  <c r="F1301" i="21"/>
  <c r="S1300" i="21"/>
  <c r="F1300" i="21"/>
  <c r="S1299" i="21"/>
  <c r="F1299" i="21"/>
  <c r="S1298" i="21"/>
  <c r="F1298" i="21"/>
  <c r="S1297" i="21"/>
  <c r="F1297" i="21"/>
  <c r="S1296" i="21"/>
  <c r="F1296" i="21"/>
  <c r="S1295" i="21"/>
  <c r="F1295" i="21"/>
  <c r="S1294" i="21"/>
  <c r="F1294" i="21"/>
  <c r="S1293" i="21"/>
  <c r="F1293" i="21"/>
  <c r="S1292" i="21"/>
  <c r="F1292" i="21"/>
  <c r="S1291" i="21"/>
  <c r="F1291" i="21"/>
  <c r="S1290" i="21"/>
  <c r="F1290" i="21"/>
  <c r="S1289" i="21"/>
  <c r="F1289" i="21"/>
  <c r="S1288" i="21"/>
  <c r="F1288" i="21"/>
  <c r="S1287" i="21"/>
  <c r="F1287" i="21"/>
  <c r="S1286" i="21"/>
  <c r="F1286" i="21"/>
  <c r="S1285" i="21"/>
  <c r="F1285" i="21"/>
  <c r="S1284" i="21"/>
  <c r="F1284" i="21"/>
  <c r="S1283" i="21"/>
  <c r="F1283" i="21"/>
  <c r="S1282" i="21"/>
  <c r="F1282" i="21"/>
  <c r="S1281" i="21"/>
  <c r="F1281" i="21"/>
  <c r="S1280" i="21"/>
  <c r="F1280" i="21"/>
  <c r="S1279" i="21"/>
  <c r="F1279" i="21"/>
  <c r="S1278" i="21"/>
  <c r="F1278" i="21"/>
  <c r="S1277" i="21"/>
  <c r="F1277" i="21"/>
  <c r="S1276" i="21"/>
  <c r="F1276" i="21"/>
  <c r="S1275" i="21"/>
  <c r="F1275" i="21"/>
  <c r="S1274" i="21"/>
  <c r="F1274" i="21"/>
  <c r="S1273" i="21"/>
  <c r="F1273" i="21"/>
  <c r="S1272" i="21"/>
  <c r="F1272" i="21"/>
  <c r="S1271" i="21"/>
  <c r="F1271" i="21"/>
  <c r="S1270" i="21"/>
  <c r="F1270" i="21"/>
  <c r="S1269" i="21"/>
  <c r="F1269" i="21"/>
  <c r="S1268" i="21"/>
  <c r="F1268" i="21"/>
  <c r="S1267" i="21"/>
  <c r="F1267" i="21"/>
  <c r="S1266" i="21"/>
  <c r="F1266" i="21"/>
  <c r="S1265" i="21"/>
  <c r="F1265" i="21"/>
  <c r="S1264" i="21"/>
  <c r="F1264" i="21"/>
  <c r="S1263" i="21"/>
  <c r="F1263" i="21"/>
  <c r="S1262" i="21"/>
  <c r="F1262" i="21"/>
  <c r="S1261" i="21"/>
  <c r="F1261" i="21"/>
  <c r="S1260" i="21"/>
  <c r="F1260" i="21"/>
  <c r="S1259" i="21"/>
  <c r="F1259" i="21"/>
  <c r="S1258" i="21"/>
  <c r="F1258" i="21"/>
  <c r="S1257" i="21"/>
  <c r="F1257" i="21"/>
  <c r="S1256" i="21"/>
  <c r="F1256" i="21"/>
  <c r="S1255" i="21"/>
  <c r="F1255" i="21"/>
  <c r="S1254" i="21"/>
  <c r="F1254" i="21"/>
  <c r="S1253" i="21"/>
  <c r="F1253" i="21"/>
  <c r="S1252" i="21"/>
  <c r="F1252" i="21"/>
  <c r="S1251" i="21"/>
  <c r="F1251" i="21"/>
  <c r="S1250" i="21"/>
  <c r="F1250" i="21"/>
  <c r="S1249" i="21"/>
  <c r="F1249" i="21"/>
  <c r="S1248" i="21"/>
  <c r="F1248" i="21"/>
  <c r="S1247" i="21"/>
  <c r="F1247" i="21"/>
  <c r="S1246" i="21"/>
  <c r="F1246" i="21"/>
  <c r="S1245" i="21"/>
  <c r="F1245" i="21"/>
  <c r="S1244" i="21"/>
  <c r="F1244" i="21"/>
  <c r="S1243" i="21"/>
  <c r="F1243" i="21"/>
  <c r="S1242" i="21"/>
  <c r="F1242" i="21"/>
  <c r="S1241" i="21"/>
  <c r="F1241" i="21"/>
  <c r="S1240" i="21"/>
  <c r="F1240" i="21"/>
  <c r="S1239" i="21"/>
  <c r="F1239" i="21"/>
  <c r="S1238" i="21"/>
  <c r="F1238" i="21"/>
  <c r="S1237" i="21"/>
  <c r="F1237" i="21"/>
  <c r="S1236" i="21"/>
  <c r="F1236" i="21"/>
  <c r="S1235" i="21"/>
  <c r="F1235" i="21"/>
  <c r="S1234" i="21"/>
  <c r="F1234" i="21"/>
  <c r="S1233" i="21"/>
  <c r="F1233" i="21"/>
  <c r="S1232" i="21"/>
  <c r="F1232" i="21"/>
  <c r="S1231" i="21"/>
  <c r="F1231" i="21"/>
  <c r="S1230" i="21"/>
  <c r="F1230" i="21"/>
  <c r="S1229" i="21"/>
  <c r="F1229" i="21"/>
  <c r="S1228" i="21"/>
  <c r="F1228" i="21"/>
  <c r="S1227" i="21"/>
  <c r="F1227" i="21"/>
  <c r="S1226" i="21"/>
  <c r="F1226" i="21"/>
  <c r="S1225" i="21"/>
  <c r="F1225" i="21"/>
  <c r="S1224" i="21"/>
  <c r="F1224" i="21"/>
  <c r="S1223" i="21"/>
  <c r="F1223" i="21"/>
  <c r="S1222" i="21"/>
  <c r="F1222" i="21"/>
  <c r="S1221" i="21"/>
  <c r="F1221" i="21"/>
  <c r="S1220" i="21"/>
  <c r="F1220" i="21"/>
  <c r="S1219" i="21"/>
  <c r="F1219" i="21"/>
  <c r="S1218" i="21"/>
  <c r="F1218" i="21"/>
  <c r="S1217" i="21"/>
  <c r="F1217" i="21"/>
  <c r="S1216" i="21"/>
  <c r="F1216" i="21"/>
  <c r="S1215" i="21"/>
  <c r="F1215" i="21"/>
  <c r="S1214" i="21"/>
  <c r="F1214" i="21"/>
  <c r="S1213" i="21"/>
  <c r="F1213" i="21"/>
  <c r="S1212" i="21"/>
  <c r="F1212" i="21"/>
  <c r="S1211" i="21"/>
  <c r="F1211" i="21"/>
  <c r="S1210" i="21"/>
  <c r="F1210" i="21"/>
  <c r="S1209" i="21"/>
  <c r="F1209" i="21"/>
  <c r="S1208" i="21"/>
  <c r="F1208" i="21"/>
  <c r="S1207" i="21"/>
  <c r="F1207" i="21"/>
  <c r="S1206" i="21"/>
  <c r="F1206" i="21"/>
  <c r="S1205" i="21"/>
  <c r="F1205" i="21"/>
  <c r="S1204" i="21"/>
  <c r="F1204" i="21"/>
  <c r="S1203" i="21"/>
  <c r="F1203" i="21"/>
  <c r="S1202" i="21"/>
  <c r="F1202" i="21"/>
  <c r="S1201" i="21"/>
  <c r="F1201" i="21"/>
  <c r="S1200" i="21"/>
  <c r="F1200" i="21"/>
  <c r="S1199" i="21"/>
  <c r="F1199" i="21"/>
  <c r="S1198" i="21"/>
  <c r="F1198" i="21"/>
  <c r="S1197" i="21"/>
  <c r="F1197" i="21"/>
  <c r="S1196" i="21"/>
  <c r="F1196" i="21"/>
  <c r="S1195" i="21"/>
  <c r="F1195" i="21"/>
  <c r="S1194" i="21"/>
  <c r="F1194" i="21"/>
  <c r="S1193" i="21"/>
  <c r="F1193" i="21"/>
  <c r="S1192" i="21"/>
  <c r="F1192" i="21"/>
  <c r="S1191" i="21"/>
  <c r="F1191" i="21"/>
  <c r="S1190" i="21"/>
  <c r="F1190" i="21"/>
  <c r="S1189" i="21"/>
  <c r="F1189" i="21"/>
  <c r="S1188" i="21"/>
  <c r="F1188" i="21"/>
  <c r="S1187" i="21"/>
  <c r="F1187" i="21"/>
  <c r="S1186" i="21"/>
  <c r="F1186" i="21"/>
  <c r="S1185" i="21"/>
  <c r="F1185" i="21"/>
  <c r="S1184" i="21"/>
  <c r="F1184" i="21"/>
  <c r="S1183" i="21"/>
  <c r="F1183" i="21"/>
  <c r="S1182" i="21"/>
  <c r="F1182" i="21"/>
  <c r="S1181" i="21"/>
  <c r="F1181" i="21"/>
  <c r="S1180" i="21"/>
  <c r="F1180" i="21"/>
  <c r="S1179" i="21"/>
  <c r="F1179" i="21"/>
  <c r="S1178" i="21"/>
  <c r="F1178" i="21"/>
  <c r="S1177" i="21"/>
  <c r="F1177" i="21"/>
  <c r="S1176" i="21"/>
  <c r="F1176" i="21"/>
  <c r="S1175" i="21"/>
  <c r="F1175" i="21"/>
  <c r="S1174" i="21"/>
  <c r="F1174" i="21"/>
  <c r="S1173" i="21"/>
  <c r="F1173" i="21"/>
  <c r="S1172" i="21"/>
  <c r="F1172" i="21"/>
  <c r="S1171" i="21"/>
  <c r="F1171" i="21"/>
  <c r="S1170" i="21"/>
  <c r="F1170" i="21"/>
  <c r="S1169" i="21"/>
  <c r="F1169" i="21"/>
  <c r="S1168" i="21"/>
  <c r="F1168" i="21"/>
  <c r="S1167" i="21"/>
  <c r="F1167" i="21"/>
  <c r="S1166" i="21"/>
  <c r="F1166" i="21"/>
  <c r="S1165" i="21"/>
  <c r="F1165" i="21"/>
  <c r="S1164" i="21"/>
  <c r="F1164" i="21"/>
  <c r="S1163" i="21"/>
  <c r="F1163" i="21"/>
  <c r="S1162" i="21"/>
  <c r="F1162" i="21"/>
  <c r="S1161" i="21"/>
  <c r="F1161" i="21"/>
  <c r="S1160" i="21"/>
  <c r="F1160" i="21"/>
  <c r="S1159" i="21"/>
  <c r="F1159" i="21"/>
  <c r="S1158" i="21"/>
  <c r="F1158" i="21"/>
  <c r="S1157" i="21"/>
  <c r="F1157" i="21"/>
  <c r="S1156" i="21"/>
  <c r="F1156" i="21"/>
  <c r="S1155" i="21"/>
  <c r="F1155" i="21"/>
  <c r="S1154" i="21"/>
  <c r="F1154" i="21"/>
  <c r="S1153" i="21"/>
  <c r="F1153" i="21"/>
  <c r="S1152" i="21"/>
  <c r="F1152" i="21"/>
  <c r="S1151" i="21"/>
  <c r="F1151" i="21"/>
  <c r="S1150" i="21"/>
  <c r="F1150" i="21"/>
  <c r="S1149" i="21"/>
  <c r="F1149" i="21"/>
  <c r="S1148" i="21"/>
  <c r="F1148" i="21"/>
  <c r="S1147" i="21"/>
  <c r="F1147" i="21"/>
  <c r="S1146" i="21"/>
  <c r="F1146" i="21"/>
  <c r="S1145" i="21"/>
  <c r="F1145" i="21"/>
  <c r="S1144" i="21"/>
  <c r="F1144" i="21"/>
  <c r="S1143" i="21"/>
  <c r="F1143" i="21"/>
  <c r="S1142" i="21"/>
  <c r="F1142" i="21"/>
  <c r="S1141" i="21"/>
  <c r="F1141" i="21"/>
  <c r="S1140" i="21"/>
  <c r="F1140" i="21"/>
  <c r="S1139" i="21"/>
  <c r="F1139" i="21"/>
  <c r="S1138" i="21"/>
  <c r="F1138" i="21"/>
  <c r="S1137" i="21"/>
  <c r="F1137" i="21"/>
  <c r="S1136" i="21"/>
  <c r="F1136" i="21"/>
  <c r="S1135" i="21"/>
  <c r="F1135" i="21"/>
  <c r="S1134" i="21"/>
  <c r="F1134" i="21"/>
  <c r="S1133" i="21"/>
  <c r="F1133" i="21"/>
  <c r="S1132" i="21"/>
  <c r="F1132" i="21"/>
  <c r="S1131" i="21"/>
  <c r="F1131" i="21"/>
  <c r="S1130" i="21"/>
  <c r="F1130" i="21"/>
  <c r="S1129" i="21"/>
  <c r="F1129" i="21"/>
  <c r="S1128" i="21"/>
  <c r="F1128" i="21"/>
  <c r="S1127" i="21"/>
  <c r="F1127" i="21"/>
  <c r="S1126" i="21"/>
  <c r="F1126" i="21"/>
  <c r="S1125" i="21"/>
  <c r="F1125" i="21"/>
  <c r="S1124" i="21"/>
  <c r="F1124" i="21"/>
  <c r="S1123" i="21"/>
  <c r="F1123" i="21"/>
  <c r="S1122" i="21"/>
  <c r="F1122" i="21"/>
  <c r="S1121" i="21"/>
  <c r="F1121" i="21"/>
  <c r="S1120" i="21"/>
  <c r="F1120" i="21"/>
  <c r="S1119" i="21"/>
  <c r="F1119" i="21"/>
  <c r="S1118" i="21"/>
  <c r="F1118" i="21"/>
  <c r="S1117" i="21"/>
  <c r="F1117" i="21"/>
  <c r="S1116" i="21"/>
  <c r="F1116" i="21"/>
  <c r="S1115" i="21"/>
  <c r="F1115" i="21"/>
  <c r="S1114" i="21"/>
  <c r="F1114" i="21"/>
  <c r="S1113" i="21"/>
  <c r="F1113" i="21"/>
  <c r="S1112" i="21"/>
  <c r="F1112" i="21"/>
  <c r="S1111" i="21"/>
  <c r="F1111" i="21"/>
  <c r="S1110" i="21"/>
  <c r="F1110" i="21"/>
  <c r="S1109" i="21"/>
  <c r="F1109" i="21"/>
  <c r="S1108" i="21"/>
  <c r="F1108" i="21"/>
  <c r="S1107" i="21"/>
  <c r="F1107" i="21"/>
  <c r="S1106" i="21"/>
  <c r="F1106" i="21"/>
  <c r="S1105" i="21"/>
  <c r="F1105" i="21"/>
  <c r="S1104" i="21"/>
  <c r="F1104" i="21"/>
  <c r="S1103" i="21"/>
  <c r="F1103" i="21"/>
  <c r="S1102" i="21"/>
  <c r="F1102" i="21"/>
  <c r="S1101" i="21"/>
  <c r="F1101" i="21"/>
  <c r="S1100" i="21"/>
  <c r="F1100" i="21"/>
  <c r="S1099" i="21"/>
  <c r="F1099" i="21"/>
  <c r="S1098" i="21"/>
  <c r="F1098" i="21"/>
  <c r="S1097" i="21"/>
  <c r="F1097" i="21"/>
  <c r="S1096" i="21"/>
  <c r="F1096" i="21"/>
  <c r="S1095" i="21"/>
  <c r="F1095" i="21"/>
  <c r="S1094" i="21"/>
  <c r="F1094" i="21"/>
  <c r="S1093" i="21"/>
  <c r="F1093" i="21"/>
  <c r="S1092" i="21"/>
  <c r="F1092" i="21"/>
  <c r="S1091" i="21"/>
  <c r="F1091" i="21"/>
  <c r="S1090" i="21"/>
  <c r="F1090" i="21"/>
  <c r="S1089" i="21"/>
  <c r="F1089" i="21"/>
  <c r="S1088" i="21"/>
  <c r="F1088" i="21"/>
  <c r="S1087" i="21"/>
  <c r="F1087" i="21"/>
  <c r="S1086" i="21"/>
  <c r="F1086" i="21"/>
  <c r="S1085" i="21"/>
  <c r="F1085" i="21"/>
  <c r="S1084" i="21"/>
  <c r="F1084" i="21"/>
  <c r="S1083" i="21"/>
  <c r="F1083" i="21"/>
  <c r="S1082" i="21"/>
  <c r="F1082" i="21"/>
  <c r="S1081" i="21"/>
  <c r="F1081" i="21"/>
  <c r="S1080" i="21"/>
  <c r="F1080" i="21"/>
  <c r="S1079" i="21"/>
  <c r="F1079" i="21"/>
  <c r="S1078" i="21"/>
  <c r="F1078" i="21"/>
  <c r="S1077" i="21"/>
  <c r="F1077" i="21"/>
  <c r="S1076" i="21"/>
  <c r="F1076" i="21"/>
  <c r="S1075" i="21"/>
  <c r="F1075" i="21"/>
  <c r="S1074" i="21"/>
  <c r="F1074" i="21"/>
  <c r="S1073" i="21"/>
  <c r="F1073" i="21"/>
  <c r="S1072" i="21"/>
  <c r="F1072" i="21"/>
  <c r="S1071" i="21"/>
  <c r="F1071" i="21"/>
  <c r="S1070" i="21"/>
  <c r="F1070" i="21"/>
  <c r="S1069" i="21"/>
  <c r="F1069" i="21"/>
  <c r="S1068" i="21"/>
  <c r="F1068" i="21"/>
  <c r="S1067" i="21"/>
  <c r="F1067" i="21"/>
  <c r="S1066" i="21"/>
  <c r="F1066" i="21"/>
  <c r="S1065" i="21"/>
  <c r="F1065" i="21"/>
  <c r="S1064" i="21"/>
  <c r="F1064" i="21"/>
  <c r="S1063" i="21"/>
  <c r="F1063" i="21"/>
  <c r="S1062" i="21"/>
  <c r="F1062" i="21"/>
  <c r="S1061" i="21"/>
  <c r="F1061" i="21"/>
  <c r="S1060" i="21"/>
  <c r="F1060" i="21"/>
  <c r="S1059" i="21"/>
  <c r="F1059" i="21"/>
  <c r="S1058" i="21"/>
  <c r="F1058" i="21"/>
  <c r="S1057" i="21"/>
  <c r="F1057" i="21"/>
  <c r="S1056" i="21"/>
  <c r="F1056" i="21"/>
  <c r="S1055" i="21"/>
  <c r="F1055" i="21"/>
  <c r="S1054" i="21"/>
  <c r="F1054" i="21"/>
  <c r="S1053" i="21"/>
  <c r="F1053" i="21"/>
  <c r="S1052" i="21"/>
  <c r="F1052" i="21"/>
  <c r="S1051" i="21"/>
  <c r="F1051" i="21"/>
  <c r="S1050" i="21"/>
  <c r="F1050" i="21"/>
  <c r="S1049" i="21"/>
  <c r="F1049" i="21"/>
  <c r="S1048" i="21"/>
  <c r="F1048" i="21"/>
  <c r="S1047" i="21"/>
  <c r="F1047" i="21"/>
  <c r="S1046" i="21"/>
  <c r="F1046" i="21"/>
  <c r="S1045" i="21"/>
  <c r="F1045" i="21"/>
  <c r="S1044" i="21"/>
  <c r="F1044" i="21"/>
  <c r="S1043" i="21"/>
  <c r="F1043" i="21"/>
  <c r="S1042" i="21"/>
  <c r="F1042" i="21"/>
  <c r="S1041" i="21"/>
  <c r="F1041" i="21"/>
  <c r="S1040" i="21"/>
  <c r="F1040" i="21"/>
  <c r="S1039" i="21"/>
  <c r="F1039" i="21"/>
  <c r="S1038" i="21"/>
  <c r="F1038" i="21"/>
  <c r="S1037" i="21"/>
  <c r="F1037" i="21"/>
  <c r="S1036" i="21"/>
  <c r="F1036" i="21"/>
  <c r="S1035" i="21"/>
  <c r="F1035" i="21"/>
  <c r="S1034" i="21"/>
  <c r="F1034" i="21"/>
  <c r="S1033" i="21"/>
  <c r="F1033" i="21"/>
  <c r="S1032" i="21"/>
  <c r="F1032" i="21"/>
  <c r="S1031" i="21"/>
  <c r="F1031" i="21"/>
  <c r="S1030" i="21"/>
  <c r="F1030" i="21"/>
  <c r="S1029" i="21"/>
  <c r="F1029" i="21"/>
  <c r="S1028" i="21"/>
  <c r="F1028" i="21"/>
  <c r="S1027" i="21"/>
  <c r="F1027" i="21"/>
  <c r="S1026" i="21"/>
  <c r="F1026" i="21"/>
  <c r="S1025" i="21"/>
  <c r="F1025" i="21"/>
  <c r="S1024" i="21"/>
  <c r="F1024" i="21"/>
  <c r="S1023" i="21"/>
  <c r="F1023" i="21"/>
  <c r="S1022" i="21"/>
  <c r="F1022" i="21"/>
  <c r="S1021" i="21"/>
  <c r="F1021" i="21"/>
  <c r="S1020" i="21"/>
  <c r="F1020" i="21"/>
  <c r="S1019" i="21"/>
  <c r="F1019" i="21"/>
  <c r="S1018" i="21"/>
  <c r="F1018" i="21"/>
  <c r="S1017" i="21"/>
  <c r="F1017" i="21"/>
  <c r="S1016" i="21"/>
  <c r="F1016" i="21"/>
  <c r="S1015" i="21"/>
  <c r="F1015" i="21"/>
  <c r="S1014" i="21"/>
  <c r="F1014" i="21"/>
  <c r="S1013" i="21"/>
  <c r="F1013" i="21"/>
  <c r="S1012" i="21"/>
  <c r="F1012" i="21"/>
  <c r="S1011" i="21"/>
  <c r="F1011" i="21"/>
  <c r="S1010" i="21"/>
  <c r="F1010" i="21"/>
  <c r="S1009" i="21"/>
  <c r="F1009" i="21"/>
  <c r="S1008" i="21"/>
  <c r="F1008" i="21"/>
  <c r="S1007" i="21"/>
  <c r="F1007" i="21"/>
  <c r="S1006" i="21"/>
  <c r="F1006" i="21"/>
  <c r="S1005" i="21"/>
  <c r="F1005" i="21"/>
  <c r="S1004" i="21"/>
  <c r="F1004" i="21"/>
  <c r="S1003" i="21"/>
  <c r="F1003" i="21"/>
  <c r="S1002" i="21"/>
  <c r="F1002" i="21"/>
  <c r="S1001" i="21"/>
  <c r="F1001" i="21"/>
  <c r="F1000" i="21"/>
  <c r="F999" i="21"/>
  <c r="F998" i="21"/>
  <c r="F997" i="21"/>
  <c r="S996" i="21"/>
  <c r="F996" i="21"/>
  <c r="F995" i="21"/>
  <c r="F994" i="21"/>
  <c r="S993" i="21"/>
  <c r="F993" i="21"/>
  <c r="S992" i="21"/>
  <c r="F992" i="21"/>
  <c r="S991" i="21"/>
  <c r="F991" i="21"/>
  <c r="S990" i="21"/>
  <c r="F990" i="21"/>
  <c r="Q989" i="21"/>
  <c r="F989" i="21"/>
  <c r="S988" i="21"/>
  <c r="F988" i="21"/>
  <c r="F987" i="21"/>
  <c r="F986" i="21"/>
  <c r="F985" i="21"/>
  <c r="S984" i="21"/>
  <c r="F984" i="21"/>
  <c r="S983" i="21"/>
  <c r="F983" i="21"/>
  <c r="S982" i="21"/>
  <c r="F982" i="21"/>
  <c r="S981" i="21"/>
  <c r="F981" i="21"/>
  <c r="S980" i="21"/>
  <c r="F980" i="21"/>
  <c r="S979" i="21"/>
  <c r="F979" i="21"/>
  <c r="S978" i="21"/>
  <c r="F978" i="21"/>
  <c r="S977" i="21"/>
  <c r="O977" i="21"/>
  <c r="Q977" i="21" s="1"/>
  <c r="F977" i="21"/>
  <c r="S976" i="21"/>
  <c r="O976" i="21"/>
  <c r="Q976" i="21" s="1"/>
  <c r="F976" i="21"/>
  <c r="S975" i="21"/>
  <c r="O975" i="21"/>
  <c r="Q975" i="21" s="1"/>
  <c r="F975" i="21"/>
  <c r="S974" i="21"/>
  <c r="O974" i="21"/>
  <c r="Q974" i="21" s="1"/>
  <c r="F974" i="21"/>
  <c r="S973" i="21"/>
  <c r="O973" i="21"/>
  <c r="Q973" i="21" s="1"/>
  <c r="F973" i="21"/>
  <c r="Q972" i="21"/>
  <c r="O972" i="21"/>
  <c r="F972" i="21"/>
  <c r="S971" i="21"/>
  <c r="Q971" i="21"/>
  <c r="O971" i="21"/>
  <c r="F971" i="21"/>
  <c r="S970" i="21"/>
  <c r="Q970" i="21"/>
  <c r="O970" i="21"/>
  <c r="F970" i="21"/>
  <c r="S969" i="21"/>
  <c r="Q969" i="21"/>
  <c r="O969" i="21"/>
  <c r="F969" i="21"/>
  <c r="S968" i="21"/>
  <c r="F968" i="21"/>
  <c r="S967" i="21"/>
  <c r="F967" i="21"/>
  <c r="S966" i="21"/>
  <c r="F966" i="21"/>
  <c r="S965" i="21"/>
  <c r="F965" i="21"/>
  <c r="S964" i="21"/>
  <c r="F964" i="21"/>
  <c r="S963" i="21"/>
  <c r="F963" i="21"/>
  <c r="S962" i="21"/>
  <c r="F962" i="21"/>
  <c r="S961" i="21"/>
  <c r="F961" i="21"/>
  <c r="S960" i="21"/>
  <c r="F960" i="21"/>
  <c r="S959" i="21"/>
  <c r="F959" i="21"/>
  <c r="S958" i="21"/>
  <c r="F958" i="21"/>
  <c r="S957" i="21"/>
  <c r="F957" i="21"/>
  <c r="S956" i="21"/>
  <c r="F956" i="21"/>
  <c r="S955" i="21"/>
  <c r="F955" i="21"/>
  <c r="S954" i="21"/>
  <c r="F954" i="21"/>
  <c r="S953" i="21"/>
  <c r="F953" i="21"/>
  <c r="S952" i="21"/>
  <c r="F952" i="21"/>
  <c r="S951" i="21"/>
  <c r="F951" i="21"/>
  <c r="S950" i="21"/>
  <c r="F950" i="21"/>
  <c r="S949" i="21"/>
  <c r="F949" i="21"/>
  <c r="S948" i="21"/>
  <c r="F948" i="21"/>
  <c r="S947" i="21"/>
  <c r="F947" i="21"/>
  <c r="S946" i="21"/>
  <c r="F946" i="21"/>
  <c r="S945" i="21"/>
  <c r="F945" i="21"/>
  <c r="S944" i="21"/>
  <c r="F944" i="21"/>
  <c r="S943" i="21"/>
  <c r="F943" i="21"/>
  <c r="S942" i="21"/>
  <c r="F942" i="21"/>
  <c r="S941" i="21"/>
  <c r="F941" i="21"/>
  <c r="S940" i="21"/>
  <c r="F940" i="21"/>
  <c r="S939" i="21"/>
  <c r="F939" i="21"/>
  <c r="S938" i="21"/>
  <c r="F938" i="21"/>
  <c r="S937" i="21"/>
  <c r="F937" i="21"/>
  <c r="S936" i="21"/>
  <c r="F936" i="21"/>
  <c r="S935" i="21"/>
  <c r="F935" i="21"/>
  <c r="S934" i="21"/>
  <c r="F934" i="21"/>
  <c r="S933" i="21"/>
  <c r="F933" i="21"/>
  <c r="S932" i="21"/>
  <c r="F932" i="21"/>
  <c r="S931" i="21"/>
  <c r="F931" i="21"/>
  <c r="S930" i="21"/>
  <c r="F930" i="21"/>
  <c r="S929" i="21"/>
  <c r="F929" i="21"/>
  <c r="S928" i="21"/>
  <c r="F928" i="21"/>
  <c r="S927" i="21"/>
  <c r="F927" i="21"/>
  <c r="S926" i="21"/>
  <c r="F926" i="21"/>
  <c r="S925" i="21"/>
  <c r="F925" i="21"/>
  <c r="S924" i="21"/>
  <c r="F924" i="21"/>
  <c r="S923" i="21"/>
  <c r="F923" i="21"/>
  <c r="S922" i="21"/>
  <c r="F922" i="21"/>
  <c r="S921" i="21"/>
  <c r="F921" i="21"/>
  <c r="S920" i="21"/>
  <c r="F920" i="21"/>
  <c r="S919" i="21"/>
  <c r="F919" i="21"/>
  <c r="S918" i="21"/>
  <c r="F918" i="21"/>
  <c r="S917" i="21"/>
  <c r="F917" i="21"/>
  <c r="S916" i="21"/>
  <c r="F916" i="21"/>
  <c r="S915" i="21"/>
  <c r="F915" i="21"/>
  <c r="S914" i="21"/>
  <c r="F914" i="21"/>
  <c r="S913" i="21"/>
  <c r="F913" i="21"/>
  <c r="S912" i="21"/>
  <c r="F912" i="21"/>
  <c r="S911" i="21"/>
  <c r="F911" i="21"/>
  <c r="S910" i="21"/>
  <c r="F910" i="21"/>
  <c r="S909" i="21"/>
  <c r="F909" i="21"/>
  <c r="S908" i="21"/>
  <c r="F908" i="21"/>
  <c r="S907" i="21"/>
  <c r="F907" i="21"/>
  <c r="S906" i="21"/>
  <c r="F906" i="21"/>
  <c r="S905" i="21"/>
  <c r="F905" i="21"/>
  <c r="S904" i="21"/>
  <c r="F904" i="21"/>
  <c r="S903" i="21"/>
  <c r="F903" i="21"/>
  <c r="S902" i="21"/>
  <c r="F902" i="21"/>
  <c r="S901" i="21"/>
  <c r="F901" i="21"/>
  <c r="S900" i="21"/>
  <c r="F900" i="21"/>
  <c r="S899" i="21"/>
  <c r="F899" i="21"/>
  <c r="S898" i="21"/>
  <c r="F898" i="21"/>
  <c r="S897" i="21"/>
  <c r="F897" i="21"/>
  <c r="S896" i="21"/>
  <c r="F896" i="21"/>
  <c r="S895" i="21"/>
  <c r="F895" i="21"/>
  <c r="S894" i="21"/>
  <c r="F894" i="21"/>
  <c r="S893" i="21"/>
  <c r="F893" i="21"/>
  <c r="S892" i="21"/>
  <c r="F892" i="21"/>
  <c r="S891" i="21"/>
  <c r="F891" i="21"/>
  <c r="S890" i="21"/>
  <c r="F890" i="21"/>
  <c r="S889" i="21"/>
  <c r="F889" i="21"/>
  <c r="S888" i="21"/>
  <c r="F888" i="21"/>
  <c r="S887" i="21"/>
  <c r="F887" i="21"/>
  <c r="S886" i="21"/>
  <c r="F886" i="21"/>
  <c r="S885" i="21"/>
  <c r="F885" i="21"/>
  <c r="S884" i="21"/>
  <c r="F884" i="21"/>
  <c r="S883" i="21"/>
  <c r="F883" i="21"/>
  <c r="S882" i="21"/>
  <c r="F882" i="21"/>
  <c r="S881" i="21"/>
  <c r="F881" i="21"/>
  <c r="S880" i="21"/>
  <c r="F880" i="21"/>
  <c r="S879" i="21"/>
  <c r="F879" i="21"/>
  <c r="S878" i="21"/>
  <c r="F878" i="21"/>
  <c r="S877" i="21"/>
  <c r="F877" i="21"/>
  <c r="S876" i="21"/>
  <c r="F876" i="21"/>
  <c r="S875" i="21"/>
  <c r="F875" i="21"/>
  <c r="S874" i="21"/>
  <c r="F874" i="21"/>
  <c r="S873" i="21"/>
  <c r="F873" i="21"/>
  <c r="S872" i="21"/>
  <c r="F872" i="21"/>
  <c r="S871" i="21"/>
  <c r="F871" i="21"/>
  <c r="S870" i="21"/>
  <c r="F870" i="21"/>
  <c r="S869" i="21"/>
  <c r="F869" i="21"/>
  <c r="S868" i="21"/>
  <c r="F868" i="21"/>
  <c r="S867" i="21"/>
  <c r="F867" i="21"/>
  <c r="S866" i="21"/>
  <c r="F866" i="21"/>
  <c r="S865" i="21"/>
  <c r="F865" i="21"/>
  <c r="S864" i="21"/>
  <c r="F864" i="21"/>
  <c r="S863" i="21"/>
  <c r="F863" i="21"/>
  <c r="S862" i="21"/>
  <c r="F862" i="21"/>
  <c r="S861" i="21"/>
  <c r="F861" i="21"/>
  <c r="S860" i="21"/>
  <c r="F860" i="21"/>
  <c r="S859" i="21"/>
  <c r="F859" i="21"/>
  <c r="S858" i="21"/>
  <c r="F858" i="21"/>
  <c r="S857" i="21"/>
  <c r="F857" i="21"/>
  <c r="S856" i="21"/>
  <c r="F856" i="21"/>
  <c r="S855" i="21"/>
  <c r="F855" i="21"/>
  <c r="S854" i="21"/>
  <c r="F854" i="21"/>
  <c r="S853" i="21"/>
  <c r="F853" i="21"/>
  <c r="S852" i="21"/>
  <c r="F852" i="21"/>
  <c r="S851" i="21"/>
  <c r="F851" i="21"/>
  <c r="S850" i="21"/>
  <c r="F850" i="21"/>
  <c r="S849" i="21"/>
  <c r="F849" i="21"/>
  <c r="S848" i="21"/>
  <c r="F848" i="21"/>
  <c r="S847" i="21"/>
  <c r="F847" i="21"/>
  <c r="S846" i="21"/>
  <c r="F846" i="21"/>
  <c r="S845" i="21"/>
  <c r="F845" i="21"/>
  <c r="S844" i="21"/>
  <c r="F844" i="21"/>
  <c r="S843" i="21"/>
  <c r="F843" i="21"/>
  <c r="S842" i="21"/>
  <c r="F842" i="21"/>
  <c r="S841" i="21"/>
  <c r="F841" i="21"/>
  <c r="S840" i="21"/>
  <c r="F840" i="21"/>
  <c r="S839" i="21"/>
  <c r="F839" i="21"/>
  <c r="S838" i="21"/>
  <c r="F838" i="21"/>
  <c r="S837" i="21"/>
  <c r="F837" i="21"/>
  <c r="S836" i="21"/>
  <c r="F836" i="21"/>
  <c r="S835" i="21"/>
  <c r="F835" i="21"/>
  <c r="S834" i="21"/>
  <c r="F834" i="21"/>
  <c r="S833" i="21"/>
  <c r="F833" i="21"/>
  <c r="S832" i="21"/>
  <c r="F832" i="21"/>
  <c r="S831" i="21"/>
  <c r="F831" i="21"/>
  <c r="S830" i="21"/>
  <c r="F830" i="21"/>
  <c r="S829" i="21"/>
  <c r="F829" i="21"/>
  <c r="S828" i="21"/>
  <c r="F828" i="21"/>
  <c r="S827" i="21"/>
  <c r="F827" i="21"/>
  <c r="S826" i="21"/>
  <c r="F826" i="21"/>
  <c r="S825" i="21"/>
  <c r="F825" i="21"/>
  <c r="S824" i="21"/>
  <c r="F824" i="21"/>
  <c r="S823" i="21"/>
  <c r="F823" i="21"/>
  <c r="S822" i="21"/>
  <c r="F822" i="21"/>
  <c r="S821" i="21"/>
  <c r="F821" i="21"/>
  <c r="S820" i="21"/>
  <c r="F820" i="21"/>
  <c r="S819" i="21"/>
  <c r="F819" i="21"/>
  <c r="S818" i="21"/>
  <c r="F818" i="21"/>
  <c r="S817" i="21"/>
  <c r="F817" i="21"/>
  <c r="S816" i="21"/>
  <c r="F816" i="21"/>
  <c r="S815" i="21"/>
  <c r="F815" i="21"/>
  <c r="S814" i="21"/>
  <c r="F814" i="21"/>
  <c r="S813" i="21"/>
  <c r="F813" i="21"/>
  <c r="S812" i="21"/>
  <c r="F812" i="21"/>
  <c r="S811" i="21"/>
  <c r="F811" i="21"/>
  <c r="S810" i="21"/>
  <c r="F810" i="21"/>
  <c r="S809" i="21"/>
  <c r="F809" i="21"/>
  <c r="S808" i="21"/>
  <c r="F808" i="21"/>
  <c r="S807" i="21"/>
  <c r="F807" i="21"/>
  <c r="S806" i="21"/>
  <c r="F806" i="21"/>
  <c r="S805" i="21"/>
  <c r="F805" i="21"/>
  <c r="S804" i="21"/>
  <c r="F804" i="21"/>
  <c r="S803" i="21"/>
  <c r="F803" i="21"/>
  <c r="S802" i="21"/>
  <c r="F802" i="21"/>
  <c r="S801" i="21"/>
  <c r="F801" i="21"/>
  <c r="S800" i="21"/>
  <c r="F800" i="21"/>
  <c r="S799" i="21"/>
  <c r="F799" i="21"/>
  <c r="S798" i="21"/>
  <c r="F798" i="21"/>
  <c r="S797" i="21"/>
  <c r="F797" i="21"/>
  <c r="S796" i="21"/>
  <c r="F796" i="21"/>
  <c r="S795" i="21"/>
  <c r="F795" i="21"/>
  <c r="S794" i="21"/>
  <c r="F794" i="21"/>
  <c r="S793" i="21"/>
  <c r="F793" i="21"/>
  <c r="S792" i="21"/>
  <c r="F792" i="21"/>
  <c r="S791" i="21"/>
  <c r="F791" i="21"/>
  <c r="S790" i="21"/>
  <c r="F790" i="21"/>
  <c r="S789" i="21"/>
  <c r="F789" i="21"/>
  <c r="S788" i="21"/>
  <c r="F788" i="21"/>
  <c r="S787" i="21"/>
  <c r="F787" i="21"/>
  <c r="S786" i="21"/>
  <c r="F786" i="21"/>
  <c r="S785" i="21"/>
  <c r="F785" i="21"/>
  <c r="S784" i="21"/>
  <c r="F784" i="21"/>
  <c r="S783" i="21"/>
  <c r="F783" i="21"/>
  <c r="S782" i="21"/>
  <c r="F782" i="21"/>
  <c r="S781" i="21"/>
  <c r="F781" i="21"/>
  <c r="S780" i="21"/>
  <c r="F780" i="21"/>
  <c r="S779" i="21"/>
  <c r="F779" i="21"/>
  <c r="S778" i="21"/>
  <c r="F778" i="21"/>
  <c r="S777" i="21"/>
  <c r="F777" i="21"/>
  <c r="S776" i="21"/>
  <c r="F776" i="21"/>
  <c r="S775" i="21"/>
  <c r="F775" i="21"/>
  <c r="S774" i="21"/>
  <c r="F774" i="21"/>
  <c r="S773" i="21"/>
  <c r="F773" i="21"/>
  <c r="S772" i="21"/>
  <c r="F772" i="21"/>
  <c r="S771" i="21"/>
  <c r="F771" i="21"/>
  <c r="S770" i="21"/>
  <c r="F770" i="21"/>
  <c r="S769" i="21"/>
  <c r="F769" i="21"/>
  <c r="S768" i="21"/>
  <c r="F768" i="21"/>
  <c r="S767" i="21"/>
  <c r="F767" i="21"/>
  <c r="S766" i="21"/>
  <c r="F766" i="21"/>
  <c r="S765" i="21"/>
  <c r="F765" i="21"/>
  <c r="S764" i="21"/>
  <c r="F764" i="21"/>
  <c r="S763" i="21"/>
  <c r="F763" i="21"/>
  <c r="S762" i="21"/>
  <c r="F762" i="21"/>
  <c r="S761" i="21"/>
  <c r="F761" i="21"/>
  <c r="S760" i="21"/>
  <c r="F760" i="21"/>
  <c r="S759" i="21"/>
  <c r="F759" i="21"/>
  <c r="S758" i="21"/>
  <c r="F758" i="21"/>
  <c r="S757" i="21"/>
  <c r="F757" i="21"/>
  <c r="S756" i="21"/>
  <c r="F756" i="21"/>
  <c r="S755" i="21"/>
  <c r="F755" i="21"/>
  <c r="S754" i="21"/>
  <c r="F754" i="21"/>
  <c r="S753" i="21"/>
  <c r="F753" i="21"/>
  <c r="S752" i="21"/>
  <c r="F752" i="21"/>
  <c r="S751" i="21"/>
  <c r="F751" i="21"/>
  <c r="S750" i="21"/>
  <c r="F750" i="21"/>
  <c r="S749" i="21"/>
  <c r="F749" i="21"/>
  <c r="S748" i="21"/>
  <c r="F748" i="21"/>
  <c r="S747" i="21"/>
  <c r="F747" i="21"/>
  <c r="S746" i="21"/>
  <c r="F746" i="21"/>
  <c r="S745" i="21"/>
  <c r="F745" i="21"/>
  <c r="S744" i="21"/>
  <c r="F744" i="21"/>
  <c r="S743" i="21"/>
  <c r="F743" i="21"/>
  <c r="S742" i="21"/>
  <c r="F742" i="21"/>
  <c r="S741" i="21"/>
  <c r="F741" i="21"/>
  <c r="S740" i="21"/>
  <c r="F740" i="21"/>
  <c r="S739" i="21"/>
  <c r="F739" i="21"/>
  <c r="S738" i="21"/>
  <c r="F738" i="21"/>
  <c r="S737" i="21"/>
  <c r="F737" i="21"/>
  <c r="S736" i="21"/>
  <c r="F736" i="21"/>
  <c r="S735" i="21"/>
  <c r="F735" i="21"/>
  <c r="S734" i="21"/>
  <c r="F734" i="21"/>
  <c r="S733" i="21"/>
  <c r="F733" i="21"/>
  <c r="S732" i="21"/>
  <c r="F732" i="21"/>
  <c r="S731" i="21"/>
  <c r="F731" i="21"/>
  <c r="S730" i="21"/>
  <c r="F730" i="21"/>
  <c r="S729" i="21"/>
  <c r="F729" i="21"/>
  <c r="S728" i="21"/>
  <c r="F728" i="21"/>
  <c r="S727" i="21"/>
  <c r="F727" i="21"/>
  <c r="S726" i="21"/>
  <c r="F726" i="21"/>
  <c r="S725" i="21"/>
  <c r="F725" i="21"/>
  <c r="S724" i="21"/>
  <c r="F724" i="21"/>
  <c r="S723" i="21"/>
  <c r="F723" i="21"/>
  <c r="S722" i="21"/>
  <c r="F722" i="21"/>
  <c r="S721" i="21"/>
  <c r="F721" i="21"/>
  <c r="S720" i="21"/>
  <c r="F720" i="21"/>
  <c r="S719" i="21"/>
  <c r="F719" i="21"/>
  <c r="S718" i="21"/>
  <c r="F718" i="21"/>
  <c r="S717" i="21"/>
  <c r="F717" i="21"/>
  <c r="S716" i="21"/>
  <c r="F716" i="21"/>
  <c r="S715" i="21"/>
  <c r="F715" i="21"/>
  <c r="S714" i="21"/>
  <c r="F714" i="21"/>
  <c r="S713" i="21"/>
  <c r="F713" i="21"/>
  <c r="S712" i="21"/>
  <c r="F712" i="21"/>
  <c r="S711" i="21"/>
  <c r="F711" i="21"/>
  <c r="S710" i="21"/>
  <c r="F710" i="21"/>
  <c r="S709" i="21"/>
  <c r="F709" i="21"/>
  <c r="S708" i="21"/>
  <c r="F708" i="21"/>
  <c r="S707" i="21"/>
  <c r="F707" i="21"/>
  <c r="S706" i="21"/>
  <c r="F706" i="21"/>
  <c r="S705" i="21"/>
  <c r="F705" i="21"/>
  <c r="S704" i="21"/>
  <c r="F704" i="21"/>
  <c r="S703" i="21"/>
  <c r="F703" i="21"/>
  <c r="S702" i="21"/>
  <c r="F702" i="21"/>
  <c r="S701" i="21"/>
  <c r="F701" i="21"/>
  <c r="S700" i="21"/>
  <c r="F700" i="21"/>
  <c r="S699" i="21"/>
  <c r="F699" i="21"/>
  <c r="S698" i="21"/>
  <c r="F698" i="21"/>
  <c r="S697" i="21"/>
  <c r="F697" i="21"/>
  <c r="S696" i="21"/>
  <c r="F696" i="21"/>
  <c r="S695" i="21"/>
  <c r="F695" i="21"/>
  <c r="S694" i="21"/>
  <c r="F694" i="21"/>
  <c r="S693" i="21"/>
  <c r="F693" i="21"/>
  <c r="S692" i="21"/>
  <c r="F692" i="21"/>
  <c r="S691" i="21"/>
  <c r="F691" i="21"/>
  <c r="S690" i="21"/>
  <c r="F690" i="21"/>
  <c r="S689" i="21"/>
  <c r="F689" i="21"/>
  <c r="S688" i="21"/>
  <c r="F688" i="21"/>
  <c r="S687" i="21"/>
  <c r="F687" i="21"/>
  <c r="S686" i="21"/>
  <c r="F686" i="21"/>
  <c r="S685" i="21"/>
  <c r="F685" i="21"/>
  <c r="S684" i="21"/>
  <c r="F684" i="21"/>
  <c r="S683" i="21"/>
  <c r="F683" i="21"/>
  <c r="S682" i="21"/>
  <c r="F682" i="21"/>
  <c r="S681" i="21"/>
  <c r="F681" i="21"/>
  <c r="S680" i="21"/>
  <c r="F680" i="21"/>
  <c r="S679" i="21"/>
  <c r="F679" i="21"/>
  <c r="S678" i="21"/>
  <c r="F678" i="21"/>
  <c r="S677" i="21"/>
  <c r="F677" i="21"/>
  <c r="S676" i="21"/>
  <c r="F676" i="21"/>
  <c r="S675" i="21"/>
  <c r="F675" i="21"/>
  <c r="S674" i="21"/>
  <c r="F674" i="21"/>
  <c r="S673" i="21"/>
  <c r="F673" i="21"/>
  <c r="S672" i="21"/>
  <c r="F672" i="21"/>
  <c r="S671" i="21"/>
  <c r="F671" i="21"/>
  <c r="S670" i="21"/>
  <c r="F670" i="21"/>
  <c r="S669" i="21"/>
  <c r="F669" i="21"/>
  <c r="S668" i="21"/>
  <c r="F668" i="21"/>
  <c r="S667" i="21"/>
  <c r="F667" i="21"/>
  <c r="S666" i="21"/>
  <c r="F666" i="21"/>
  <c r="S665" i="21"/>
  <c r="F665" i="21"/>
  <c r="S664" i="21"/>
  <c r="F664" i="21"/>
  <c r="S663" i="21"/>
  <c r="F663" i="21"/>
  <c r="S662" i="21"/>
  <c r="F662" i="21"/>
  <c r="S661" i="21"/>
  <c r="F661" i="21"/>
  <c r="S660" i="21"/>
  <c r="F660" i="21"/>
  <c r="S659" i="21"/>
  <c r="F659" i="21"/>
  <c r="S658" i="21"/>
  <c r="F658" i="21"/>
  <c r="S657" i="21"/>
  <c r="F657" i="21"/>
  <c r="S656" i="21"/>
  <c r="F656" i="21"/>
  <c r="S655" i="21"/>
  <c r="F655" i="21"/>
  <c r="S654" i="21"/>
  <c r="F654" i="21"/>
  <c r="S653" i="21"/>
  <c r="F653" i="21"/>
  <c r="S652" i="21"/>
  <c r="F652" i="21"/>
  <c r="S651" i="21"/>
  <c r="F651" i="21"/>
  <c r="S650" i="21"/>
  <c r="F650" i="21"/>
  <c r="S649" i="21"/>
  <c r="F649" i="21"/>
  <c r="S648" i="21"/>
  <c r="F648" i="21"/>
  <c r="S647" i="21"/>
  <c r="F647" i="21"/>
  <c r="S646" i="21"/>
  <c r="F646" i="21"/>
  <c r="S645" i="21"/>
  <c r="F645" i="21"/>
  <c r="S644" i="21"/>
  <c r="F644" i="21"/>
  <c r="S643" i="21"/>
  <c r="F643" i="21"/>
  <c r="S642" i="21"/>
  <c r="F642" i="21"/>
  <c r="S641" i="21"/>
  <c r="F641" i="21"/>
  <c r="S640" i="21"/>
  <c r="F640" i="21"/>
  <c r="S639" i="21"/>
  <c r="F639" i="21"/>
  <c r="S638" i="21"/>
  <c r="F638" i="21"/>
  <c r="S637" i="21"/>
  <c r="F637" i="21"/>
  <c r="S636" i="21"/>
  <c r="F636" i="21"/>
  <c r="S635" i="21"/>
  <c r="F635" i="21"/>
  <c r="S634" i="21"/>
  <c r="F634" i="21"/>
  <c r="S633" i="21"/>
  <c r="F633" i="21"/>
  <c r="S632" i="21"/>
  <c r="F632" i="21"/>
  <c r="S631" i="21"/>
  <c r="F631" i="21"/>
  <c r="S630" i="21"/>
  <c r="F630" i="21"/>
  <c r="S629" i="21"/>
  <c r="F629" i="21"/>
  <c r="S628" i="21"/>
  <c r="F628" i="21"/>
  <c r="S627" i="21"/>
  <c r="F627" i="21"/>
  <c r="S626" i="21"/>
  <c r="F626" i="21"/>
  <c r="S625" i="21"/>
  <c r="F625" i="21"/>
  <c r="S624" i="21"/>
  <c r="F624" i="21"/>
  <c r="S623" i="21"/>
  <c r="F623" i="21"/>
  <c r="S622" i="21"/>
  <c r="F622" i="21"/>
  <c r="S621" i="21"/>
  <c r="F621" i="21"/>
  <c r="S620" i="21"/>
  <c r="F620" i="21"/>
  <c r="S619" i="21"/>
  <c r="F619" i="21"/>
  <c r="S618" i="21"/>
  <c r="F618" i="21"/>
  <c r="S617" i="21"/>
  <c r="F617" i="21"/>
  <c r="S616" i="21"/>
  <c r="F616" i="21"/>
  <c r="S615" i="21"/>
  <c r="F615" i="21"/>
  <c r="S614" i="21"/>
  <c r="F614" i="21"/>
  <c r="S613" i="21"/>
  <c r="F613" i="21"/>
  <c r="S612" i="21"/>
  <c r="F612" i="21"/>
  <c r="S611" i="21"/>
  <c r="F611" i="21"/>
  <c r="S610" i="21"/>
  <c r="F610" i="21"/>
  <c r="S609" i="21"/>
  <c r="F609" i="21"/>
  <c r="S608" i="21"/>
  <c r="F608" i="21"/>
  <c r="S607" i="21"/>
  <c r="F607" i="21"/>
  <c r="S606" i="21"/>
  <c r="F606" i="21"/>
  <c r="S605" i="21"/>
  <c r="F605" i="21"/>
  <c r="S604" i="21"/>
  <c r="F604" i="21"/>
  <c r="S603" i="21"/>
  <c r="F603" i="21"/>
  <c r="S602" i="21"/>
  <c r="F602" i="21"/>
  <c r="S601" i="21"/>
  <c r="F601" i="21"/>
  <c r="S600" i="21"/>
  <c r="F600" i="21"/>
  <c r="S599" i="21"/>
  <c r="F599" i="21"/>
  <c r="S598" i="21"/>
  <c r="F598" i="21"/>
  <c r="S597" i="21"/>
  <c r="F597" i="21"/>
  <c r="S596" i="21"/>
  <c r="F596" i="21"/>
  <c r="S595" i="21"/>
  <c r="F595" i="21"/>
  <c r="S594" i="21"/>
  <c r="F594" i="21"/>
  <c r="S593" i="21"/>
  <c r="F593" i="21"/>
  <c r="S592" i="21"/>
  <c r="F592" i="21"/>
  <c r="S591" i="21"/>
  <c r="F591" i="21"/>
  <c r="S590" i="21"/>
  <c r="F590" i="21"/>
  <c r="S589" i="21"/>
  <c r="F589" i="21"/>
  <c r="S588" i="21"/>
  <c r="F588" i="21"/>
  <c r="S587" i="21"/>
  <c r="F587" i="21"/>
  <c r="S586" i="21"/>
  <c r="F586" i="21"/>
  <c r="S585" i="21"/>
  <c r="F585" i="21"/>
  <c r="S584" i="21"/>
  <c r="F584" i="21"/>
  <c r="S583" i="21"/>
  <c r="F583" i="21"/>
  <c r="S582" i="21"/>
  <c r="F582" i="21"/>
  <c r="S581" i="21"/>
  <c r="F581" i="21"/>
  <c r="S580" i="21"/>
  <c r="F580" i="21"/>
  <c r="S579" i="21"/>
  <c r="F579" i="21"/>
  <c r="S578" i="21"/>
  <c r="F578" i="21"/>
  <c r="S577" i="21"/>
  <c r="F577" i="21"/>
  <c r="S576" i="21"/>
  <c r="F576" i="21"/>
  <c r="S575" i="21"/>
  <c r="F575" i="21"/>
  <c r="S574" i="21"/>
  <c r="F574" i="21"/>
  <c r="S573" i="21"/>
  <c r="F573" i="21"/>
  <c r="S572" i="21"/>
  <c r="F572" i="21"/>
  <c r="S571" i="21"/>
  <c r="F571" i="21"/>
  <c r="S570" i="21"/>
  <c r="F570" i="21"/>
  <c r="S569" i="21"/>
  <c r="F569" i="21"/>
  <c r="S568" i="21"/>
  <c r="F568" i="21"/>
  <c r="S567" i="21"/>
  <c r="F567" i="21"/>
  <c r="S566" i="21"/>
  <c r="F566" i="21"/>
  <c r="S565" i="21"/>
  <c r="F565" i="21"/>
  <c r="S564" i="21"/>
  <c r="F564" i="21"/>
  <c r="S563" i="21"/>
  <c r="F563" i="21"/>
  <c r="S562" i="21"/>
  <c r="F562" i="21"/>
  <c r="S561" i="21"/>
  <c r="F561" i="21"/>
  <c r="S560" i="21"/>
  <c r="F560" i="21"/>
  <c r="S559" i="21"/>
  <c r="F559" i="21"/>
  <c r="S558" i="21"/>
  <c r="F558" i="21"/>
  <c r="S557" i="21"/>
  <c r="F557" i="21"/>
  <c r="S556" i="21"/>
  <c r="F556" i="21"/>
  <c r="S555" i="21"/>
  <c r="F555" i="21"/>
  <c r="S554" i="21"/>
  <c r="F554" i="21"/>
  <c r="S553" i="21"/>
  <c r="F553" i="21"/>
  <c r="S552" i="21"/>
  <c r="F552" i="21"/>
  <c r="S551" i="21"/>
  <c r="F551" i="21"/>
  <c r="S550" i="21"/>
  <c r="F550" i="21"/>
  <c r="S549" i="21"/>
  <c r="F549" i="21"/>
  <c r="S548" i="21"/>
  <c r="F548" i="21"/>
  <c r="S547" i="21"/>
  <c r="F547" i="21"/>
  <c r="S546" i="21"/>
  <c r="F546" i="21"/>
  <c r="S545" i="21"/>
  <c r="F545" i="21"/>
  <c r="S544" i="21"/>
  <c r="F544" i="21"/>
  <c r="S543" i="21"/>
  <c r="F543" i="21"/>
  <c r="S542" i="21"/>
  <c r="F542" i="21"/>
  <c r="S541" i="21"/>
  <c r="F541" i="21"/>
  <c r="S540" i="21"/>
  <c r="F540" i="21"/>
  <c r="S539" i="21"/>
  <c r="F539" i="21"/>
  <c r="S538" i="21"/>
  <c r="F538" i="21"/>
  <c r="S537" i="21"/>
  <c r="F537" i="21"/>
  <c r="S536" i="21"/>
  <c r="F536" i="21"/>
  <c r="S535" i="21"/>
  <c r="F535" i="21"/>
  <c r="S534" i="21"/>
  <c r="F534" i="21"/>
  <c r="S533" i="21"/>
  <c r="F533" i="21"/>
  <c r="S532" i="21"/>
  <c r="F532" i="21"/>
  <c r="S531" i="21"/>
  <c r="F531" i="21"/>
  <c r="S530" i="21"/>
  <c r="F530" i="21"/>
  <c r="S529" i="21"/>
  <c r="F529" i="21"/>
  <c r="S528" i="21"/>
  <c r="F528" i="21"/>
  <c r="S527" i="21"/>
  <c r="F527" i="21"/>
  <c r="S526" i="21"/>
  <c r="F526" i="21"/>
  <c r="S525" i="21"/>
  <c r="F525" i="21"/>
  <c r="S524" i="21"/>
  <c r="F524" i="21"/>
  <c r="S523" i="21"/>
  <c r="F523" i="21"/>
  <c r="S522" i="21"/>
  <c r="F522" i="21"/>
  <c r="S521" i="21"/>
  <c r="F521" i="21"/>
  <c r="S520" i="21"/>
  <c r="F520" i="21"/>
  <c r="S519" i="21"/>
  <c r="F519" i="21"/>
  <c r="S518" i="21"/>
  <c r="F518" i="21"/>
  <c r="S517" i="21"/>
  <c r="F517" i="21"/>
  <c r="S516" i="21"/>
  <c r="F516" i="21"/>
  <c r="S515" i="21"/>
  <c r="F515" i="21"/>
  <c r="S514" i="21"/>
  <c r="F514" i="21"/>
  <c r="S513" i="21"/>
  <c r="F513" i="21"/>
  <c r="S512" i="21"/>
  <c r="F512" i="21"/>
  <c r="S511" i="21"/>
  <c r="F511" i="21"/>
  <c r="S510" i="21"/>
  <c r="F510" i="21"/>
  <c r="S509" i="21"/>
  <c r="F509" i="21"/>
  <c r="S508" i="21"/>
  <c r="F508" i="21"/>
  <c r="S507" i="21"/>
  <c r="F507" i="21"/>
  <c r="S506" i="21"/>
  <c r="F506" i="21"/>
  <c r="S505" i="21"/>
  <c r="F505" i="21"/>
  <c r="S504" i="21"/>
  <c r="F504" i="21"/>
  <c r="S503" i="21"/>
  <c r="F503" i="21"/>
  <c r="S502" i="21"/>
  <c r="F502" i="21"/>
  <c r="S501" i="21"/>
  <c r="F501" i="21"/>
  <c r="S500" i="21"/>
  <c r="F500" i="21"/>
  <c r="S499" i="21"/>
  <c r="F499" i="21"/>
  <c r="S498" i="21"/>
  <c r="F498" i="21"/>
  <c r="S497" i="21"/>
  <c r="F497" i="21"/>
  <c r="S496" i="21"/>
  <c r="F496" i="21"/>
  <c r="S495" i="21"/>
  <c r="F495" i="21"/>
  <c r="S494" i="21"/>
  <c r="F494" i="21"/>
  <c r="S493" i="21"/>
  <c r="F493" i="21"/>
  <c r="S492" i="21"/>
  <c r="F492" i="21"/>
  <c r="S491" i="21"/>
  <c r="F491" i="21"/>
  <c r="S490" i="21"/>
  <c r="F490" i="21"/>
  <c r="S489" i="21"/>
  <c r="F489" i="21"/>
  <c r="S488" i="21"/>
  <c r="F488" i="21"/>
  <c r="S487" i="21"/>
  <c r="F487" i="21"/>
  <c r="S486" i="21"/>
  <c r="F486" i="21"/>
  <c r="S485" i="21"/>
  <c r="F485" i="21"/>
  <c r="S484" i="21"/>
  <c r="F484" i="21"/>
  <c r="S483" i="21"/>
  <c r="F483" i="21"/>
  <c r="S482" i="21"/>
  <c r="F482" i="21"/>
  <c r="S481" i="21"/>
  <c r="F481" i="21"/>
  <c r="S480" i="21"/>
  <c r="F480" i="21"/>
  <c r="S479" i="21"/>
  <c r="F479" i="21"/>
  <c r="S478" i="21"/>
  <c r="F478" i="21"/>
  <c r="S477" i="21"/>
  <c r="F477" i="21"/>
  <c r="S476" i="21"/>
  <c r="F476" i="21"/>
  <c r="S475" i="21"/>
  <c r="F475" i="21"/>
  <c r="S474" i="21"/>
  <c r="F474" i="21"/>
  <c r="S473" i="21"/>
  <c r="F473" i="21"/>
  <c r="S472" i="21"/>
  <c r="F472" i="21"/>
  <c r="S471" i="21"/>
  <c r="F471" i="21"/>
  <c r="S470" i="21"/>
  <c r="F470" i="21"/>
  <c r="S469" i="21"/>
  <c r="F469" i="21"/>
  <c r="S468" i="21"/>
  <c r="F468" i="21"/>
  <c r="S467" i="21"/>
  <c r="F467" i="21"/>
  <c r="S466" i="21"/>
  <c r="F466" i="21"/>
  <c r="S465" i="21"/>
  <c r="F465" i="21"/>
  <c r="S464" i="21"/>
  <c r="F464" i="21"/>
  <c r="S463" i="21"/>
  <c r="F463" i="21"/>
  <c r="S462" i="21"/>
  <c r="F462" i="21"/>
  <c r="S461" i="21"/>
  <c r="F461" i="21"/>
  <c r="S460" i="21"/>
  <c r="F460" i="21"/>
  <c r="S459" i="21"/>
  <c r="F459" i="21"/>
  <c r="S458" i="21"/>
  <c r="F458" i="21"/>
  <c r="S457" i="21"/>
  <c r="F457" i="21"/>
  <c r="S456" i="21"/>
  <c r="F456" i="21"/>
  <c r="S455" i="21"/>
  <c r="F455" i="21"/>
  <c r="S454" i="21"/>
  <c r="F454" i="21"/>
  <c r="S453" i="21"/>
  <c r="F453" i="21"/>
  <c r="S452" i="21"/>
  <c r="F452" i="21"/>
  <c r="S451" i="21"/>
  <c r="F451" i="21"/>
  <c r="S450" i="21"/>
  <c r="F450" i="21"/>
  <c r="S449" i="21"/>
  <c r="F449" i="21"/>
  <c r="S448" i="21"/>
  <c r="F448" i="21"/>
  <c r="S447" i="21"/>
  <c r="F447" i="21"/>
  <c r="S446" i="21"/>
  <c r="F446" i="21"/>
  <c r="S445" i="21"/>
  <c r="F445" i="21"/>
  <c r="S444" i="21"/>
  <c r="F444" i="21"/>
  <c r="S443" i="21"/>
  <c r="F443" i="21"/>
  <c r="S442" i="21"/>
  <c r="F442" i="21"/>
  <c r="S441" i="21"/>
  <c r="F441" i="21"/>
  <c r="S440" i="21"/>
  <c r="F440" i="21"/>
  <c r="S439" i="21"/>
  <c r="F439" i="21"/>
  <c r="S438" i="21"/>
  <c r="F438" i="21"/>
  <c r="S437" i="21"/>
  <c r="F437" i="21"/>
  <c r="S436" i="21"/>
  <c r="F436" i="21"/>
  <c r="S435" i="21"/>
  <c r="F435" i="21"/>
  <c r="S434" i="21"/>
  <c r="F434" i="21"/>
  <c r="S433" i="21"/>
  <c r="F433" i="21"/>
  <c r="S432" i="21"/>
  <c r="F432" i="21"/>
  <c r="S431" i="21"/>
  <c r="F431" i="21"/>
  <c r="S430" i="21"/>
  <c r="F430" i="21"/>
  <c r="S429" i="21"/>
  <c r="F429" i="21"/>
  <c r="S428" i="21"/>
  <c r="F428" i="21"/>
  <c r="S427" i="21"/>
  <c r="F427" i="21"/>
  <c r="S426" i="21"/>
  <c r="F426" i="21"/>
  <c r="S425" i="21"/>
  <c r="F425" i="21"/>
  <c r="S424" i="21"/>
  <c r="F424" i="21"/>
  <c r="S423" i="21"/>
  <c r="F423" i="21"/>
  <c r="S422" i="21"/>
  <c r="F422" i="21"/>
  <c r="S421" i="21"/>
  <c r="F421" i="21"/>
  <c r="S420" i="21"/>
  <c r="F420" i="21"/>
  <c r="S419" i="21"/>
  <c r="F419" i="21"/>
  <c r="S418" i="21"/>
  <c r="F418" i="21"/>
  <c r="S417" i="21"/>
  <c r="F417" i="21"/>
  <c r="S416" i="21"/>
  <c r="F416" i="21"/>
  <c r="S415" i="21"/>
  <c r="F415" i="21"/>
  <c r="S414" i="21"/>
  <c r="F414" i="21"/>
  <c r="S413" i="21"/>
  <c r="F413" i="21"/>
  <c r="S412" i="21"/>
  <c r="F412" i="21"/>
  <c r="S411" i="21"/>
  <c r="F411" i="21"/>
  <c r="S410" i="21"/>
  <c r="F410" i="21"/>
  <c r="S409" i="21"/>
  <c r="F409" i="21"/>
  <c r="S408" i="21"/>
  <c r="F408" i="21"/>
  <c r="S407" i="21"/>
  <c r="F407" i="21"/>
  <c r="S406" i="21"/>
  <c r="F406" i="21"/>
  <c r="S405" i="21"/>
  <c r="F405" i="21"/>
  <c r="S404" i="21"/>
  <c r="F404" i="21"/>
  <c r="S403" i="21"/>
  <c r="F403" i="21"/>
  <c r="S402" i="21"/>
  <c r="F402" i="21"/>
  <c r="S401" i="21"/>
  <c r="F401" i="21"/>
  <c r="S400" i="21"/>
  <c r="F400" i="21"/>
  <c r="S399" i="21"/>
  <c r="F399" i="21"/>
  <c r="S398" i="21"/>
  <c r="F398" i="21"/>
  <c r="S397" i="21"/>
  <c r="F397" i="21"/>
  <c r="S396" i="21"/>
  <c r="F396" i="21"/>
  <c r="S395" i="21"/>
  <c r="F395" i="21"/>
  <c r="S394" i="21"/>
  <c r="F394" i="21"/>
  <c r="S393" i="21"/>
  <c r="F393" i="21"/>
  <c r="S392" i="21"/>
  <c r="F392" i="21"/>
  <c r="S391" i="21"/>
  <c r="F391" i="21"/>
  <c r="S390" i="21"/>
  <c r="F390" i="21"/>
  <c r="S389" i="21"/>
  <c r="F389" i="21"/>
  <c r="S388" i="21"/>
  <c r="F388" i="21"/>
  <c r="S387" i="21"/>
  <c r="F387" i="21"/>
  <c r="S386" i="21"/>
  <c r="F386" i="21"/>
  <c r="S385" i="21"/>
  <c r="F385" i="21"/>
  <c r="S384" i="21"/>
  <c r="F384" i="21"/>
  <c r="S383" i="21"/>
  <c r="F383" i="21"/>
  <c r="S382" i="21"/>
  <c r="F382" i="21"/>
  <c r="S381" i="21"/>
  <c r="F381" i="21"/>
  <c r="S380" i="21"/>
  <c r="F380" i="21"/>
  <c r="S379" i="21"/>
  <c r="F379" i="21"/>
  <c r="S378" i="21"/>
  <c r="F378" i="21"/>
  <c r="S377" i="21"/>
  <c r="F377" i="21"/>
  <c r="S376" i="21"/>
  <c r="F376" i="21"/>
  <c r="S375" i="21"/>
  <c r="F375" i="21"/>
  <c r="S374" i="21"/>
  <c r="F374" i="21"/>
  <c r="S373" i="21"/>
  <c r="F373" i="21"/>
  <c r="S372" i="21"/>
  <c r="F372" i="21"/>
  <c r="S371" i="21"/>
  <c r="F371" i="21"/>
  <c r="S370" i="21"/>
  <c r="F370" i="21"/>
  <c r="S369" i="21"/>
  <c r="F369" i="21"/>
  <c r="S368" i="21"/>
  <c r="F368" i="21"/>
  <c r="S367" i="21"/>
  <c r="F367" i="21"/>
  <c r="S366" i="21"/>
  <c r="F366" i="21"/>
  <c r="S365" i="21"/>
  <c r="F365" i="21"/>
  <c r="S364" i="21"/>
  <c r="F364" i="21"/>
  <c r="S363" i="21"/>
  <c r="F363" i="21"/>
  <c r="S362" i="21"/>
  <c r="F362" i="21"/>
  <c r="S361" i="21"/>
  <c r="F361" i="21"/>
  <c r="S360" i="21"/>
  <c r="F360" i="21"/>
  <c r="S359" i="21"/>
  <c r="F359" i="21"/>
  <c r="S358" i="21"/>
  <c r="F358" i="21"/>
  <c r="S357" i="21"/>
  <c r="F357" i="21"/>
  <c r="S356" i="21"/>
  <c r="F356" i="21"/>
  <c r="S355" i="21"/>
  <c r="F355" i="21"/>
  <c r="S354" i="21"/>
  <c r="F354" i="21"/>
  <c r="S353" i="21"/>
  <c r="F353" i="21"/>
  <c r="S352" i="21"/>
  <c r="F352" i="21"/>
  <c r="S351" i="21"/>
  <c r="F351" i="21"/>
  <c r="S350" i="21"/>
  <c r="F350" i="21"/>
  <c r="S349" i="21"/>
  <c r="F349" i="21"/>
  <c r="S348" i="21"/>
  <c r="F348" i="21"/>
  <c r="S347" i="21"/>
  <c r="F347" i="21"/>
  <c r="S346" i="21"/>
  <c r="F346" i="21"/>
  <c r="S345" i="21"/>
  <c r="F345" i="21"/>
  <c r="S344" i="21"/>
  <c r="F344" i="21"/>
  <c r="S343" i="21"/>
  <c r="F343" i="21"/>
  <c r="S342" i="21"/>
  <c r="F342" i="21"/>
  <c r="S341" i="21"/>
  <c r="F341" i="21"/>
  <c r="S340" i="21"/>
  <c r="F340" i="21"/>
  <c r="S339" i="21"/>
  <c r="F339" i="21"/>
  <c r="S338" i="21"/>
  <c r="F338" i="21"/>
  <c r="S337" i="21"/>
  <c r="F337" i="21"/>
  <c r="S336" i="21"/>
  <c r="F336" i="21"/>
  <c r="S335" i="21"/>
  <c r="F335" i="21"/>
  <c r="S334" i="21"/>
  <c r="F334" i="21"/>
  <c r="S333" i="21"/>
  <c r="F333" i="21"/>
  <c r="S332" i="21"/>
  <c r="F332" i="21"/>
  <c r="S331" i="21"/>
  <c r="F331" i="21"/>
  <c r="S330" i="21"/>
  <c r="F330" i="21"/>
  <c r="S329" i="21"/>
  <c r="F329" i="21"/>
  <c r="S328" i="21"/>
  <c r="F328" i="21"/>
  <c r="S327" i="21"/>
  <c r="F327" i="21"/>
  <c r="S326" i="21"/>
  <c r="F326" i="21"/>
  <c r="S325" i="21"/>
  <c r="F325" i="21"/>
  <c r="S324" i="21"/>
  <c r="F324" i="21"/>
  <c r="S323" i="21"/>
  <c r="F323" i="21"/>
  <c r="S322" i="21"/>
  <c r="F322" i="21"/>
  <c r="S321" i="21"/>
  <c r="F321" i="21"/>
  <c r="S320" i="21"/>
  <c r="F320" i="21"/>
  <c r="S319" i="21"/>
  <c r="F319" i="21"/>
  <c r="S318" i="21"/>
  <c r="F318" i="21"/>
  <c r="S317" i="21"/>
  <c r="F317" i="21"/>
  <c r="S316" i="21"/>
  <c r="F316" i="21"/>
  <c r="S315" i="21"/>
  <c r="F315" i="21"/>
  <c r="S314" i="21"/>
  <c r="F314" i="21"/>
  <c r="S313" i="21"/>
  <c r="F313" i="21"/>
  <c r="S312" i="21"/>
  <c r="F312" i="21"/>
  <c r="S311" i="21"/>
  <c r="F311" i="21"/>
  <c r="S310" i="21"/>
  <c r="F310" i="21"/>
  <c r="S309" i="21"/>
  <c r="F309" i="21"/>
  <c r="S308" i="21"/>
  <c r="F308" i="21"/>
  <c r="S307" i="21"/>
  <c r="F307" i="21"/>
  <c r="S306" i="21"/>
  <c r="F306" i="21"/>
  <c r="S305" i="21"/>
  <c r="F305" i="21"/>
  <c r="S304" i="21"/>
  <c r="F304" i="21"/>
  <c r="S303" i="21"/>
  <c r="F303" i="21"/>
  <c r="S302" i="21"/>
  <c r="F302" i="21"/>
  <c r="S301" i="21"/>
  <c r="F301" i="21"/>
  <c r="S300" i="21"/>
  <c r="F300" i="21"/>
  <c r="S299" i="21"/>
  <c r="F299" i="21"/>
  <c r="S298" i="21"/>
  <c r="F298" i="21"/>
  <c r="S297" i="21"/>
  <c r="F297" i="21"/>
  <c r="S296" i="21"/>
  <c r="F296" i="21"/>
  <c r="S295" i="21"/>
  <c r="F295" i="21"/>
  <c r="S294" i="21"/>
  <c r="F294" i="21"/>
  <c r="S293" i="21"/>
  <c r="F293" i="21"/>
  <c r="S292" i="21"/>
  <c r="F292" i="21"/>
  <c r="S291" i="21"/>
  <c r="F291" i="21"/>
  <c r="S290" i="21"/>
  <c r="F290" i="21"/>
  <c r="S289" i="21"/>
  <c r="F289" i="21"/>
  <c r="S288" i="21"/>
  <c r="F288" i="21"/>
  <c r="S287" i="21"/>
  <c r="F287" i="21"/>
  <c r="S286" i="21"/>
  <c r="F286" i="21"/>
  <c r="S285" i="21"/>
  <c r="F285" i="21"/>
  <c r="S284" i="21"/>
  <c r="F284" i="21"/>
  <c r="S283" i="21"/>
  <c r="F283" i="21"/>
  <c r="S282" i="21"/>
  <c r="F282" i="21"/>
  <c r="S281" i="21"/>
  <c r="F281" i="21"/>
  <c r="S280" i="21"/>
  <c r="F280" i="21"/>
  <c r="S279" i="21"/>
  <c r="F279" i="21"/>
  <c r="S278" i="21"/>
  <c r="F278" i="21"/>
  <c r="S277" i="21"/>
  <c r="F277" i="21"/>
  <c r="S276" i="21"/>
  <c r="F276" i="21"/>
  <c r="S275" i="21"/>
  <c r="F275" i="21"/>
  <c r="S274" i="21"/>
  <c r="F274" i="21"/>
  <c r="S273" i="21"/>
  <c r="F273" i="21"/>
  <c r="S272" i="21"/>
  <c r="F272" i="21"/>
  <c r="S271" i="21"/>
  <c r="F271" i="21"/>
  <c r="S270" i="21"/>
  <c r="F270" i="21"/>
  <c r="S269" i="21"/>
  <c r="F269" i="21"/>
  <c r="S268" i="21"/>
  <c r="F268" i="21"/>
  <c r="S267" i="21"/>
  <c r="F267" i="21"/>
  <c r="S266" i="21"/>
  <c r="F266" i="21"/>
  <c r="S265" i="21"/>
  <c r="F265" i="21"/>
  <c r="S264" i="21"/>
  <c r="F264" i="21"/>
  <c r="S263" i="21"/>
  <c r="F263" i="21"/>
  <c r="S262" i="21"/>
  <c r="F262" i="21"/>
  <c r="S261" i="21"/>
  <c r="F261" i="21"/>
  <c r="S260" i="21"/>
  <c r="F260" i="21"/>
  <c r="S259" i="21"/>
  <c r="F259" i="21"/>
  <c r="S258" i="21"/>
  <c r="F258" i="21"/>
  <c r="S257" i="21"/>
  <c r="F257" i="21"/>
  <c r="S256" i="21"/>
  <c r="F256" i="21"/>
  <c r="S255" i="21"/>
  <c r="F255" i="21"/>
  <c r="S254" i="21"/>
  <c r="F254" i="21"/>
  <c r="S253" i="21"/>
  <c r="F253" i="21"/>
  <c r="S252" i="21"/>
  <c r="F252" i="21"/>
  <c r="S251" i="21"/>
  <c r="F251" i="21"/>
  <c r="S250" i="21"/>
  <c r="F250" i="21"/>
  <c r="S249" i="21"/>
  <c r="F249" i="21"/>
  <c r="S248" i="21"/>
  <c r="F248" i="21"/>
  <c r="S247" i="21"/>
  <c r="F247" i="21"/>
  <c r="S246" i="21"/>
  <c r="F246" i="21"/>
  <c r="S245" i="21"/>
  <c r="F245" i="21"/>
  <c r="S244" i="21"/>
  <c r="F244" i="21"/>
  <c r="S243" i="21"/>
  <c r="F243" i="21"/>
  <c r="S242" i="21"/>
  <c r="F242" i="21"/>
  <c r="S241" i="21"/>
  <c r="F241" i="21"/>
  <c r="S240" i="21"/>
  <c r="F240" i="21"/>
  <c r="S239" i="21"/>
  <c r="F239" i="21"/>
  <c r="S238" i="21"/>
  <c r="F238" i="21"/>
  <c r="S237" i="21"/>
  <c r="F237" i="21"/>
  <c r="S236" i="21"/>
  <c r="F236" i="21"/>
  <c r="S235" i="21"/>
  <c r="F235" i="21"/>
  <c r="S234" i="21"/>
  <c r="F234" i="21"/>
  <c r="S233" i="21"/>
  <c r="F233" i="21"/>
  <c r="S232" i="21"/>
  <c r="F232" i="21"/>
  <c r="S231" i="21"/>
  <c r="F231" i="21"/>
  <c r="S230" i="21"/>
  <c r="F230" i="21"/>
  <c r="S229" i="21"/>
  <c r="F229" i="21"/>
  <c r="S228" i="21"/>
  <c r="F228" i="21"/>
  <c r="S227" i="21"/>
  <c r="F227" i="21"/>
  <c r="S226" i="21"/>
  <c r="F226" i="21"/>
  <c r="S225" i="21"/>
  <c r="F225" i="21"/>
  <c r="S224" i="21"/>
  <c r="F224" i="21"/>
  <c r="S223" i="21"/>
  <c r="F223" i="21"/>
  <c r="S222" i="21"/>
  <c r="F222" i="21"/>
  <c r="S221" i="21"/>
  <c r="F221" i="21"/>
  <c r="S220" i="21"/>
  <c r="F220" i="21"/>
  <c r="S219" i="21"/>
  <c r="F219" i="21"/>
  <c r="S218" i="21"/>
  <c r="F218" i="21"/>
  <c r="S217" i="21"/>
  <c r="F217" i="21"/>
  <c r="S216" i="21"/>
  <c r="F216" i="21"/>
  <c r="S215" i="21"/>
  <c r="F215" i="21"/>
  <c r="S214" i="21"/>
  <c r="F214" i="21"/>
  <c r="S213" i="21"/>
  <c r="F213" i="21"/>
  <c r="S212" i="21"/>
  <c r="F212" i="21"/>
  <c r="S211" i="21"/>
  <c r="F211" i="21"/>
  <c r="S210" i="21"/>
  <c r="F210" i="21"/>
  <c r="S209" i="21"/>
  <c r="F209" i="21"/>
  <c r="S208" i="21"/>
  <c r="F208" i="21"/>
  <c r="S207" i="21"/>
  <c r="F207" i="21"/>
  <c r="S206" i="21"/>
  <c r="F206" i="21"/>
  <c r="S205" i="21"/>
  <c r="F205" i="21"/>
  <c r="S204" i="21"/>
  <c r="F204" i="21"/>
  <c r="S203" i="21"/>
  <c r="F203" i="21"/>
  <c r="S202" i="21"/>
  <c r="F202" i="21"/>
  <c r="S201" i="21"/>
  <c r="F201" i="21"/>
  <c r="S200" i="21"/>
  <c r="F200" i="21"/>
  <c r="S199" i="21"/>
  <c r="F199" i="21"/>
  <c r="S198" i="21"/>
  <c r="F198" i="21"/>
  <c r="S197" i="21"/>
  <c r="F197" i="21"/>
  <c r="S196" i="21"/>
  <c r="F196" i="21"/>
  <c r="S195" i="21"/>
  <c r="F195" i="21"/>
  <c r="S194" i="21"/>
  <c r="F194" i="21"/>
  <c r="S193" i="21"/>
  <c r="F193" i="21"/>
  <c r="S192" i="21"/>
  <c r="F192" i="21"/>
  <c r="S191" i="21"/>
  <c r="F191" i="21"/>
  <c r="S190" i="21"/>
  <c r="F190" i="21"/>
  <c r="S189" i="21"/>
  <c r="F189" i="21"/>
  <c r="S188" i="21"/>
  <c r="F188" i="21"/>
  <c r="S187" i="21"/>
  <c r="F187" i="21"/>
  <c r="S186" i="21"/>
  <c r="F186" i="21"/>
  <c r="S185" i="21"/>
  <c r="F185" i="21"/>
  <c r="S184" i="21"/>
  <c r="F184" i="21"/>
  <c r="S183" i="21"/>
  <c r="F183" i="21"/>
  <c r="S182" i="21"/>
  <c r="F182" i="21"/>
  <c r="S181" i="21"/>
  <c r="F181" i="21"/>
  <c r="S180" i="21"/>
  <c r="F180" i="21"/>
  <c r="S179" i="21"/>
  <c r="F179" i="21"/>
  <c r="S178" i="21"/>
  <c r="F178" i="21"/>
  <c r="S177" i="21"/>
  <c r="F177" i="21"/>
  <c r="S176" i="21"/>
  <c r="F176" i="21"/>
  <c r="S175" i="21"/>
  <c r="F175" i="21"/>
  <c r="S174" i="21"/>
  <c r="F174" i="21"/>
  <c r="S173" i="21"/>
  <c r="F173" i="21"/>
  <c r="S172" i="21"/>
  <c r="F172" i="21"/>
  <c r="S171" i="21"/>
  <c r="F171" i="21"/>
  <c r="S170" i="21"/>
  <c r="F170" i="21"/>
  <c r="S169" i="21"/>
  <c r="F169" i="21"/>
  <c r="S168" i="21"/>
  <c r="F168" i="21"/>
  <c r="S167" i="21"/>
  <c r="F167" i="21"/>
  <c r="S166" i="21"/>
  <c r="F166" i="21"/>
  <c r="S165" i="21"/>
  <c r="F165" i="21"/>
  <c r="S164" i="21"/>
  <c r="F164" i="21"/>
  <c r="S163" i="21"/>
  <c r="F163" i="21"/>
  <c r="S162" i="21"/>
  <c r="F162" i="21"/>
  <c r="S161" i="21"/>
  <c r="F161" i="21"/>
  <c r="S160" i="21"/>
  <c r="F160" i="21"/>
  <c r="S159" i="21"/>
  <c r="F159" i="21"/>
  <c r="S158" i="21"/>
  <c r="F158" i="21"/>
  <c r="S157" i="21"/>
  <c r="F157" i="21"/>
  <c r="S156" i="21"/>
  <c r="F156" i="21"/>
  <c r="S155" i="21"/>
  <c r="F155" i="21"/>
  <c r="S154" i="21"/>
  <c r="F154" i="21"/>
  <c r="S153" i="21"/>
  <c r="F153" i="21"/>
  <c r="S152" i="21"/>
  <c r="F152" i="21"/>
  <c r="S151" i="21"/>
  <c r="F151" i="21"/>
  <c r="S150" i="21"/>
  <c r="F150" i="21"/>
  <c r="S149" i="21"/>
  <c r="F149" i="21"/>
  <c r="S148" i="21"/>
  <c r="F148" i="21"/>
  <c r="S147" i="21"/>
  <c r="F147" i="21"/>
  <c r="S146" i="21"/>
  <c r="F146" i="21"/>
  <c r="S145" i="21"/>
  <c r="F145" i="21"/>
  <c r="S144" i="21"/>
  <c r="F144" i="21"/>
  <c r="S143" i="21"/>
  <c r="F143" i="21"/>
  <c r="S142" i="21"/>
  <c r="F142" i="21"/>
  <c r="S141" i="21"/>
  <c r="F141" i="21"/>
  <c r="S140" i="21"/>
  <c r="F140" i="21"/>
  <c r="S139" i="21"/>
  <c r="F139" i="21"/>
  <c r="S138" i="21"/>
  <c r="F138" i="21"/>
  <c r="S137" i="21"/>
  <c r="F137" i="21"/>
  <c r="S136" i="21"/>
  <c r="F136" i="21"/>
  <c r="S135" i="21"/>
  <c r="F135" i="21"/>
  <c r="S134" i="21"/>
  <c r="F134" i="21"/>
  <c r="S133" i="21"/>
  <c r="F133" i="21"/>
  <c r="S132" i="21"/>
  <c r="F132" i="21"/>
  <c r="S131" i="21"/>
  <c r="F131" i="21"/>
  <c r="S130" i="21"/>
  <c r="F130" i="21"/>
  <c r="S129" i="21"/>
  <c r="F129" i="21"/>
  <c r="S128" i="21"/>
  <c r="F128" i="21"/>
  <c r="S127" i="21"/>
  <c r="F127" i="21"/>
  <c r="S126" i="21"/>
  <c r="F126" i="21"/>
  <c r="S125" i="21"/>
  <c r="F125" i="21"/>
  <c r="S124" i="21"/>
  <c r="F124" i="21"/>
  <c r="S123" i="21"/>
  <c r="F123" i="21"/>
  <c r="S122" i="21"/>
  <c r="F122" i="21"/>
  <c r="S121" i="21"/>
  <c r="F121" i="21"/>
  <c r="S120" i="21"/>
  <c r="F120" i="21"/>
  <c r="S119" i="21"/>
  <c r="F119" i="21"/>
  <c r="S118" i="21"/>
  <c r="F118" i="21"/>
  <c r="S117" i="21"/>
  <c r="F117" i="21"/>
  <c r="S116" i="21"/>
  <c r="F116" i="21"/>
  <c r="S115" i="21"/>
  <c r="F115" i="21"/>
  <c r="S114" i="21"/>
  <c r="F114" i="21"/>
  <c r="S113" i="21"/>
  <c r="F113" i="21"/>
  <c r="S112" i="21"/>
  <c r="F112" i="21"/>
  <c r="S111" i="21"/>
  <c r="F111" i="21"/>
  <c r="S110" i="21"/>
  <c r="F110" i="21"/>
  <c r="S109" i="21"/>
  <c r="F109" i="21"/>
  <c r="S108" i="21"/>
  <c r="F108" i="21"/>
  <c r="S107" i="21"/>
  <c r="F107" i="21"/>
  <c r="S106" i="21"/>
  <c r="F106" i="21"/>
  <c r="S105" i="21"/>
  <c r="F105" i="21"/>
  <c r="S104" i="21"/>
  <c r="F104" i="21"/>
  <c r="S103" i="21"/>
  <c r="F103" i="21"/>
  <c r="S102" i="21"/>
  <c r="F102" i="21"/>
  <c r="S101" i="21"/>
  <c r="F101" i="21"/>
  <c r="S100" i="21"/>
  <c r="F100" i="21"/>
  <c r="S99" i="21"/>
  <c r="F99" i="21"/>
  <c r="S98" i="21"/>
  <c r="F98" i="21"/>
  <c r="S97" i="21"/>
  <c r="F97" i="21"/>
  <c r="S96" i="21"/>
  <c r="F96" i="21"/>
  <c r="S95" i="21"/>
  <c r="F95" i="21"/>
  <c r="S94" i="21"/>
  <c r="F94" i="21"/>
  <c r="S93" i="21"/>
  <c r="F93" i="21"/>
  <c r="S92" i="21"/>
  <c r="F92" i="21"/>
  <c r="S91" i="21"/>
  <c r="F91" i="21"/>
  <c r="S90" i="21"/>
  <c r="F90" i="21"/>
  <c r="S89" i="21"/>
  <c r="F89" i="21"/>
  <c r="S88" i="21"/>
  <c r="F88" i="21"/>
  <c r="S87" i="21"/>
  <c r="F87" i="21"/>
  <c r="S86" i="21"/>
  <c r="F86" i="21"/>
  <c r="S85" i="21"/>
  <c r="F85" i="21"/>
  <c r="S84" i="21"/>
  <c r="F84" i="21"/>
  <c r="S83" i="21"/>
  <c r="F83" i="21"/>
  <c r="S82" i="21"/>
  <c r="F82" i="21"/>
  <c r="S81" i="21"/>
  <c r="F81" i="21"/>
  <c r="S80" i="21"/>
  <c r="F80" i="21"/>
  <c r="S79" i="21"/>
  <c r="F79" i="21"/>
  <c r="S78" i="21"/>
  <c r="F78" i="21"/>
  <c r="S77" i="21"/>
  <c r="F77" i="21"/>
  <c r="S76" i="21"/>
  <c r="F76" i="21"/>
  <c r="S75" i="21"/>
  <c r="F75" i="21"/>
  <c r="S74" i="21"/>
  <c r="F74" i="21"/>
  <c r="S73" i="21"/>
  <c r="F73" i="21"/>
  <c r="S72" i="21"/>
  <c r="F72" i="21"/>
  <c r="S71" i="21"/>
  <c r="F71" i="21"/>
  <c r="S70" i="21"/>
  <c r="F70" i="21"/>
  <c r="S69" i="21"/>
  <c r="F69" i="21"/>
  <c r="S68" i="21"/>
  <c r="F68" i="21"/>
  <c r="S67" i="21"/>
  <c r="F67" i="21"/>
  <c r="S66" i="21"/>
  <c r="F66" i="21"/>
  <c r="S65" i="21"/>
  <c r="F65" i="21"/>
  <c r="S64" i="21"/>
  <c r="F64" i="21"/>
  <c r="S63" i="21"/>
  <c r="F63" i="21"/>
  <c r="S62" i="21"/>
  <c r="F62" i="21"/>
  <c r="S61" i="21"/>
  <c r="F61" i="21"/>
  <c r="S60" i="21"/>
  <c r="F60" i="21"/>
  <c r="S59" i="21"/>
  <c r="F59" i="21"/>
  <c r="S58" i="21"/>
  <c r="F58" i="21"/>
  <c r="S57" i="21"/>
  <c r="F57" i="21"/>
  <c r="S56" i="21"/>
  <c r="F56" i="21"/>
  <c r="S55" i="21"/>
  <c r="F55" i="21"/>
  <c r="S54" i="21"/>
  <c r="F54" i="21"/>
  <c r="S53" i="21"/>
  <c r="F53" i="21"/>
  <c r="S52" i="21"/>
  <c r="F52" i="21"/>
  <c r="S51" i="21"/>
  <c r="F51" i="21"/>
  <c r="S50" i="21"/>
  <c r="F50" i="21"/>
  <c r="S49" i="21"/>
  <c r="F49" i="21"/>
  <c r="S48" i="21"/>
  <c r="F48" i="21"/>
  <c r="S47" i="21"/>
  <c r="F47" i="21"/>
  <c r="S46" i="21"/>
  <c r="F46" i="21"/>
  <c r="S45" i="21"/>
  <c r="F45" i="21"/>
  <c r="S44" i="21"/>
  <c r="F44" i="21"/>
  <c r="S43" i="21"/>
  <c r="F43" i="21"/>
  <c r="S42" i="21"/>
  <c r="F42" i="21"/>
  <c r="S41" i="21"/>
  <c r="F41" i="21"/>
  <c r="S40" i="21"/>
  <c r="F40" i="21"/>
  <c r="S39" i="21"/>
  <c r="F39" i="21"/>
  <c r="S38" i="21"/>
  <c r="F38" i="21"/>
  <c r="S37" i="21"/>
  <c r="F37" i="21"/>
  <c r="S36" i="21"/>
  <c r="F36" i="21"/>
  <c r="S35" i="21"/>
  <c r="F35" i="21"/>
  <c r="S34" i="21"/>
  <c r="F34" i="21"/>
  <c r="S33" i="21"/>
  <c r="F33" i="21"/>
  <c r="S32" i="21"/>
  <c r="F32" i="21"/>
  <c r="S31" i="21"/>
  <c r="F31" i="21"/>
  <c r="S30" i="21"/>
  <c r="F30" i="21"/>
  <c r="S29" i="21"/>
  <c r="F29" i="21"/>
  <c r="S28" i="21"/>
  <c r="F28" i="21"/>
  <c r="S27" i="21"/>
  <c r="F27" i="21"/>
  <c r="S26" i="21"/>
  <c r="F26" i="21"/>
  <c r="S25" i="21"/>
  <c r="F25" i="21"/>
  <c r="S24" i="21"/>
  <c r="F24" i="21"/>
  <c r="S23" i="21"/>
  <c r="F23" i="21"/>
  <c r="S22" i="21"/>
  <c r="F22" i="21"/>
  <c r="S21" i="21"/>
  <c r="F21" i="21"/>
  <c r="S20" i="21"/>
  <c r="F20" i="21"/>
  <c r="S19" i="21"/>
  <c r="F19" i="21"/>
  <c r="S18" i="21"/>
  <c r="F18" i="21"/>
  <c r="S17" i="21"/>
  <c r="F17" i="21"/>
  <c r="S16" i="21"/>
  <c r="F16" i="21"/>
  <c r="S15" i="21"/>
  <c r="F15" i="21"/>
  <c r="S14" i="21"/>
  <c r="F14" i="21"/>
  <c r="S13" i="21"/>
  <c r="F13" i="21"/>
  <c r="S12" i="21"/>
  <c r="F12" i="21"/>
  <c r="S11" i="21"/>
  <c r="F11" i="21"/>
  <c r="S10" i="21"/>
  <c r="F10" i="21"/>
  <c r="S9" i="21"/>
  <c r="F9" i="21"/>
  <c r="S8" i="21"/>
  <c r="F8" i="21"/>
  <c r="S7" i="21"/>
  <c r="F7" i="21"/>
  <c r="S6" i="21"/>
  <c r="F6" i="21"/>
  <c r="S5" i="21"/>
  <c r="F5" i="21"/>
  <c r="S4" i="21"/>
  <c r="F4" i="21"/>
  <c r="S3" i="21"/>
  <c r="F3" i="21"/>
  <c r="M1273" i="20"/>
  <c r="F1273" i="20"/>
  <c r="L1272" i="20"/>
  <c r="K1272" i="20"/>
  <c r="J1272" i="20"/>
  <c r="I1272" i="20"/>
  <c r="H1272" i="20"/>
  <c r="F1272" i="20"/>
  <c r="M1272" i="20" s="1"/>
  <c r="L1271" i="20"/>
  <c r="K1271" i="20"/>
  <c r="J1271" i="20"/>
  <c r="I1271" i="20"/>
  <c r="H1271" i="20"/>
  <c r="F1271" i="20"/>
  <c r="M1271" i="20" s="1"/>
  <c r="L1270" i="20"/>
  <c r="K1270" i="20"/>
  <c r="J1270" i="20"/>
  <c r="I1270" i="20"/>
  <c r="H1270" i="20"/>
  <c r="F1270" i="20"/>
  <c r="M1270" i="20" s="1"/>
  <c r="M1269" i="20"/>
  <c r="L1269" i="20"/>
  <c r="K1269" i="20"/>
  <c r="J1269" i="20"/>
  <c r="I1269" i="20"/>
  <c r="H1269" i="20"/>
  <c r="F1269" i="20"/>
  <c r="M1268" i="20"/>
  <c r="L1268" i="20"/>
  <c r="K1268" i="20"/>
  <c r="J1268" i="20"/>
  <c r="I1268" i="20"/>
  <c r="H1268" i="20"/>
  <c r="F1268" i="20"/>
  <c r="M1267" i="20"/>
  <c r="L1267" i="20"/>
  <c r="K1267" i="20"/>
  <c r="J1267" i="20"/>
  <c r="I1267" i="20"/>
  <c r="H1267" i="20"/>
  <c r="F1267" i="20"/>
  <c r="L1266" i="20"/>
  <c r="K1266" i="20"/>
  <c r="J1266" i="20"/>
  <c r="I1266" i="20"/>
  <c r="H1266" i="20"/>
  <c r="F1266" i="20"/>
  <c r="M1266" i="20" s="1"/>
  <c r="L1265" i="20"/>
  <c r="K1265" i="20"/>
  <c r="J1265" i="20"/>
  <c r="I1265" i="20"/>
  <c r="H1265" i="20"/>
  <c r="F1265" i="20"/>
  <c r="M1265" i="20" s="1"/>
  <c r="L1264" i="20"/>
  <c r="K1264" i="20"/>
  <c r="J1264" i="20"/>
  <c r="I1264" i="20"/>
  <c r="H1264" i="20"/>
  <c r="F1264" i="20"/>
  <c r="M1264" i="20" s="1"/>
  <c r="L1263" i="20"/>
  <c r="K1263" i="20"/>
  <c r="J1263" i="20"/>
  <c r="I1263" i="20"/>
  <c r="H1263" i="20"/>
  <c r="F1263" i="20"/>
  <c r="M1263" i="20" s="1"/>
  <c r="L1262" i="20"/>
  <c r="K1262" i="20"/>
  <c r="J1262" i="20"/>
  <c r="I1262" i="20"/>
  <c r="H1262" i="20"/>
  <c r="F1262" i="20"/>
  <c r="M1262" i="20" s="1"/>
  <c r="M1261" i="20"/>
  <c r="L1261" i="20"/>
  <c r="K1261" i="20"/>
  <c r="J1261" i="20"/>
  <c r="I1261" i="20"/>
  <c r="H1261" i="20"/>
  <c r="F1261" i="20"/>
  <c r="M1260" i="20"/>
  <c r="L1260" i="20"/>
  <c r="K1260" i="20"/>
  <c r="J1260" i="20"/>
  <c r="I1260" i="20"/>
  <c r="H1260" i="20"/>
  <c r="F1260" i="20"/>
  <c r="M1259" i="20"/>
  <c r="L1259" i="20"/>
  <c r="K1259" i="20"/>
  <c r="J1259" i="20"/>
  <c r="I1259" i="20"/>
  <c r="H1259" i="20"/>
  <c r="F1259" i="20"/>
  <c r="L1258" i="20"/>
  <c r="K1258" i="20"/>
  <c r="J1258" i="20"/>
  <c r="I1258" i="20"/>
  <c r="H1258" i="20"/>
  <c r="F1258" i="20"/>
  <c r="M1258" i="20" s="1"/>
  <c r="L1257" i="20"/>
  <c r="K1257" i="20"/>
  <c r="J1257" i="20"/>
  <c r="I1257" i="20"/>
  <c r="H1257" i="20"/>
  <c r="F1257" i="20"/>
  <c r="M1257" i="20" s="1"/>
  <c r="L1256" i="20"/>
  <c r="K1256" i="20"/>
  <c r="J1256" i="20"/>
  <c r="I1256" i="20"/>
  <c r="H1256" i="20"/>
  <c r="F1256" i="20"/>
  <c r="M1256" i="20" s="1"/>
  <c r="L1255" i="20"/>
  <c r="K1255" i="20"/>
  <c r="J1255" i="20"/>
  <c r="I1255" i="20"/>
  <c r="H1255" i="20"/>
  <c r="F1255" i="20"/>
  <c r="M1255" i="20" s="1"/>
  <c r="M1254" i="20"/>
  <c r="L1254" i="20"/>
  <c r="K1254" i="20"/>
  <c r="J1254" i="20"/>
  <c r="I1254" i="20"/>
  <c r="H1254" i="20"/>
  <c r="F1254" i="20"/>
  <c r="M1253" i="20"/>
  <c r="L1253" i="20"/>
  <c r="K1253" i="20"/>
  <c r="J1253" i="20"/>
  <c r="I1253" i="20"/>
  <c r="H1253" i="20"/>
  <c r="F1253" i="20"/>
  <c r="M1252" i="20"/>
  <c r="L1252" i="20"/>
  <c r="K1252" i="20"/>
  <c r="J1252" i="20"/>
  <c r="I1252" i="20"/>
  <c r="H1252" i="20"/>
  <c r="F1252" i="20"/>
  <c r="M1251" i="20"/>
  <c r="L1251" i="20"/>
  <c r="K1251" i="20"/>
  <c r="J1251" i="20"/>
  <c r="I1251" i="20"/>
  <c r="H1251" i="20"/>
  <c r="F1251" i="20"/>
  <c r="L1250" i="20"/>
  <c r="K1250" i="20"/>
  <c r="J1250" i="20"/>
  <c r="I1250" i="20"/>
  <c r="H1250" i="20"/>
  <c r="F1250" i="20"/>
  <c r="M1250" i="20" s="1"/>
  <c r="L1249" i="20"/>
  <c r="K1249" i="20"/>
  <c r="J1249" i="20"/>
  <c r="I1249" i="20"/>
  <c r="H1249" i="20"/>
  <c r="F1249" i="20"/>
  <c r="M1249" i="20" s="1"/>
  <c r="L1248" i="20"/>
  <c r="K1248" i="20"/>
  <c r="J1248" i="20"/>
  <c r="I1248" i="20"/>
  <c r="H1248" i="20"/>
  <c r="F1248" i="20"/>
  <c r="M1248" i="20" s="1"/>
  <c r="L1247" i="20"/>
  <c r="K1247" i="20"/>
  <c r="J1247" i="20"/>
  <c r="I1247" i="20"/>
  <c r="H1247" i="20"/>
  <c r="F1247" i="20"/>
  <c r="M1247" i="20" s="1"/>
  <c r="M1246" i="20"/>
  <c r="L1246" i="20"/>
  <c r="K1246" i="20"/>
  <c r="J1246" i="20"/>
  <c r="I1246" i="20"/>
  <c r="H1246" i="20"/>
  <c r="F1246" i="20"/>
  <c r="L1245" i="20"/>
  <c r="K1245" i="20"/>
  <c r="J1245" i="20"/>
  <c r="I1245" i="20"/>
  <c r="H1245" i="20"/>
  <c r="F1245" i="20"/>
  <c r="M1245" i="20" s="1"/>
  <c r="M1244" i="20"/>
  <c r="L1244" i="20"/>
  <c r="K1244" i="20"/>
  <c r="J1244" i="20"/>
  <c r="I1244" i="20"/>
  <c r="H1244" i="20"/>
  <c r="F1244" i="20"/>
  <c r="M1243" i="20"/>
  <c r="L1243" i="20"/>
  <c r="K1243" i="20"/>
  <c r="J1243" i="20"/>
  <c r="I1243" i="20"/>
  <c r="H1243" i="20"/>
  <c r="F1243" i="20"/>
  <c r="M1242" i="20"/>
  <c r="L1242" i="20"/>
  <c r="K1242" i="20"/>
  <c r="J1242" i="20"/>
  <c r="I1242" i="20"/>
  <c r="H1242" i="20"/>
  <c r="F1242" i="20"/>
  <c r="M1241" i="20"/>
  <c r="L1241" i="20"/>
  <c r="K1241" i="20"/>
  <c r="J1241" i="20"/>
  <c r="I1241" i="20"/>
  <c r="H1241" i="20"/>
  <c r="F1241" i="20"/>
  <c r="L1240" i="20"/>
  <c r="K1240" i="20"/>
  <c r="J1240" i="20"/>
  <c r="I1240" i="20"/>
  <c r="H1240" i="20"/>
  <c r="F1240" i="20"/>
  <c r="M1240" i="20" s="1"/>
  <c r="L1239" i="20"/>
  <c r="K1239" i="20"/>
  <c r="J1239" i="20"/>
  <c r="I1239" i="20"/>
  <c r="H1239" i="20"/>
  <c r="F1239" i="20"/>
  <c r="M1239" i="20" s="1"/>
  <c r="L1238" i="20"/>
  <c r="K1238" i="20"/>
  <c r="J1238" i="20"/>
  <c r="I1238" i="20"/>
  <c r="H1238" i="20"/>
  <c r="F1238" i="20"/>
  <c r="M1238" i="20" s="1"/>
  <c r="L1237" i="20"/>
  <c r="K1237" i="20"/>
  <c r="J1237" i="20"/>
  <c r="I1237" i="20"/>
  <c r="H1237" i="20"/>
  <c r="F1237" i="20"/>
  <c r="M1237" i="20" s="1"/>
  <c r="M1236" i="20"/>
  <c r="L1236" i="20"/>
  <c r="K1236" i="20"/>
  <c r="J1236" i="20"/>
  <c r="I1236" i="20"/>
  <c r="H1236" i="20"/>
  <c r="F1236" i="20"/>
  <c r="M1235" i="20"/>
  <c r="L1235" i="20"/>
  <c r="K1235" i="20"/>
  <c r="J1235" i="20"/>
  <c r="I1235" i="20"/>
  <c r="H1235" i="20"/>
  <c r="F1235" i="20"/>
  <c r="M1234" i="20"/>
  <c r="L1234" i="20"/>
  <c r="K1234" i="20"/>
  <c r="J1234" i="20"/>
  <c r="I1234" i="20"/>
  <c r="H1234" i="20"/>
  <c r="F1234" i="20"/>
  <c r="M1233" i="20"/>
  <c r="L1233" i="20"/>
  <c r="K1233" i="20"/>
  <c r="J1233" i="20"/>
  <c r="I1233" i="20"/>
  <c r="H1233" i="20"/>
  <c r="F1233" i="20"/>
  <c r="L1232" i="20"/>
  <c r="K1232" i="20"/>
  <c r="J1232" i="20"/>
  <c r="I1232" i="20"/>
  <c r="H1232" i="20"/>
  <c r="F1232" i="20"/>
  <c r="M1232" i="20" s="1"/>
  <c r="L1231" i="20"/>
  <c r="K1231" i="20"/>
  <c r="J1231" i="20"/>
  <c r="I1231" i="20"/>
  <c r="H1231" i="20"/>
  <c r="F1231" i="20"/>
  <c r="M1231" i="20" s="1"/>
  <c r="L1230" i="20"/>
  <c r="K1230" i="20"/>
  <c r="J1230" i="20"/>
  <c r="I1230" i="20"/>
  <c r="H1230" i="20"/>
  <c r="F1230" i="20"/>
  <c r="M1230" i="20" s="1"/>
  <c r="L1229" i="20"/>
  <c r="K1229" i="20"/>
  <c r="J1229" i="20"/>
  <c r="I1229" i="20"/>
  <c r="H1229" i="20"/>
  <c r="F1229" i="20"/>
  <c r="M1229" i="20" s="1"/>
  <c r="M1228" i="20"/>
  <c r="L1228" i="20"/>
  <c r="K1228" i="20"/>
  <c r="J1228" i="20"/>
  <c r="I1228" i="20"/>
  <c r="H1228" i="20"/>
  <c r="F1228" i="20"/>
  <c r="M1227" i="20"/>
  <c r="L1227" i="20"/>
  <c r="K1227" i="20"/>
  <c r="J1227" i="20"/>
  <c r="I1227" i="20"/>
  <c r="H1227" i="20"/>
  <c r="F1227" i="20"/>
  <c r="M1226" i="20"/>
  <c r="L1226" i="20"/>
  <c r="K1226" i="20"/>
  <c r="J1226" i="20"/>
  <c r="I1226" i="20"/>
  <c r="H1226" i="20"/>
  <c r="F1226" i="20"/>
  <c r="M1225" i="20"/>
  <c r="L1225" i="20"/>
  <c r="K1225" i="20"/>
  <c r="J1225" i="20"/>
  <c r="I1225" i="20"/>
  <c r="H1225" i="20"/>
  <c r="F1225" i="20"/>
  <c r="L1224" i="20"/>
  <c r="K1224" i="20"/>
  <c r="J1224" i="20"/>
  <c r="I1224" i="20"/>
  <c r="H1224" i="20"/>
  <c r="F1224" i="20"/>
  <c r="M1224" i="20" s="1"/>
  <c r="L1223" i="20"/>
  <c r="K1223" i="20"/>
  <c r="J1223" i="20"/>
  <c r="I1223" i="20"/>
  <c r="H1223" i="20"/>
  <c r="F1223" i="20"/>
  <c r="M1223" i="20" s="1"/>
  <c r="M1222" i="20"/>
  <c r="L1222" i="20"/>
  <c r="K1222" i="20"/>
  <c r="J1222" i="20"/>
  <c r="I1222" i="20"/>
  <c r="H1222" i="20"/>
  <c r="F1222" i="20"/>
  <c r="L1221" i="20"/>
  <c r="K1221" i="20"/>
  <c r="J1221" i="20"/>
  <c r="I1221" i="20"/>
  <c r="H1221" i="20"/>
  <c r="F1221" i="20"/>
  <c r="M1221" i="20" s="1"/>
  <c r="L1220" i="20"/>
  <c r="K1220" i="20"/>
  <c r="J1220" i="20"/>
  <c r="I1220" i="20"/>
  <c r="H1220" i="20"/>
  <c r="F1220" i="20"/>
  <c r="M1220" i="20" s="1"/>
  <c r="M1219" i="20"/>
  <c r="L1219" i="20"/>
  <c r="K1219" i="20"/>
  <c r="J1219" i="20"/>
  <c r="I1219" i="20"/>
  <c r="H1219" i="20"/>
  <c r="F1219" i="20"/>
  <c r="M1218" i="20"/>
  <c r="L1218" i="20"/>
  <c r="K1218" i="20"/>
  <c r="J1218" i="20"/>
  <c r="I1218" i="20"/>
  <c r="H1218" i="20"/>
  <c r="F1218" i="20"/>
  <c r="M1217" i="20"/>
  <c r="L1217" i="20"/>
  <c r="K1217" i="20"/>
  <c r="J1217" i="20"/>
  <c r="I1217" i="20"/>
  <c r="H1217" i="20"/>
  <c r="F1217" i="20"/>
  <c r="L1216" i="20"/>
  <c r="K1216" i="20"/>
  <c r="J1216" i="20"/>
  <c r="I1216" i="20"/>
  <c r="H1216" i="20"/>
  <c r="F1216" i="20"/>
  <c r="M1216" i="20" s="1"/>
  <c r="L1215" i="20"/>
  <c r="K1215" i="20"/>
  <c r="J1215" i="20"/>
  <c r="I1215" i="20"/>
  <c r="H1215" i="20"/>
  <c r="F1215" i="20"/>
  <c r="M1215" i="20" s="1"/>
  <c r="L1214" i="20"/>
  <c r="K1214" i="20"/>
  <c r="J1214" i="20"/>
  <c r="I1214" i="20"/>
  <c r="H1214" i="20"/>
  <c r="F1214" i="20"/>
  <c r="M1214" i="20" s="1"/>
  <c r="L1213" i="20"/>
  <c r="K1213" i="20"/>
  <c r="J1213" i="20"/>
  <c r="I1213" i="20"/>
  <c r="H1213" i="20"/>
  <c r="F1213" i="20"/>
  <c r="M1213" i="20" s="1"/>
  <c r="L1212" i="20"/>
  <c r="K1212" i="20"/>
  <c r="J1212" i="20"/>
  <c r="I1212" i="20"/>
  <c r="H1212" i="20"/>
  <c r="F1212" i="20"/>
  <c r="M1212" i="20" s="1"/>
  <c r="M1211" i="20"/>
  <c r="L1211" i="20"/>
  <c r="K1211" i="20"/>
  <c r="J1211" i="20"/>
  <c r="I1211" i="20"/>
  <c r="H1211" i="20"/>
  <c r="F1211" i="20"/>
  <c r="M1210" i="20"/>
  <c r="L1210" i="20"/>
  <c r="K1210" i="20"/>
  <c r="J1210" i="20"/>
  <c r="I1210" i="20"/>
  <c r="H1210" i="20"/>
  <c r="F1210" i="20"/>
  <c r="M1209" i="20"/>
  <c r="L1209" i="20"/>
  <c r="K1209" i="20"/>
  <c r="J1209" i="20"/>
  <c r="I1209" i="20"/>
  <c r="H1209" i="20"/>
  <c r="F1209" i="20"/>
  <c r="L1208" i="20"/>
  <c r="K1208" i="20"/>
  <c r="J1208" i="20"/>
  <c r="I1208" i="20"/>
  <c r="H1208" i="20"/>
  <c r="F1208" i="20"/>
  <c r="M1208" i="20" s="1"/>
  <c r="L1207" i="20"/>
  <c r="K1207" i="20"/>
  <c r="J1207" i="20"/>
  <c r="I1207" i="20"/>
  <c r="H1207" i="20"/>
  <c r="F1207" i="20"/>
  <c r="M1207" i="20" s="1"/>
  <c r="L1206" i="20"/>
  <c r="K1206" i="20"/>
  <c r="J1206" i="20"/>
  <c r="I1206" i="20"/>
  <c r="H1206" i="20"/>
  <c r="F1206" i="20"/>
  <c r="M1206" i="20" s="1"/>
  <c r="L1205" i="20"/>
  <c r="K1205" i="20"/>
  <c r="J1205" i="20"/>
  <c r="I1205" i="20"/>
  <c r="H1205" i="20"/>
  <c r="F1205" i="20"/>
  <c r="M1205" i="20" s="1"/>
  <c r="L1204" i="20"/>
  <c r="K1204" i="20"/>
  <c r="J1204" i="20"/>
  <c r="I1204" i="20"/>
  <c r="H1204" i="20"/>
  <c r="F1204" i="20"/>
  <c r="M1204" i="20" s="1"/>
  <c r="M1203" i="20"/>
  <c r="L1203" i="20"/>
  <c r="K1203" i="20"/>
  <c r="J1203" i="20"/>
  <c r="I1203" i="20"/>
  <c r="H1203" i="20"/>
  <c r="F1203" i="20"/>
  <c r="M1202" i="20"/>
  <c r="L1202" i="20"/>
  <c r="K1202" i="20"/>
  <c r="J1202" i="20"/>
  <c r="I1202" i="20"/>
  <c r="H1202" i="20"/>
  <c r="F1202" i="20"/>
  <c r="M1201" i="20"/>
  <c r="L1201" i="20"/>
  <c r="K1201" i="20"/>
  <c r="J1201" i="20"/>
  <c r="I1201" i="20"/>
  <c r="H1201" i="20"/>
  <c r="F1201" i="20"/>
  <c r="L1200" i="20"/>
  <c r="K1200" i="20"/>
  <c r="J1200" i="20"/>
  <c r="I1200" i="20"/>
  <c r="H1200" i="20"/>
  <c r="F1200" i="20"/>
  <c r="M1200" i="20" s="1"/>
  <c r="L1199" i="20"/>
  <c r="K1199" i="20"/>
  <c r="J1199" i="20"/>
  <c r="I1199" i="20"/>
  <c r="H1199" i="20"/>
  <c r="F1199" i="20"/>
  <c r="M1199" i="20" s="1"/>
  <c r="L1198" i="20"/>
  <c r="K1198" i="20"/>
  <c r="J1198" i="20"/>
  <c r="I1198" i="20"/>
  <c r="H1198" i="20"/>
  <c r="F1198" i="20"/>
  <c r="M1198" i="20" s="1"/>
  <c r="L1197" i="20"/>
  <c r="K1197" i="20"/>
  <c r="J1197" i="20"/>
  <c r="I1197" i="20"/>
  <c r="H1197" i="20"/>
  <c r="F1197" i="20"/>
  <c r="M1197" i="20" s="1"/>
  <c r="L1196" i="20"/>
  <c r="K1196" i="20"/>
  <c r="J1196" i="20"/>
  <c r="I1196" i="20"/>
  <c r="H1196" i="20"/>
  <c r="F1196" i="20"/>
  <c r="M1196" i="20" s="1"/>
  <c r="M1195" i="20"/>
  <c r="L1195" i="20"/>
  <c r="K1195" i="20"/>
  <c r="J1195" i="20"/>
  <c r="I1195" i="20"/>
  <c r="H1195" i="20"/>
  <c r="F1195" i="20"/>
  <c r="M1194" i="20"/>
  <c r="L1194" i="20"/>
  <c r="K1194" i="20"/>
  <c r="J1194" i="20"/>
  <c r="I1194" i="20"/>
  <c r="H1194" i="20"/>
  <c r="F1194" i="20"/>
  <c r="M1193" i="20"/>
  <c r="L1193" i="20"/>
  <c r="K1193" i="20"/>
  <c r="J1193" i="20"/>
  <c r="I1193" i="20"/>
  <c r="H1193" i="20"/>
  <c r="F1193" i="20"/>
  <c r="L1192" i="20"/>
  <c r="K1192" i="20"/>
  <c r="J1192" i="20"/>
  <c r="I1192" i="20"/>
  <c r="H1192" i="20"/>
  <c r="F1192" i="20"/>
  <c r="M1192" i="20" s="1"/>
  <c r="L1191" i="20"/>
  <c r="K1191" i="20"/>
  <c r="J1191" i="20"/>
  <c r="I1191" i="20"/>
  <c r="H1191" i="20"/>
  <c r="F1191" i="20"/>
  <c r="M1191" i="20" s="1"/>
  <c r="L1190" i="20"/>
  <c r="K1190" i="20"/>
  <c r="J1190" i="20"/>
  <c r="I1190" i="20"/>
  <c r="H1190" i="20"/>
  <c r="F1190" i="20"/>
  <c r="M1190" i="20" s="1"/>
  <c r="L1189" i="20"/>
  <c r="K1189" i="20"/>
  <c r="J1189" i="20"/>
  <c r="I1189" i="20"/>
  <c r="H1189" i="20"/>
  <c r="F1189" i="20"/>
  <c r="M1189" i="20" s="1"/>
  <c r="L1188" i="20"/>
  <c r="K1188" i="20"/>
  <c r="J1188" i="20"/>
  <c r="I1188" i="20"/>
  <c r="H1188" i="20"/>
  <c r="F1188" i="20"/>
  <c r="M1188" i="20" s="1"/>
  <c r="M1187" i="20"/>
  <c r="L1187" i="20"/>
  <c r="K1187" i="20"/>
  <c r="J1187" i="20"/>
  <c r="I1187" i="20"/>
  <c r="H1187" i="20"/>
  <c r="F1187" i="20"/>
  <c r="L1186" i="20"/>
  <c r="K1186" i="20"/>
  <c r="J1186" i="20"/>
  <c r="I1186" i="20"/>
  <c r="H1186" i="20"/>
  <c r="F1186" i="20"/>
  <c r="M1186" i="20" s="1"/>
  <c r="M1185" i="20"/>
  <c r="L1185" i="20"/>
  <c r="K1185" i="20"/>
  <c r="J1185" i="20"/>
  <c r="I1185" i="20"/>
  <c r="H1185" i="20"/>
  <c r="F1185" i="20"/>
  <c r="M1184" i="20"/>
  <c r="L1184" i="20"/>
  <c r="K1184" i="20"/>
  <c r="J1184" i="20"/>
  <c r="I1184" i="20"/>
  <c r="H1184" i="20"/>
  <c r="F1184" i="20"/>
  <c r="L1183" i="20"/>
  <c r="K1183" i="20"/>
  <c r="J1183" i="20"/>
  <c r="I1183" i="20"/>
  <c r="H1183" i="20"/>
  <c r="F1183" i="20"/>
  <c r="M1183" i="20" s="1"/>
  <c r="L1182" i="20"/>
  <c r="K1182" i="20"/>
  <c r="J1182" i="20"/>
  <c r="I1182" i="20"/>
  <c r="H1182" i="20"/>
  <c r="F1182" i="20"/>
  <c r="M1182" i="20" s="1"/>
  <c r="L1181" i="20"/>
  <c r="K1181" i="20"/>
  <c r="J1181" i="20"/>
  <c r="I1181" i="20"/>
  <c r="H1181" i="20"/>
  <c r="F1181" i="20"/>
  <c r="M1181" i="20" s="1"/>
  <c r="L1180" i="20"/>
  <c r="K1180" i="20"/>
  <c r="J1180" i="20"/>
  <c r="I1180" i="20"/>
  <c r="H1180" i="20"/>
  <c r="F1180" i="20"/>
  <c r="M1180" i="20" s="1"/>
  <c r="M1179" i="20"/>
  <c r="L1179" i="20"/>
  <c r="K1179" i="20"/>
  <c r="J1179" i="20"/>
  <c r="I1179" i="20"/>
  <c r="H1179" i="20"/>
  <c r="F1179" i="20"/>
  <c r="L1178" i="20"/>
  <c r="K1178" i="20"/>
  <c r="J1178" i="20"/>
  <c r="I1178" i="20"/>
  <c r="H1178" i="20"/>
  <c r="F1178" i="20"/>
  <c r="M1178" i="20" s="1"/>
  <c r="L1177" i="20"/>
  <c r="K1177" i="20"/>
  <c r="J1177" i="20"/>
  <c r="I1177" i="20"/>
  <c r="H1177" i="20"/>
  <c r="F1177" i="20"/>
  <c r="M1177" i="20" s="1"/>
  <c r="M1176" i="20"/>
  <c r="L1176" i="20"/>
  <c r="K1176" i="20"/>
  <c r="J1176" i="20"/>
  <c r="I1176" i="20"/>
  <c r="H1176" i="20"/>
  <c r="F1176" i="20"/>
  <c r="L1175" i="20"/>
  <c r="K1175" i="20"/>
  <c r="J1175" i="20"/>
  <c r="I1175" i="20"/>
  <c r="H1175" i="20"/>
  <c r="F1175" i="20"/>
  <c r="M1175" i="20" s="1"/>
  <c r="L1174" i="20"/>
  <c r="K1174" i="20"/>
  <c r="J1174" i="20"/>
  <c r="I1174" i="20"/>
  <c r="H1174" i="20"/>
  <c r="F1174" i="20"/>
  <c r="M1174" i="20" s="1"/>
  <c r="L1173" i="20"/>
  <c r="K1173" i="20"/>
  <c r="J1173" i="20"/>
  <c r="I1173" i="20"/>
  <c r="H1173" i="20"/>
  <c r="F1173" i="20"/>
  <c r="M1173" i="20" s="1"/>
  <c r="L1172" i="20"/>
  <c r="K1172" i="20"/>
  <c r="J1172" i="20"/>
  <c r="I1172" i="20"/>
  <c r="H1172" i="20"/>
  <c r="F1172" i="20"/>
  <c r="M1172" i="20" s="1"/>
  <c r="M1171" i="20"/>
  <c r="L1171" i="20"/>
  <c r="K1171" i="20"/>
  <c r="J1171" i="20"/>
  <c r="I1171" i="20"/>
  <c r="H1171" i="20"/>
  <c r="F1171" i="20"/>
  <c r="L1170" i="20"/>
  <c r="K1170" i="20"/>
  <c r="J1170" i="20"/>
  <c r="I1170" i="20"/>
  <c r="H1170" i="20"/>
  <c r="F1170" i="20"/>
  <c r="M1170" i="20" s="1"/>
  <c r="M1169" i="20"/>
  <c r="L1169" i="20"/>
  <c r="K1169" i="20"/>
  <c r="J1169" i="20"/>
  <c r="I1169" i="20"/>
  <c r="H1169" i="20"/>
  <c r="F1169" i="20"/>
  <c r="L1168" i="20"/>
  <c r="K1168" i="20"/>
  <c r="J1168" i="20"/>
  <c r="I1168" i="20"/>
  <c r="H1168" i="20"/>
  <c r="F1168" i="20"/>
  <c r="M1168" i="20" s="1"/>
  <c r="L1167" i="20"/>
  <c r="K1167" i="20"/>
  <c r="J1167" i="20"/>
  <c r="I1167" i="20"/>
  <c r="H1167" i="20"/>
  <c r="F1167" i="20"/>
  <c r="M1167" i="20" s="1"/>
  <c r="M1166" i="20"/>
  <c r="L1166" i="20"/>
  <c r="K1166" i="20"/>
  <c r="J1166" i="20"/>
  <c r="I1166" i="20"/>
  <c r="H1166" i="20"/>
  <c r="F1166" i="20"/>
  <c r="L1165" i="20"/>
  <c r="K1165" i="20"/>
  <c r="J1165" i="20"/>
  <c r="I1165" i="20"/>
  <c r="H1165" i="20"/>
  <c r="F1165" i="20"/>
  <c r="M1165" i="20" s="1"/>
  <c r="L1164" i="20"/>
  <c r="K1164" i="20"/>
  <c r="J1164" i="20"/>
  <c r="I1164" i="20"/>
  <c r="H1164" i="20"/>
  <c r="F1164" i="20"/>
  <c r="M1164" i="20" s="1"/>
  <c r="M1163" i="20"/>
  <c r="L1163" i="20"/>
  <c r="K1163" i="20"/>
  <c r="J1163" i="20"/>
  <c r="I1163" i="20"/>
  <c r="H1163" i="20"/>
  <c r="F1163" i="20"/>
  <c r="L1162" i="20"/>
  <c r="K1162" i="20"/>
  <c r="J1162" i="20"/>
  <c r="I1162" i="20"/>
  <c r="H1162" i="20"/>
  <c r="F1162" i="20"/>
  <c r="M1162" i="20" s="1"/>
  <c r="L1161" i="20"/>
  <c r="K1161" i="20"/>
  <c r="J1161" i="20"/>
  <c r="I1161" i="20"/>
  <c r="H1161" i="20"/>
  <c r="F1161" i="20"/>
  <c r="M1161" i="20" s="1"/>
  <c r="L1160" i="20"/>
  <c r="K1160" i="20"/>
  <c r="J1160" i="20"/>
  <c r="I1160" i="20"/>
  <c r="H1160" i="20"/>
  <c r="F1160" i="20"/>
  <c r="M1160" i="20" s="1"/>
  <c r="L1159" i="20"/>
  <c r="K1159" i="20"/>
  <c r="J1159" i="20"/>
  <c r="I1159" i="20"/>
  <c r="H1159" i="20"/>
  <c r="F1159" i="20"/>
  <c r="M1159" i="20" s="1"/>
  <c r="M1158" i="20"/>
  <c r="L1158" i="20"/>
  <c r="K1158" i="20"/>
  <c r="J1158" i="20"/>
  <c r="I1158" i="20"/>
  <c r="H1158" i="20"/>
  <c r="F1158" i="20"/>
  <c r="L1157" i="20"/>
  <c r="K1157" i="20"/>
  <c r="J1157" i="20"/>
  <c r="I1157" i="20"/>
  <c r="H1157" i="20"/>
  <c r="F1157" i="20"/>
  <c r="M1157" i="20" s="1"/>
  <c r="L1156" i="20"/>
  <c r="K1156" i="20"/>
  <c r="J1156" i="20"/>
  <c r="I1156" i="20"/>
  <c r="H1156" i="20"/>
  <c r="F1156" i="20"/>
  <c r="M1156" i="20" s="1"/>
  <c r="M1155" i="20"/>
  <c r="L1155" i="20"/>
  <c r="K1155" i="20"/>
  <c r="J1155" i="20"/>
  <c r="I1155" i="20"/>
  <c r="H1155" i="20"/>
  <c r="F1155" i="20"/>
  <c r="L1154" i="20"/>
  <c r="K1154" i="20"/>
  <c r="J1154" i="20"/>
  <c r="I1154" i="20"/>
  <c r="H1154" i="20"/>
  <c r="F1154" i="20"/>
  <c r="M1154" i="20" s="1"/>
  <c r="L1153" i="20"/>
  <c r="K1153" i="20"/>
  <c r="J1153" i="20"/>
  <c r="I1153" i="20"/>
  <c r="H1153" i="20"/>
  <c r="F1153" i="20"/>
  <c r="M1153" i="20" s="1"/>
  <c r="M1152" i="20"/>
  <c r="L1152" i="20"/>
  <c r="K1152" i="20"/>
  <c r="J1152" i="20"/>
  <c r="I1152" i="20"/>
  <c r="H1152" i="20"/>
  <c r="F1152" i="20"/>
  <c r="L1151" i="20"/>
  <c r="K1151" i="20"/>
  <c r="J1151" i="20"/>
  <c r="I1151" i="20"/>
  <c r="H1151" i="20"/>
  <c r="F1151" i="20"/>
  <c r="M1151" i="20" s="1"/>
  <c r="M1150" i="20"/>
  <c r="L1150" i="20"/>
  <c r="K1150" i="20"/>
  <c r="J1150" i="20"/>
  <c r="I1150" i="20"/>
  <c r="H1150" i="20"/>
  <c r="F1150" i="20"/>
  <c r="L1149" i="20"/>
  <c r="K1149" i="20"/>
  <c r="J1149" i="20"/>
  <c r="I1149" i="20"/>
  <c r="H1149" i="20"/>
  <c r="F1149" i="20"/>
  <c r="M1149" i="20" s="1"/>
  <c r="L1148" i="20"/>
  <c r="K1148" i="20"/>
  <c r="J1148" i="20"/>
  <c r="I1148" i="20"/>
  <c r="H1148" i="20"/>
  <c r="F1148" i="20"/>
  <c r="M1148" i="20" s="1"/>
  <c r="M1147" i="20"/>
  <c r="L1147" i="20"/>
  <c r="K1147" i="20"/>
  <c r="J1147" i="20"/>
  <c r="I1147" i="20"/>
  <c r="H1147" i="20"/>
  <c r="F1147" i="20"/>
  <c r="L1146" i="20"/>
  <c r="K1146" i="20"/>
  <c r="J1146" i="20"/>
  <c r="I1146" i="20"/>
  <c r="H1146" i="20"/>
  <c r="F1146" i="20"/>
  <c r="M1146" i="20" s="1"/>
  <c r="L1145" i="20"/>
  <c r="K1145" i="20"/>
  <c r="J1145" i="20"/>
  <c r="I1145" i="20"/>
  <c r="H1145" i="20"/>
  <c r="F1145" i="20"/>
  <c r="M1145" i="20" s="1"/>
  <c r="M1144" i="20"/>
  <c r="L1144" i="20"/>
  <c r="K1144" i="20"/>
  <c r="J1144" i="20"/>
  <c r="I1144" i="20"/>
  <c r="H1144" i="20"/>
  <c r="F1144" i="20"/>
  <c r="L1143" i="20"/>
  <c r="K1143" i="20"/>
  <c r="J1143" i="20"/>
  <c r="I1143" i="20"/>
  <c r="H1143" i="20"/>
  <c r="F1143" i="20"/>
  <c r="M1143" i="20" s="1"/>
  <c r="L1142" i="20"/>
  <c r="K1142" i="20"/>
  <c r="J1142" i="20"/>
  <c r="I1142" i="20"/>
  <c r="H1142" i="20"/>
  <c r="F1142" i="20"/>
  <c r="M1142" i="20" s="1"/>
  <c r="L1141" i="20"/>
  <c r="K1141" i="20"/>
  <c r="J1141" i="20"/>
  <c r="I1141" i="20"/>
  <c r="H1141" i="20"/>
  <c r="F1141" i="20"/>
  <c r="M1141" i="20" s="1"/>
  <c r="L1140" i="20"/>
  <c r="K1140" i="20"/>
  <c r="J1140" i="20"/>
  <c r="I1140" i="20"/>
  <c r="H1140" i="20"/>
  <c r="F1140" i="20"/>
  <c r="M1140" i="20" s="1"/>
  <c r="M1139" i="20"/>
  <c r="L1139" i="20"/>
  <c r="K1139" i="20"/>
  <c r="J1139" i="20"/>
  <c r="I1139" i="20"/>
  <c r="H1139" i="20"/>
  <c r="F1139" i="20"/>
  <c r="L1138" i="20"/>
  <c r="K1138" i="20"/>
  <c r="J1138" i="20"/>
  <c r="I1138" i="20"/>
  <c r="H1138" i="20"/>
  <c r="F1138" i="20"/>
  <c r="M1138" i="20" s="1"/>
  <c r="L1137" i="20"/>
  <c r="K1137" i="20"/>
  <c r="J1137" i="20"/>
  <c r="I1137" i="20"/>
  <c r="H1137" i="20"/>
  <c r="F1137" i="20"/>
  <c r="M1137" i="20" s="1"/>
  <c r="M1136" i="20"/>
  <c r="L1136" i="20"/>
  <c r="K1136" i="20"/>
  <c r="J1136" i="20"/>
  <c r="I1136" i="20"/>
  <c r="H1136" i="20"/>
  <c r="F1136" i="20"/>
  <c r="L1135" i="20"/>
  <c r="K1135" i="20"/>
  <c r="J1135" i="20"/>
  <c r="I1135" i="20"/>
  <c r="H1135" i="20"/>
  <c r="F1135" i="20"/>
  <c r="M1135" i="20" s="1"/>
  <c r="L1134" i="20"/>
  <c r="K1134" i="20"/>
  <c r="J1134" i="20"/>
  <c r="I1134" i="20"/>
  <c r="H1134" i="20"/>
  <c r="F1134" i="20"/>
  <c r="M1134" i="20" s="1"/>
  <c r="L1133" i="20"/>
  <c r="K1133" i="20"/>
  <c r="J1133" i="20"/>
  <c r="I1133" i="20"/>
  <c r="H1133" i="20"/>
  <c r="F1133" i="20"/>
  <c r="M1133" i="20" s="1"/>
  <c r="L1132" i="20"/>
  <c r="K1132" i="20"/>
  <c r="J1132" i="20"/>
  <c r="I1132" i="20"/>
  <c r="H1132" i="20"/>
  <c r="F1132" i="20"/>
  <c r="M1132" i="20" s="1"/>
  <c r="M1131" i="20"/>
  <c r="L1131" i="20"/>
  <c r="K1131" i="20"/>
  <c r="J1131" i="20"/>
  <c r="I1131" i="20"/>
  <c r="H1131" i="20"/>
  <c r="F1131" i="20"/>
  <c r="L1130" i="20"/>
  <c r="K1130" i="20"/>
  <c r="J1130" i="20"/>
  <c r="I1130" i="20"/>
  <c r="H1130" i="20"/>
  <c r="F1130" i="20"/>
  <c r="M1130" i="20" s="1"/>
  <c r="M1129" i="20"/>
  <c r="L1129" i="20"/>
  <c r="K1129" i="20"/>
  <c r="J1129" i="20"/>
  <c r="I1129" i="20"/>
  <c r="H1129" i="20"/>
  <c r="F1129" i="20"/>
  <c r="M1128" i="20"/>
  <c r="L1128" i="20"/>
  <c r="K1128" i="20"/>
  <c r="J1128" i="20"/>
  <c r="I1128" i="20"/>
  <c r="H1128" i="20"/>
  <c r="F1128" i="20"/>
  <c r="L1127" i="20"/>
  <c r="K1127" i="20"/>
  <c r="J1127" i="20"/>
  <c r="I1127" i="20"/>
  <c r="H1127" i="20"/>
  <c r="F1127" i="20"/>
  <c r="M1127" i="20" s="1"/>
  <c r="L1126" i="20"/>
  <c r="K1126" i="20"/>
  <c r="J1126" i="20"/>
  <c r="I1126" i="20"/>
  <c r="H1126" i="20"/>
  <c r="F1126" i="20"/>
  <c r="M1126" i="20" s="1"/>
  <c r="L1125" i="20"/>
  <c r="K1125" i="20"/>
  <c r="J1125" i="20"/>
  <c r="I1125" i="20"/>
  <c r="H1125" i="20"/>
  <c r="F1125" i="20"/>
  <c r="M1125" i="20" s="1"/>
  <c r="L1124" i="20"/>
  <c r="K1124" i="20"/>
  <c r="J1124" i="20"/>
  <c r="I1124" i="20"/>
  <c r="H1124" i="20"/>
  <c r="F1124" i="20"/>
  <c r="M1124" i="20" s="1"/>
  <c r="M1123" i="20"/>
  <c r="L1123" i="20"/>
  <c r="K1123" i="20"/>
  <c r="J1123" i="20"/>
  <c r="I1123" i="20"/>
  <c r="H1123" i="20"/>
  <c r="F1123" i="20"/>
  <c r="L1122" i="20"/>
  <c r="K1122" i="20"/>
  <c r="J1122" i="20"/>
  <c r="I1122" i="20"/>
  <c r="H1122" i="20"/>
  <c r="F1122" i="20"/>
  <c r="M1122" i="20" s="1"/>
  <c r="M1121" i="20"/>
  <c r="L1121" i="20"/>
  <c r="K1121" i="20"/>
  <c r="J1121" i="20"/>
  <c r="I1121" i="20"/>
  <c r="H1121" i="20"/>
  <c r="F1121" i="20"/>
  <c r="M1120" i="20"/>
  <c r="L1120" i="20"/>
  <c r="K1120" i="20"/>
  <c r="J1120" i="20"/>
  <c r="I1120" i="20"/>
  <c r="H1120" i="20"/>
  <c r="F1120" i="20"/>
  <c r="L1119" i="20"/>
  <c r="K1119" i="20"/>
  <c r="J1119" i="20"/>
  <c r="I1119" i="20"/>
  <c r="H1119" i="20"/>
  <c r="F1119" i="20"/>
  <c r="M1119" i="20" s="1"/>
  <c r="L1118" i="20"/>
  <c r="K1118" i="20"/>
  <c r="J1118" i="20"/>
  <c r="I1118" i="20"/>
  <c r="H1118" i="20"/>
  <c r="F1118" i="20"/>
  <c r="M1118" i="20" s="1"/>
  <c r="L1117" i="20"/>
  <c r="K1117" i="20"/>
  <c r="J1117" i="20"/>
  <c r="I1117" i="20"/>
  <c r="H1117" i="20"/>
  <c r="F1117" i="20"/>
  <c r="M1117" i="20" s="1"/>
  <c r="L1116" i="20"/>
  <c r="K1116" i="20"/>
  <c r="J1116" i="20"/>
  <c r="I1116" i="20"/>
  <c r="H1116" i="20"/>
  <c r="F1116" i="20"/>
  <c r="M1116" i="20" s="1"/>
  <c r="M1115" i="20"/>
  <c r="L1115" i="20"/>
  <c r="K1115" i="20"/>
  <c r="J1115" i="20"/>
  <c r="I1115" i="20"/>
  <c r="H1115" i="20"/>
  <c r="F1115" i="20"/>
  <c r="L1114" i="20"/>
  <c r="K1114" i="20"/>
  <c r="J1114" i="20"/>
  <c r="I1114" i="20"/>
  <c r="H1114" i="20"/>
  <c r="F1114" i="20"/>
  <c r="M1114" i="20" s="1"/>
  <c r="M1113" i="20"/>
  <c r="L1113" i="20"/>
  <c r="K1113" i="20"/>
  <c r="J1113" i="20"/>
  <c r="I1113" i="20"/>
  <c r="H1113" i="20"/>
  <c r="F1113" i="20"/>
  <c r="M1112" i="20"/>
  <c r="L1112" i="20"/>
  <c r="K1112" i="20"/>
  <c r="J1112" i="20"/>
  <c r="I1112" i="20"/>
  <c r="H1112" i="20"/>
  <c r="F1112" i="20"/>
  <c r="L1111" i="20"/>
  <c r="K1111" i="20"/>
  <c r="J1111" i="20"/>
  <c r="I1111" i="20"/>
  <c r="H1111" i="20"/>
  <c r="F1111" i="20"/>
  <c r="M1111" i="20" s="1"/>
  <c r="L1110" i="20"/>
  <c r="K1110" i="20"/>
  <c r="J1110" i="20"/>
  <c r="I1110" i="20"/>
  <c r="H1110" i="20"/>
  <c r="F1110" i="20"/>
  <c r="M1110" i="20" s="1"/>
  <c r="L1109" i="20"/>
  <c r="K1109" i="20"/>
  <c r="J1109" i="20"/>
  <c r="I1109" i="20"/>
  <c r="H1109" i="20"/>
  <c r="F1109" i="20"/>
  <c r="M1109" i="20" s="1"/>
  <c r="L1108" i="20"/>
  <c r="K1108" i="20"/>
  <c r="J1108" i="20"/>
  <c r="I1108" i="20"/>
  <c r="H1108" i="20"/>
  <c r="F1108" i="20"/>
  <c r="M1108" i="20" s="1"/>
  <c r="M1107" i="20"/>
  <c r="L1107" i="20"/>
  <c r="K1107" i="20"/>
  <c r="J1107" i="20"/>
  <c r="I1107" i="20"/>
  <c r="H1107" i="20"/>
  <c r="F1107" i="20"/>
  <c r="L1106" i="20"/>
  <c r="K1106" i="20"/>
  <c r="J1106" i="20"/>
  <c r="I1106" i="20"/>
  <c r="H1106" i="20"/>
  <c r="F1106" i="20"/>
  <c r="M1106" i="20" s="1"/>
  <c r="M1105" i="20"/>
  <c r="L1105" i="20"/>
  <c r="K1105" i="20"/>
  <c r="J1105" i="20"/>
  <c r="I1105" i="20"/>
  <c r="H1105" i="20"/>
  <c r="F1105" i="20"/>
  <c r="M1104" i="20"/>
  <c r="L1104" i="20"/>
  <c r="K1104" i="20"/>
  <c r="J1104" i="20"/>
  <c r="I1104" i="20"/>
  <c r="H1104" i="20"/>
  <c r="F1104" i="20"/>
  <c r="L1103" i="20"/>
  <c r="K1103" i="20"/>
  <c r="J1103" i="20"/>
  <c r="I1103" i="20"/>
  <c r="H1103" i="20"/>
  <c r="F1103" i="20"/>
  <c r="M1103" i="20" s="1"/>
  <c r="L1102" i="20"/>
  <c r="K1102" i="20"/>
  <c r="J1102" i="20"/>
  <c r="I1102" i="20"/>
  <c r="H1102" i="20"/>
  <c r="F1102" i="20"/>
  <c r="M1102" i="20" s="1"/>
  <c r="L1101" i="20"/>
  <c r="K1101" i="20"/>
  <c r="J1101" i="20"/>
  <c r="I1101" i="20"/>
  <c r="H1101" i="20"/>
  <c r="F1101" i="20"/>
  <c r="M1101" i="20" s="1"/>
  <c r="L1100" i="20"/>
  <c r="K1100" i="20"/>
  <c r="J1100" i="20"/>
  <c r="I1100" i="20"/>
  <c r="H1100" i="20"/>
  <c r="F1100" i="20"/>
  <c r="M1100" i="20" s="1"/>
  <c r="M1099" i="20"/>
  <c r="L1099" i="20"/>
  <c r="K1099" i="20"/>
  <c r="J1099" i="20"/>
  <c r="I1099" i="20"/>
  <c r="H1099" i="20"/>
  <c r="F1099" i="20"/>
  <c r="M1098" i="20"/>
  <c r="L1098" i="20"/>
  <c r="K1098" i="20"/>
  <c r="J1098" i="20"/>
  <c r="I1098" i="20"/>
  <c r="H1098" i="20"/>
  <c r="F1098" i="20"/>
  <c r="M1097" i="20"/>
  <c r="L1097" i="20"/>
  <c r="K1097" i="20"/>
  <c r="J1097" i="20"/>
  <c r="I1097" i="20"/>
  <c r="H1097" i="20"/>
  <c r="F1097" i="20"/>
  <c r="M1096" i="20"/>
  <c r="L1096" i="20"/>
  <c r="K1096" i="20"/>
  <c r="J1096" i="20"/>
  <c r="I1096" i="20"/>
  <c r="H1096" i="20"/>
  <c r="F1096" i="20"/>
  <c r="L1095" i="20"/>
  <c r="K1095" i="20"/>
  <c r="J1095" i="20"/>
  <c r="I1095" i="20"/>
  <c r="H1095" i="20"/>
  <c r="F1095" i="20"/>
  <c r="M1095" i="20" s="1"/>
  <c r="L1094" i="20"/>
  <c r="K1094" i="20"/>
  <c r="J1094" i="20"/>
  <c r="I1094" i="20"/>
  <c r="H1094" i="20"/>
  <c r="F1094" i="20"/>
  <c r="M1094" i="20" s="1"/>
  <c r="L1093" i="20"/>
  <c r="K1093" i="20"/>
  <c r="J1093" i="20"/>
  <c r="I1093" i="20"/>
  <c r="H1093" i="20"/>
  <c r="F1093" i="20"/>
  <c r="M1093" i="20" s="1"/>
  <c r="L1092" i="20"/>
  <c r="K1092" i="20"/>
  <c r="J1092" i="20"/>
  <c r="I1092" i="20"/>
  <c r="H1092" i="20"/>
  <c r="F1092" i="20"/>
  <c r="M1092" i="20" s="1"/>
  <c r="M1091" i="20"/>
  <c r="L1091" i="20"/>
  <c r="K1091" i="20"/>
  <c r="J1091" i="20"/>
  <c r="I1091" i="20"/>
  <c r="H1091" i="20"/>
  <c r="F1091" i="20"/>
  <c r="L1090" i="20"/>
  <c r="K1090" i="20"/>
  <c r="J1090" i="20"/>
  <c r="I1090" i="20"/>
  <c r="H1090" i="20"/>
  <c r="F1090" i="20"/>
  <c r="M1090" i="20" s="1"/>
  <c r="L1089" i="20"/>
  <c r="K1089" i="20"/>
  <c r="J1089" i="20"/>
  <c r="I1089" i="20"/>
  <c r="H1089" i="20"/>
  <c r="F1089" i="20"/>
  <c r="M1089" i="20" s="1"/>
  <c r="L1088" i="20"/>
  <c r="K1088" i="20"/>
  <c r="J1088" i="20"/>
  <c r="I1088" i="20"/>
  <c r="H1088" i="20"/>
  <c r="F1088" i="20"/>
  <c r="M1088" i="20" s="1"/>
  <c r="L1087" i="20"/>
  <c r="K1087" i="20"/>
  <c r="J1087" i="20"/>
  <c r="I1087" i="20"/>
  <c r="H1087" i="20"/>
  <c r="F1087" i="20"/>
  <c r="M1087" i="20" s="1"/>
  <c r="L1086" i="20"/>
  <c r="K1086" i="20"/>
  <c r="J1086" i="20"/>
  <c r="I1086" i="20"/>
  <c r="H1086" i="20"/>
  <c r="F1086" i="20"/>
  <c r="M1086" i="20" s="1"/>
  <c r="L1085" i="20"/>
  <c r="K1085" i="20"/>
  <c r="J1085" i="20"/>
  <c r="I1085" i="20"/>
  <c r="H1085" i="20"/>
  <c r="F1085" i="20"/>
  <c r="M1085" i="20" s="1"/>
  <c r="L1084" i="20"/>
  <c r="K1084" i="20"/>
  <c r="J1084" i="20"/>
  <c r="I1084" i="20"/>
  <c r="H1084" i="20"/>
  <c r="F1084" i="20"/>
  <c r="M1084" i="20" s="1"/>
  <c r="M1083" i="20"/>
  <c r="L1083" i="20"/>
  <c r="K1083" i="20"/>
  <c r="J1083" i="20"/>
  <c r="I1083" i="20"/>
  <c r="H1083" i="20"/>
  <c r="F1083" i="20"/>
  <c r="L1082" i="20"/>
  <c r="K1082" i="20"/>
  <c r="J1082" i="20"/>
  <c r="I1082" i="20"/>
  <c r="H1082" i="20"/>
  <c r="F1082" i="20"/>
  <c r="M1082" i="20" s="1"/>
  <c r="M1081" i="20"/>
  <c r="L1081" i="20"/>
  <c r="K1081" i="20"/>
  <c r="J1081" i="20"/>
  <c r="I1081" i="20"/>
  <c r="H1081" i="20"/>
  <c r="F1081" i="20"/>
  <c r="M1080" i="20"/>
  <c r="L1080" i="20"/>
  <c r="K1080" i="20"/>
  <c r="J1080" i="20"/>
  <c r="I1080" i="20"/>
  <c r="H1080" i="20"/>
  <c r="F1080" i="20"/>
  <c r="L1079" i="20"/>
  <c r="K1079" i="20"/>
  <c r="J1079" i="20"/>
  <c r="I1079" i="20"/>
  <c r="H1079" i="20"/>
  <c r="F1079" i="20"/>
  <c r="M1079" i="20" s="1"/>
  <c r="L1078" i="20"/>
  <c r="K1078" i="20"/>
  <c r="J1078" i="20"/>
  <c r="I1078" i="20"/>
  <c r="H1078" i="20"/>
  <c r="F1078" i="20"/>
  <c r="M1078" i="20" s="1"/>
  <c r="L1077" i="20"/>
  <c r="K1077" i="20"/>
  <c r="J1077" i="20"/>
  <c r="I1077" i="20"/>
  <c r="H1077" i="20"/>
  <c r="F1077" i="20"/>
  <c r="M1077" i="20" s="1"/>
  <c r="L1076" i="20"/>
  <c r="K1076" i="20"/>
  <c r="J1076" i="20"/>
  <c r="I1076" i="20"/>
  <c r="H1076" i="20"/>
  <c r="F1076" i="20"/>
  <c r="M1076" i="20" s="1"/>
  <c r="M1075" i="20"/>
  <c r="L1075" i="20"/>
  <c r="K1075" i="20"/>
  <c r="J1075" i="20"/>
  <c r="I1075" i="20"/>
  <c r="H1075" i="20"/>
  <c r="F1075" i="20"/>
  <c r="L1074" i="20"/>
  <c r="K1074" i="20"/>
  <c r="J1074" i="20"/>
  <c r="I1074" i="20"/>
  <c r="H1074" i="20"/>
  <c r="F1074" i="20"/>
  <c r="M1074" i="20" s="1"/>
  <c r="L1073" i="20"/>
  <c r="K1073" i="20"/>
  <c r="J1073" i="20"/>
  <c r="I1073" i="20"/>
  <c r="H1073" i="20"/>
  <c r="F1073" i="20"/>
  <c r="M1073" i="20" s="1"/>
  <c r="M1072" i="20"/>
  <c r="L1072" i="20"/>
  <c r="K1072" i="20"/>
  <c r="J1072" i="20"/>
  <c r="I1072" i="20"/>
  <c r="H1072" i="20"/>
  <c r="F1072" i="20"/>
  <c r="L1071" i="20"/>
  <c r="K1071" i="20"/>
  <c r="J1071" i="20"/>
  <c r="I1071" i="20"/>
  <c r="H1071" i="20"/>
  <c r="F1071" i="20"/>
  <c r="M1071" i="20" s="1"/>
  <c r="L1070" i="20"/>
  <c r="K1070" i="20"/>
  <c r="J1070" i="20"/>
  <c r="I1070" i="20"/>
  <c r="H1070" i="20"/>
  <c r="F1070" i="20"/>
  <c r="M1070" i="20" s="1"/>
  <c r="L1069" i="20"/>
  <c r="K1069" i="20"/>
  <c r="J1069" i="20"/>
  <c r="I1069" i="20"/>
  <c r="H1069" i="20"/>
  <c r="F1069" i="20"/>
  <c r="M1069" i="20" s="1"/>
  <c r="L1068" i="20"/>
  <c r="K1068" i="20"/>
  <c r="J1068" i="20"/>
  <c r="I1068" i="20"/>
  <c r="H1068" i="20"/>
  <c r="F1068" i="20"/>
  <c r="M1068" i="20" s="1"/>
  <c r="M1067" i="20"/>
  <c r="L1067" i="20"/>
  <c r="K1067" i="20"/>
  <c r="J1067" i="20"/>
  <c r="I1067" i="20"/>
  <c r="H1067" i="20"/>
  <c r="F1067" i="20"/>
  <c r="L1066" i="20"/>
  <c r="K1066" i="20"/>
  <c r="J1066" i="20"/>
  <c r="I1066" i="20"/>
  <c r="H1066" i="20"/>
  <c r="F1066" i="20"/>
  <c r="M1066" i="20" s="1"/>
  <c r="L1065" i="20"/>
  <c r="K1065" i="20"/>
  <c r="J1065" i="20"/>
  <c r="I1065" i="20"/>
  <c r="H1065" i="20"/>
  <c r="F1065" i="20"/>
  <c r="M1065" i="20" s="1"/>
  <c r="L1064" i="20"/>
  <c r="K1064" i="20"/>
  <c r="J1064" i="20"/>
  <c r="I1064" i="20"/>
  <c r="H1064" i="20"/>
  <c r="F1064" i="20"/>
  <c r="M1064" i="20" s="1"/>
  <c r="L1063" i="20"/>
  <c r="K1063" i="20"/>
  <c r="J1063" i="20"/>
  <c r="I1063" i="20"/>
  <c r="H1063" i="20"/>
  <c r="F1063" i="20"/>
  <c r="M1063" i="20" s="1"/>
  <c r="L1062" i="20"/>
  <c r="K1062" i="20"/>
  <c r="J1062" i="20"/>
  <c r="I1062" i="20"/>
  <c r="H1062" i="20"/>
  <c r="F1062" i="20"/>
  <c r="M1062" i="20" s="1"/>
  <c r="L1061" i="20"/>
  <c r="K1061" i="20"/>
  <c r="J1061" i="20"/>
  <c r="I1061" i="20"/>
  <c r="H1061" i="20"/>
  <c r="F1061" i="20"/>
  <c r="M1061" i="20" s="1"/>
  <c r="L1060" i="20"/>
  <c r="K1060" i="20"/>
  <c r="J1060" i="20"/>
  <c r="I1060" i="20"/>
  <c r="H1060" i="20"/>
  <c r="F1060" i="20"/>
  <c r="M1060" i="20" s="1"/>
  <c r="M1059" i="20"/>
  <c r="L1059" i="20"/>
  <c r="K1059" i="20"/>
  <c r="J1059" i="20"/>
  <c r="I1059" i="20"/>
  <c r="H1059" i="20"/>
  <c r="F1059" i="20"/>
  <c r="M1058" i="20"/>
  <c r="L1058" i="20"/>
  <c r="K1058" i="20"/>
  <c r="J1058" i="20"/>
  <c r="I1058" i="20"/>
  <c r="H1058" i="20"/>
  <c r="F1058" i="20"/>
  <c r="L1057" i="20"/>
  <c r="K1057" i="20"/>
  <c r="J1057" i="20"/>
  <c r="I1057" i="20"/>
  <c r="H1057" i="20"/>
  <c r="F1057" i="20"/>
  <c r="M1057" i="20" s="1"/>
  <c r="L1056" i="20"/>
  <c r="K1056" i="20"/>
  <c r="J1056" i="20"/>
  <c r="I1056" i="20"/>
  <c r="H1056" i="20"/>
  <c r="F1056" i="20"/>
  <c r="M1056" i="20" s="1"/>
  <c r="L1055" i="20"/>
  <c r="K1055" i="20"/>
  <c r="J1055" i="20"/>
  <c r="I1055" i="20"/>
  <c r="H1055" i="20"/>
  <c r="F1055" i="20"/>
  <c r="M1055" i="20" s="1"/>
  <c r="L1054" i="20"/>
  <c r="K1054" i="20"/>
  <c r="J1054" i="20"/>
  <c r="I1054" i="20"/>
  <c r="H1054" i="20"/>
  <c r="F1054" i="20"/>
  <c r="M1054" i="20" s="1"/>
  <c r="L1053" i="20"/>
  <c r="K1053" i="20"/>
  <c r="J1053" i="20"/>
  <c r="I1053" i="20"/>
  <c r="H1053" i="20"/>
  <c r="F1053" i="20"/>
  <c r="M1053" i="20" s="1"/>
  <c r="L1052" i="20"/>
  <c r="K1052" i="20"/>
  <c r="J1052" i="20"/>
  <c r="I1052" i="20"/>
  <c r="H1052" i="20"/>
  <c r="F1052" i="20"/>
  <c r="M1052" i="20" s="1"/>
  <c r="M1051" i="20"/>
  <c r="L1051" i="20"/>
  <c r="K1051" i="20"/>
  <c r="J1051" i="20"/>
  <c r="I1051" i="20"/>
  <c r="H1051" i="20"/>
  <c r="F1051" i="20"/>
  <c r="L1050" i="20"/>
  <c r="K1050" i="20"/>
  <c r="J1050" i="20"/>
  <c r="I1050" i="20"/>
  <c r="H1050" i="20"/>
  <c r="F1050" i="20"/>
  <c r="M1050" i="20" s="1"/>
  <c r="M1049" i="20"/>
  <c r="L1049" i="20"/>
  <c r="K1049" i="20"/>
  <c r="J1049" i="20"/>
  <c r="I1049" i="20"/>
  <c r="H1049" i="20"/>
  <c r="F1049" i="20"/>
  <c r="L1048" i="20"/>
  <c r="K1048" i="20"/>
  <c r="J1048" i="20"/>
  <c r="I1048" i="20"/>
  <c r="H1048" i="20"/>
  <c r="F1048" i="20"/>
  <c r="M1048" i="20" s="1"/>
  <c r="L1047" i="20"/>
  <c r="K1047" i="20"/>
  <c r="J1047" i="20"/>
  <c r="I1047" i="20"/>
  <c r="H1047" i="20"/>
  <c r="F1047" i="20"/>
  <c r="M1047" i="20" s="1"/>
  <c r="L1046" i="20"/>
  <c r="K1046" i="20"/>
  <c r="J1046" i="20"/>
  <c r="I1046" i="20"/>
  <c r="H1046" i="20"/>
  <c r="F1046" i="20"/>
  <c r="M1046" i="20" s="1"/>
  <c r="L1045" i="20"/>
  <c r="K1045" i="20"/>
  <c r="J1045" i="20"/>
  <c r="I1045" i="20"/>
  <c r="H1045" i="20"/>
  <c r="F1045" i="20"/>
  <c r="M1045" i="20" s="1"/>
  <c r="L1044" i="20"/>
  <c r="K1044" i="20"/>
  <c r="J1044" i="20"/>
  <c r="I1044" i="20"/>
  <c r="H1044" i="20"/>
  <c r="F1044" i="20"/>
  <c r="M1044" i="20" s="1"/>
  <c r="M1043" i="20"/>
  <c r="L1043" i="20"/>
  <c r="K1043" i="20"/>
  <c r="J1043" i="20"/>
  <c r="I1043" i="20"/>
  <c r="H1043" i="20"/>
  <c r="F1043" i="20"/>
  <c r="M1042" i="20"/>
  <c r="L1042" i="20"/>
  <c r="K1042" i="20"/>
  <c r="J1042" i="20"/>
  <c r="I1042" i="20"/>
  <c r="H1042" i="20"/>
  <c r="F1042" i="20"/>
  <c r="M1041" i="20"/>
  <c r="L1041" i="20"/>
  <c r="K1041" i="20"/>
  <c r="J1041" i="20"/>
  <c r="I1041" i="20"/>
  <c r="H1041" i="20"/>
  <c r="F1041" i="20"/>
  <c r="M1040" i="20"/>
  <c r="L1040" i="20"/>
  <c r="K1040" i="20"/>
  <c r="J1040" i="20"/>
  <c r="I1040" i="20"/>
  <c r="H1040" i="20"/>
  <c r="F1040" i="20"/>
  <c r="L1039" i="20"/>
  <c r="K1039" i="20"/>
  <c r="J1039" i="20"/>
  <c r="I1039" i="20"/>
  <c r="H1039" i="20"/>
  <c r="F1039" i="20"/>
  <c r="M1039" i="20" s="1"/>
  <c r="L1038" i="20"/>
  <c r="K1038" i="20"/>
  <c r="J1038" i="20"/>
  <c r="I1038" i="20"/>
  <c r="H1038" i="20"/>
  <c r="F1038" i="20"/>
  <c r="M1038" i="20" s="1"/>
  <c r="L1037" i="20"/>
  <c r="K1037" i="20"/>
  <c r="J1037" i="20"/>
  <c r="I1037" i="20"/>
  <c r="H1037" i="20"/>
  <c r="F1037" i="20"/>
  <c r="M1037" i="20" s="1"/>
  <c r="L1036" i="20"/>
  <c r="K1036" i="20"/>
  <c r="J1036" i="20"/>
  <c r="I1036" i="20"/>
  <c r="H1036" i="20"/>
  <c r="F1036" i="20"/>
  <c r="M1036" i="20" s="1"/>
  <c r="M1035" i="20"/>
  <c r="L1035" i="20"/>
  <c r="K1035" i="20"/>
  <c r="J1035" i="20"/>
  <c r="I1035" i="20"/>
  <c r="H1035" i="20"/>
  <c r="F1035" i="20"/>
  <c r="L1034" i="20"/>
  <c r="K1034" i="20"/>
  <c r="J1034" i="20"/>
  <c r="I1034" i="20"/>
  <c r="H1034" i="20"/>
  <c r="F1034" i="20"/>
  <c r="M1034" i="20" s="1"/>
  <c r="L1033" i="20"/>
  <c r="K1033" i="20"/>
  <c r="J1033" i="20"/>
  <c r="I1033" i="20"/>
  <c r="H1033" i="20"/>
  <c r="F1033" i="20"/>
  <c r="M1033" i="20" s="1"/>
  <c r="M1032" i="20"/>
  <c r="L1032" i="20"/>
  <c r="K1032" i="20"/>
  <c r="J1032" i="20"/>
  <c r="I1032" i="20"/>
  <c r="H1032" i="20"/>
  <c r="F1032" i="20"/>
  <c r="L1031" i="20"/>
  <c r="K1031" i="20"/>
  <c r="J1031" i="20"/>
  <c r="I1031" i="20"/>
  <c r="H1031" i="20"/>
  <c r="F1031" i="20"/>
  <c r="M1031" i="20" s="1"/>
  <c r="L1030" i="20"/>
  <c r="K1030" i="20"/>
  <c r="J1030" i="20"/>
  <c r="I1030" i="20"/>
  <c r="H1030" i="20"/>
  <c r="F1030" i="20"/>
  <c r="M1030" i="20" s="1"/>
  <c r="L1029" i="20"/>
  <c r="K1029" i="20"/>
  <c r="J1029" i="20"/>
  <c r="I1029" i="20"/>
  <c r="H1029" i="20"/>
  <c r="F1029" i="20"/>
  <c r="M1029" i="20" s="1"/>
  <c r="L1028" i="20"/>
  <c r="K1028" i="20"/>
  <c r="J1028" i="20"/>
  <c r="I1028" i="20"/>
  <c r="H1028" i="20"/>
  <c r="F1028" i="20"/>
  <c r="M1028" i="20" s="1"/>
  <c r="M1027" i="20"/>
  <c r="L1027" i="20"/>
  <c r="K1027" i="20"/>
  <c r="J1027" i="20"/>
  <c r="I1027" i="20"/>
  <c r="H1027" i="20"/>
  <c r="F1027" i="20"/>
  <c r="L1026" i="20"/>
  <c r="K1026" i="20"/>
  <c r="J1026" i="20"/>
  <c r="I1026" i="20"/>
  <c r="H1026" i="20"/>
  <c r="F1026" i="20"/>
  <c r="M1026" i="20" s="1"/>
  <c r="L1025" i="20"/>
  <c r="K1025" i="20"/>
  <c r="J1025" i="20"/>
  <c r="I1025" i="20"/>
  <c r="H1025" i="20"/>
  <c r="F1025" i="20"/>
  <c r="M1025" i="20" s="1"/>
  <c r="M1024" i="20"/>
  <c r="L1024" i="20"/>
  <c r="K1024" i="20"/>
  <c r="J1024" i="20"/>
  <c r="I1024" i="20"/>
  <c r="H1024" i="20"/>
  <c r="F1024" i="20"/>
  <c r="L1023" i="20"/>
  <c r="K1023" i="20"/>
  <c r="J1023" i="20"/>
  <c r="I1023" i="20"/>
  <c r="H1023" i="20"/>
  <c r="F1023" i="20"/>
  <c r="M1023" i="20" s="1"/>
  <c r="L1022" i="20"/>
  <c r="K1022" i="20"/>
  <c r="J1022" i="20"/>
  <c r="I1022" i="20"/>
  <c r="H1022" i="20"/>
  <c r="F1022" i="20"/>
  <c r="M1022" i="20" s="1"/>
  <c r="L1021" i="20"/>
  <c r="K1021" i="20"/>
  <c r="J1021" i="20"/>
  <c r="I1021" i="20"/>
  <c r="H1021" i="20"/>
  <c r="F1021" i="20"/>
  <c r="M1021" i="20" s="1"/>
  <c r="L1020" i="20"/>
  <c r="K1020" i="20"/>
  <c r="J1020" i="20"/>
  <c r="I1020" i="20"/>
  <c r="H1020" i="20"/>
  <c r="F1020" i="20"/>
  <c r="M1020" i="20" s="1"/>
  <c r="M1019" i="20"/>
  <c r="L1019" i="20"/>
  <c r="K1019" i="20"/>
  <c r="J1019" i="20"/>
  <c r="I1019" i="20"/>
  <c r="H1019" i="20"/>
  <c r="F1019" i="20"/>
  <c r="L1018" i="20"/>
  <c r="K1018" i="20"/>
  <c r="J1018" i="20"/>
  <c r="I1018" i="20"/>
  <c r="H1018" i="20"/>
  <c r="F1018" i="20"/>
  <c r="M1018" i="20" s="1"/>
  <c r="L1017" i="20"/>
  <c r="K1017" i="20"/>
  <c r="J1017" i="20"/>
  <c r="I1017" i="20"/>
  <c r="H1017" i="20"/>
  <c r="F1017" i="20"/>
  <c r="M1017" i="20" s="1"/>
  <c r="M1016" i="20"/>
  <c r="L1016" i="20"/>
  <c r="K1016" i="20"/>
  <c r="J1016" i="20"/>
  <c r="I1016" i="20"/>
  <c r="H1016" i="20"/>
  <c r="F1016" i="20"/>
  <c r="L1015" i="20"/>
  <c r="K1015" i="20"/>
  <c r="J1015" i="20"/>
  <c r="I1015" i="20"/>
  <c r="H1015" i="20"/>
  <c r="F1015" i="20"/>
  <c r="M1015" i="20" s="1"/>
  <c r="L1014" i="20"/>
  <c r="K1014" i="20"/>
  <c r="J1014" i="20"/>
  <c r="I1014" i="20"/>
  <c r="H1014" i="20"/>
  <c r="F1014" i="20"/>
  <c r="M1014" i="20" s="1"/>
  <c r="L1013" i="20"/>
  <c r="K1013" i="20"/>
  <c r="J1013" i="20"/>
  <c r="I1013" i="20"/>
  <c r="H1013" i="20"/>
  <c r="F1013" i="20"/>
  <c r="M1013" i="20" s="1"/>
  <c r="L1012" i="20"/>
  <c r="K1012" i="20"/>
  <c r="J1012" i="20"/>
  <c r="I1012" i="20"/>
  <c r="H1012" i="20"/>
  <c r="F1012" i="20"/>
  <c r="M1012" i="20" s="1"/>
  <c r="M1011" i="20"/>
  <c r="L1011" i="20"/>
  <c r="K1011" i="20"/>
  <c r="J1011" i="20"/>
  <c r="I1011" i="20"/>
  <c r="H1011" i="20"/>
  <c r="F1011" i="20"/>
  <c r="L1010" i="20"/>
  <c r="K1010" i="20"/>
  <c r="J1010" i="20"/>
  <c r="I1010" i="20"/>
  <c r="H1010" i="20"/>
  <c r="F1010" i="20"/>
  <c r="M1010" i="20" s="1"/>
  <c r="L1009" i="20"/>
  <c r="K1009" i="20"/>
  <c r="J1009" i="20"/>
  <c r="I1009" i="20"/>
  <c r="H1009" i="20"/>
  <c r="F1009" i="20"/>
  <c r="M1009" i="20" s="1"/>
  <c r="M1008" i="20"/>
  <c r="L1008" i="20"/>
  <c r="K1008" i="20"/>
  <c r="J1008" i="20"/>
  <c r="I1008" i="20"/>
  <c r="H1008" i="20"/>
  <c r="F1008" i="20"/>
  <c r="L1007" i="20"/>
  <c r="K1007" i="20"/>
  <c r="J1007" i="20"/>
  <c r="I1007" i="20"/>
  <c r="H1007" i="20"/>
  <c r="F1007" i="20"/>
  <c r="M1007" i="20" s="1"/>
  <c r="L1006" i="20"/>
  <c r="K1006" i="20"/>
  <c r="J1006" i="20"/>
  <c r="I1006" i="20"/>
  <c r="H1006" i="20"/>
  <c r="F1006" i="20"/>
  <c r="M1006" i="20" s="1"/>
  <c r="L1005" i="20"/>
  <c r="K1005" i="20"/>
  <c r="J1005" i="20"/>
  <c r="I1005" i="20"/>
  <c r="H1005" i="20"/>
  <c r="F1005" i="20"/>
  <c r="M1005" i="20" s="1"/>
  <c r="L1004" i="20"/>
  <c r="K1004" i="20"/>
  <c r="J1004" i="20"/>
  <c r="I1004" i="20"/>
  <c r="H1004" i="20"/>
  <c r="F1004" i="20"/>
  <c r="M1004" i="20" s="1"/>
  <c r="M1003" i="20"/>
  <c r="L1003" i="20"/>
  <c r="K1003" i="20"/>
  <c r="J1003" i="20"/>
  <c r="I1003" i="20"/>
  <c r="H1003" i="20"/>
  <c r="F1003" i="20"/>
  <c r="L1002" i="20"/>
  <c r="K1002" i="20"/>
  <c r="J1002" i="20"/>
  <c r="I1002" i="20"/>
  <c r="H1002" i="20"/>
  <c r="F1002" i="20"/>
  <c r="M1002" i="20" s="1"/>
  <c r="L1001" i="20"/>
  <c r="K1001" i="20"/>
  <c r="J1001" i="20"/>
  <c r="I1001" i="20"/>
  <c r="H1001" i="20"/>
  <c r="F1001" i="20"/>
  <c r="M1001" i="20" s="1"/>
  <c r="M1000" i="20"/>
  <c r="L1000" i="20"/>
  <c r="K1000" i="20"/>
  <c r="J1000" i="20"/>
  <c r="I1000" i="20"/>
  <c r="H1000" i="20"/>
  <c r="F1000" i="20"/>
  <c r="L999" i="20"/>
  <c r="K999" i="20"/>
  <c r="J999" i="20"/>
  <c r="I999" i="20"/>
  <c r="H999" i="20"/>
  <c r="F999" i="20"/>
  <c r="M999" i="20" s="1"/>
  <c r="L998" i="20"/>
  <c r="K998" i="20"/>
  <c r="J998" i="20"/>
  <c r="I998" i="20"/>
  <c r="H998" i="20"/>
  <c r="F998" i="20"/>
  <c r="M998" i="20" s="1"/>
  <c r="L997" i="20"/>
  <c r="K997" i="20"/>
  <c r="J997" i="20"/>
  <c r="I997" i="20"/>
  <c r="H997" i="20"/>
  <c r="F997" i="20"/>
  <c r="M997" i="20" s="1"/>
  <c r="L996" i="20"/>
  <c r="K996" i="20"/>
  <c r="J996" i="20"/>
  <c r="I996" i="20"/>
  <c r="H996" i="20"/>
  <c r="F996" i="20"/>
  <c r="M996" i="20" s="1"/>
  <c r="M995" i="20"/>
  <c r="L995" i="20"/>
  <c r="K995" i="20"/>
  <c r="J995" i="20"/>
  <c r="I995" i="20"/>
  <c r="H995" i="20"/>
  <c r="F995" i="20"/>
  <c r="L994" i="20"/>
  <c r="K994" i="20"/>
  <c r="J994" i="20"/>
  <c r="I994" i="20"/>
  <c r="H994" i="20"/>
  <c r="F994" i="20"/>
  <c r="M994" i="20" s="1"/>
  <c r="L993" i="20"/>
  <c r="K993" i="20"/>
  <c r="J993" i="20"/>
  <c r="I993" i="20"/>
  <c r="H993" i="20"/>
  <c r="F993" i="20"/>
  <c r="M993" i="20" s="1"/>
  <c r="M992" i="20"/>
  <c r="L992" i="20"/>
  <c r="K992" i="20"/>
  <c r="J992" i="20"/>
  <c r="I992" i="20"/>
  <c r="H992" i="20"/>
  <c r="F992" i="20"/>
  <c r="L991" i="20"/>
  <c r="K991" i="20"/>
  <c r="J991" i="20"/>
  <c r="I991" i="20"/>
  <c r="H991" i="20"/>
  <c r="F991" i="20"/>
  <c r="M991" i="20" s="1"/>
  <c r="L990" i="20"/>
  <c r="K990" i="20"/>
  <c r="J990" i="20"/>
  <c r="I990" i="20"/>
  <c r="H990" i="20"/>
  <c r="F990" i="20"/>
  <c r="M990" i="20" s="1"/>
  <c r="L989" i="20"/>
  <c r="K989" i="20"/>
  <c r="J989" i="20"/>
  <c r="I989" i="20"/>
  <c r="H989" i="20"/>
  <c r="F989" i="20"/>
  <c r="M989" i="20" s="1"/>
  <c r="L988" i="20"/>
  <c r="K988" i="20"/>
  <c r="J988" i="20"/>
  <c r="I988" i="20"/>
  <c r="H988" i="20"/>
  <c r="F988" i="20"/>
  <c r="M988" i="20" s="1"/>
  <c r="M987" i="20"/>
  <c r="L987" i="20"/>
  <c r="K987" i="20"/>
  <c r="J987" i="20"/>
  <c r="I987" i="20"/>
  <c r="H987" i="20"/>
  <c r="F987" i="20"/>
  <c r="L986" i="20"/>
  <c r="K986" i="20"/>
  <c r="J986" i="20"/>
  <c r="I986" i="20"/>
  <c r="H986" i="20"/>
  <c r="F986" i="20"/>
  <c r="M986" i="20" s="1"/>
  <c r="L985" i="20"/>
  <c r="K985" i="20"/>
  <c r="J985" i="20"/>
  <c r="I985" i="20"/>
  <c r="H985" i="20"/>
  <c r="F985" i="20"/>
  <c r="M985" i="20" s="1"/>
  <c r="M984" i="20"/>
  <c r="L984" i="20"/>
  <c r="K984" i="20"/>
  <c r="J984" i="20"/>
  <c r="I984" i="20"/>
  <c r="H984" i="20"/>
  <c r="F984" i="20"/>
  <c r="L983" i="20"/>
  <c r="K983" i="20"/>
  <c r="J983" i="20"/>
  <c r="I983" i="20"/>
  <c r="H983" i="20"/>
  <c r="F983" i="20"/>
  <c r="M983" i="20" s="1"/>
  <c r="L982" i="20"/>
  <c r="K982" i="20"/>
  <c r="J982" i="20"/>
  <c r="I982" i="20"/>
  <c r="H982" i="20"/>
  <c r="F982" i="20"/>
  <c r="M982" i="20" s="1"/>
  <c r="L981" i="20"/>
  <c r="K981" i="20"/>
  <c r="J981" i="20"/>
  <c r="I981" i="20"/>
  <c r="H981" i="20"/>
  <c r="F981" i="20"/>
  <c r="M981" i="20" s="1"/>
  <c r="L980" i="20"/>
  <c r="K980" i="20"/>
  <c r="J980" i="20"/>
  <c r="I980" i="20"/>
  <c r="H980" i="20"/>
  <c r="F980" i="20"/>
  <c r="M980" i="20" s="1"/>
  <c r="M979" i="20"/>
  <c r="L979" i="20"/>
  <c r="K979" i="20"/>
  <c r="J979" i="20"/>
  <c r="I979" i="20"/>
  <c r="H979" i="20"/>
  <c r="F979" i="20"/>
  <c r="L978" i="20"/>
  <c r="K978" i="20"/>
  <c r="J978" i="20"/>
  <c r="I978" i="20"/>
  <c r="H978" i="20"/>
  <c r="F978" i="20"/>
  <c r="M978" i="20" s="1"/>
  <c r="L977" i="20"/>
  <c r="K977" i="20"/>
  <c r="J977" i="20"/>
  <c r="I977" i="20"/>
  <c r="H977" i="20"/>
  <c r="F977" i="20"/>
  <c r="M977" i="20" s="1"/>
  <c r="M976" i="20"/>
  <c r="L976" i="20"/>
  <c r="K976" i="20"/>
  <c r="J976" i="20"/>
  <c r="I976" i="20"/>
  <c r="H976" i="20"/>
  <c r="F976" i="20"/>
  <c r="L975" i="20"/>
  <c r="K975" i="20"/>
  <c r="J975" i="20"/>
  <c r="I975" i="20"/>
  <c r="H975" i="20"/>
  <c r="F975" i="20"/>
  <c r="M975" i="20" s="1"/>
  <c r="M974" i="20"/>
  <c r="L974" i="20"/>
  <c r="K974" i="20"/>
  <c r="J974" i="20"/>
  <c r="I974" i="20"/>
  <c r="H974" i="20"/>
  <c r="F974" i="20"/>
  <c r="L973" i="20"/>
  <c r="K973" i="20"/>
  <c r="J973" i="20"/>
  <c r="I973" i="20"/>
  <c r="H973" i="20"/>
  <c r="F973" i="20"/>
  <c r="M973" i="20" s="1"/>
  <c r="L972" i="20"/>
  <c r="K972" i="20"/>
  <c r="J972" i="20"/>
  <c r="I972" i="20"/>
  <c r="H972" i="20"/>
  <c r="F972" i="20"/>
  <c r="M972" i="20" s="1"/>
  <c r="M971" i="20"/>
  <c r="L971" i="20"/>
  <c r="K971" i="20"/>
  <c r="J971" i="20"/>
  <c r="I971" i="20"/>
  <c r="H971" i="20"/>
  <c r="F971" i="20"/>
  <c r="L970" i="20"/>
  <c r="K970" i="20"/>
  <c r="J970" i="20"/>
  <c r="I970" i="20"/>
  <c r="H970" i="20"/>
  <c r="F970" i="20"/>
  <c r="M970" i="20" s="1"/>
  <c r="L969" i="20"/>
  <c r="K969" i="20"/>
  <c r="J969" i="20"/>
  <c r="I969" i="20"/>
  <c r="H969" i="20"/>
  <c r="F969" i="20"/>
  <c r="M969" i="20" s="1"/>
  <c r="M968" i="20"/>
  <c r="L968" i="20"/>
  <c r="K968" i="20"/>
  <c r="J968" i="20"/>
  <c r="I968" i="20"/>
  <c r="H968" i="20"/>
  <c r="F968" i="20"/>
  <c r="L967" i="20"/>
  <c r="K967" i="20"/>
  <c r="J967" i="20"/>
  <c r="I967" i="20"/>
  <c r="H967" i="20"/>
  <c r="F967" i="20"/>
  <c r="M967" i="20" s="1"/>
  <c r="L966" i="20"/>
  <c r="K966" i="20"/>
  <c r="J966" i="20"/>
  <c r="I966" i="20"/>
  <c r="H966" i="20"/>
  <c r="F966" i="20"/>
  <c r="M966" i="20" s="1"/>
  <c r="L965" i="20"/>
  <c r="K965" i="20"/>
  <c r="J965" i="20"/>
  <c r="I965" i="20"/>
  <c r="H965" i="20"/>
  <c r="F965" i="20"/>
  <c r="M965" i="20" s="1"/>
  <c r="L964" i="20"/>
  <c r="K964" i="20"/>
  <c r="J964" i="20"/>
  <c r="I964" i="20"/>
  <c r="H964" i="20"/>
  <c r="F964" i="20"/>
  <c r="M964" i="20" s="1"/>
  <c r="M963" i="20"/>
  <c r="L963" i="20"/>
  <c r="K963" i="20"/>
  <c r="J963" i="20"/>
  <c r="I963" i="20"/>
  <c r="H963" i="20"/>
  <c r="F963" i="20"/>
  <c r="L962" i="20"/>
  <c r="K962" i="20"/>
  <c r="J962" i="20"/>
  <c r="I962" i="20"/>
  <c r="H962" i="20"/>
  <c r="F962" i="20"/>
  <c r="M962" i="20" s="1"/>
  <c r="L961" i="20"/>
  <c r="K961" i="20"/>
  <c r="J961" i="20"/>
  <c r="I961" i="20"/>
  <c r="H961" i="20"/>
  <c r="F961" i="20"/>
  <c r="M961" i="20" s="1"/>
  <c r="M960" i="20"/>
  <c r="L960" i="20"/>
  <c r="K960" i="20"/>
  <c r="J960" i="20"/>
  <c r="I960" i="20"/>
  <c r="H960" i="20"/>
  <c r="F960" i="20"/>
  <c r="L959" i="20"/>
  <c r="K959" i="20"/>
  <c r="J959" i="20"/>
  <c r="I959" i="20"/>
  <c r="H959" i="20"/>
  <c r="F959" i="20"/>
  <c r="M959" i="20" s="1"/>
  <c r="L958" i="20"/>
  <c r="K958" i="20"/>
  <c r="J958" i="20"/>
  <c r="I958" i="20"/>
  <c r="H958" i="20"/>
  <c r="F958" i="20"/>
  <c r="M958" i="20" s="1"/>
  <c r="L957" i="20"/>
  <c r="K957" i="20"/>
  <c r="J957" i="20"/>
  <c r="I957" i="20"/>
  <c r="H957" i="20"/>
  <c r="F957" i="20"/>
  <c r="M957" i="20" s="1"/>
  <c r="L956" i="20"/>
  <c r="K956" i="20"/>
  <c r="J956" i="20"/>
  <c r="I956" i="20"/>
  <c r="H956" i="20"/>
  <c r="F956" i="20"/>
  <c r="M956" i="20" s="1"/>
  <c r="M955" i="20"/>
  <c r="L955" i="20"/>
  <c r="K955" i="20"/>
  <c r="J955" i="20"/>
  <c r="I955" i="20"/>
  <c r="H955" i="20"/>
  <c r="F955" i="20"/>
  <c r="L954" i="20"/>
  <c r="K954" i="20"/>
  <c r="J954" i="20"/>
  <c r="I954" i="20"/>
  <c r="H954" i="20"/>
  <c r="F954" i="20"/>
  <c r="M954" i="20" s="1"/>
  <c r="L953" i="20"/>
  <c r="K953" i="20"/>
  <c r="J953" i="20"/>
  <c r="I953" i="20"/>
  <c r="H953" i="20"/>
  <c r="F953" i="20"/>
  <c r="M953" i="20" s="1"/>
  <c r="M952" i="20"/>
  <c r="L952" i="20"/>
  <c r="K952" i="20"/>
  <c r="J952" i="20"/>
  <c r="I952" i="20"/>
  <c r="H952" i="20"/>
  <c r="F952" i="20"/>
  <c r="L951" i="20"/>
  <c r="K951" i="20"/>
  <c r="J951" i="20"/>
  <c r="I951" i="20"/>
  <c r="H951" i="20"/>
  <c r="F951" i="20"/>
  <c r="M951" i="20" s="1"/>
  <c r="L950" i="20"/>
  <c r="K950" i="20"/>
  <c r="J950" i="20"/>
  <c r="I950" i="20"/>
  <c r="H950" i="20"/>
  <c r="F950" i="20"/>
  <c r="M950" i="20" s="1"/>
  <c r="L949" i="20"/>
  <c r="K949" i="20"/>
  <c r="J949" i="20"/>
  <c r="I949" i="20"/>
  <c r="H949" i="20"/>
  <c r="F949" i="20"/>
  <c r="M949" i="20" s="1"/>
  <c r="L948" i="20"/>
  <c r="K948" i="20"/>
  <c r="J948" i="20"/>
  <c r="I948" i="20"/>
  <c r="H948" i="20"/>
  <c r="F948" i="20"/>
  <c r="M948" i="20" s="1"/>
  <c r="M947" i="20"/>
  <c r="L947" i="20"/>
  <c r="K947" i="20"/>
  <c r="J947" i="20"/>
  <c r="I947" i="20"/>
  <c r="H947" i="20"/>
  <c r="F947" i="20"/>
  <c r="L946" i="20"/>
  <c r="K946" i="20"/>
  <c r="J946" i="20"/>
  <c r="I946" i="20"/>
  <c r="H946" i="20"/>
  <c r="F946" i="20"/>
  <c r="M946" i="20" s="1"/>
  <c r="L945" i="20"/>
  <c r="K945" i="20"/>
  <c r="J945" i="20"/>
  <c r="I945" i="20"/>
  <c r="H945" i="20"/>
  <c r="F945" i="20"/>
  <c r="M945" i="20" s="1"/>
  <c r="M944" i="20"/>
  <c r="L944" i="20"/>
  <c r="K944" i="20"/>
  <c r="J944" i="20"/>
  <c r="I944" i="20"/>
  <c r="H944" i="20"/>
  <c r="F944" i="20"/>
  <c r="L943" i="20"/>
  <c r="K943" i="20"/>
  <c r="J943" i="20"/>
  <c r="I943" i="20"/>
  <c r="H943" i="20"/>
  <c r="F943" i="20"/>
  <c r="M943" i="20" s="1"/>
  <c r="L942" i="20"/>
  <c r="K942" i="20"/>
  <c r="J942" i="20"/>
  <c r="I942" i="20"/>
  <c r="H942" i="20"/>
  <c r="F942" i="20"/>
  <c r="M942" i="20" s="1"/>
  <c r="L941" i="20"/>
  <c r="K941" i="20"/>
  <c r="J941" i="20"/>
  <c r="I941" i="20"/>
  <c r="H941" i="20"/>
  <c r="F941" i="20"/>
  <c r="M941" i="20" s="1"/>
  <c r="L940" i="20"/>
  <c r="K940" i="20"/>
  <c r="J940" i="20"/>
  <c r="I940" i="20"/>
  <c r="H940" i="20"/>
  <c r="F940" i="20"/>
  <c r="M940" i="20" s="1"/>
  <c r="M939" i="20"/>
  <c r="L939" i="20"/>
  <c r="K939" i="20"/>
  <c r="J939" i="20"/>
  <c r="I939" i="20"/>
  <c r="H939" i="20"/>
  <c r="F939" i="20"/>
  <c r="L938" i="20"/>
  <c r="K938" i="20"/>
  <c r="J938" i="20"/>
  <c r="I938" i="20"/>
  <c r="H938" i="20"/>
  <c r="F938" i="20"/>
  <c r="M938" i="20" s="1"/>
  <c r="L937" i="20"/>
  <c r="K937" i="20"/>
  <c r="J937" i="20"/>
  <c r="I937" i="20"/>
  <c r="H937" i="20"/>
  <c r="F937" i="20"/>
  <c r="M937" i="20" s="1"/>
  <c r="M936" i="20"/>
  <c r="L936" i="20"/>
  <c r="K936" i="20"/>
  <c r="J936" i="20"/>
  <c r="I936" i="20"/>
  <c r="H936" i="20"/>
  <c r="F936" i="20"/>
  <c r="L935" i="20"/>
  <c r="K935" i="20"/>
  <c r="J935" i="20"/>
  <c r="I935" i="20"/>
  <c r="H935" i="20"/>
  <c r="F935" i="20"/>
  <c r="M935" i="20" s="1"/>
  <c r="L934" i="20"/>
  <c r="K934" i="20"/>
  <c r="J934" i="20"/>
  <c r="I934" i="20"/>
  <c r="H934" i="20"/>
  <c r="F934" i="20"/>
  <c r="M934" i="20" s="1"/>
  <c r="L933" i="20"/>
  <c r="K933" i="20"/>
  <c r="J933" i="20"/>
  <c r="I933" i="20"/>
  <c r="H933" i="20"/>
  <c r="F933" i="20"/>
  <c r="M933" i="20" s="1"/>
  <c r="L932" i="20"/>
  <c r="K932" i="20"/>
  <c r="J932" i="20"/>
  <c r="I932" i="20"/>
  <c r="H932" i="20"/>
  <c r="F932" i="20"/>
  <c r="M932" i="20" s="1"/>
  <c r="M931" i="20"/>
  <c r="L931" i="20"/>
  <c r="K931" i="20"/>
  <c r="J931" i="20"/>
  <c r="I931" i="20"/>
  <c r="H931" i="20"/>
  <c r="F931" i="20"/>
  <c r="L930" i="20"/>
  <c r="K930" i="20"/>
  <c r="J930" i="20"/>
  <c r="I930" i="20"/>
  <c r="H930" i="20"/>
  <c r="F930" i="20"/>
  <c r="M930" i="20" s="1"/>
  <c r="L929" i="20"/>
  <c r="K929" i="20"/>
  <c r="J929" i="20"/>
  <c r="I929" i="20"/>
  <c r="H929" i="20"/>
  <c r="F929" i="20"/>
  <c r="M929" i="20" s="1"/>
  <c r="M928" i="20"/>
  <c r="L928" i="20"/>
  <c r="K928" i="20"/>
  <c r="J928" i="20"/>
  <c r="I928" i="20"/>
  <c r="H928" i="20"/>
  <c r="F928" i="20"/>
  <c r="L927" i="20"/>
  <c r="K927" i="20"/>
  <c r="J927" i="20"/>
  <c r="I927" i="20"/>
  <c r="H927" i="20"/>
  <c r="F927" i="20"/>
  <c r="M927" i="20" s="1"/>
  <c r="L926" i="20"/>
  <c r="K926" i="20"/>
  <c r="J926" i="20"/>
  <c r="I926" i="20"/>
  <c r="H926" i="20"/>
  <c r="F926" i="20"/>
  <c r="M926" i="20" s="1"/>
  <c r="L925" i="20"/>
  <c r="K925" i="20"/>
  <c r="J925" i="20"/>
  <c r="I925" i="20"/>
  <c r="H925" i="20"/>
  <c r="F925" i="20"/>
  <c r="M925" i="20" s="1"/>
  <c r="L924" i="20"/>
  <c r="K924" i="20"/>
  <c r="J924" i="20"/>
  <c r="I924" i="20"/>
  <c r="H924" i="20"/>
  <c r="F924" i="20"/>
  <c r="M924" i="20" s="1"/>
  <c r="M923" i="20"/>
  <c r="L923" i="20"/>
  <c r="K923" i="20"/>
  <c r="J923" i="20"/>
  <c r="I923" i="20"/>
  <c r="H923" i="20"/>
  <c r="F923" i="20"/>
  <c r="L922" i="20"/>
  <c r="K922" i="20"/>
  <c r="J922" i="20"/>
  <c r="I922" i="20"/>
  <c r="H922" i="20"/>
  <c r="F922" i="20"/>
  <c r="M922" i="20" s="1"/>
  <c r="L921" i="20"/>
  <c r="K921" i="20"/>
  <c r="J921" i="20"/>
  <c r="I921" i="20"/>
  <c r="H921" i="20"/>
  <c r="F921" i="20"/>
  <c r="M921" i="20" s="1"/>
  <c r="M920" i="20"/>
  <c r="L920" i="20"/>
  <c r="K920" i="20"/>
  <c r="J920" i="20"/>
  <c r="I920" i="20"/>
  <c r="H920" i="20"/>
  <c r="F920" i="20"/>
  <c r="L919" i="20"/>
  <c r="K919" i="20"/>
  <c r="J919" i="20"/>
  <c r="I919" i="20"/>
  <c r="H919" i="20"/>
  <c r="F919" i="20"/>
  <c r="M919" i="20" s="1"/>
  <c r="L918" i="20"/>
  <c r="K918" i="20"/>
  <c r="J918" i="20"/>
  <c r="I918" i="20"/>
  <c r="H918" i="20"/>
  <c r="F918" i="20"/>
  <c r="M918" i="20" s="1"/>
  <c r="L917" i="20"/>
  <c r="K917" i="20"/>
  <c r="J917" i="20"/>
  <c r="I917" i="20"/>
  <c r="H917" i="20"/>
  <c r="F917" i="20"/>
  <c r="M917" i="20" s="1"/>
  <c r="L916" i="20"/>
  <c r="K916" i="20"/>
  <c r="J916" i="20"/>
  <c r="I916" i="20"/>
  <c r="H916" i="20"/>
  <c r="F916" i="20"/>
  <c r="M916" i="20" s="1"/>
  <c r="M915" i="20"/>
  <c r="L915" i="20"/>
  <c r="K915" i="20"/>
  <c r="J915" i="20"/>
  <c r="I915" i="20"/>
  <c r="H915" i="20"/>
  <c r="F915" i="20"/>
  <c r="L914" i="20"/>
  <c r="K914" i="20"/>
  <c r="J914" i="20"/>
  <c r="I914" i="20"/>
  <c r="H914" i="20"/>
  <c r="F914" i="20"/>
  <c r="M914" i="20" s="1"/>
  <c r="L913" i="20"/>
  <c r="K913" i="20"/>
  <c r="J913" i="20"/>
  <c r="I913" i="20"/>
  <c r="H913" i="20"/>
  <c r="F913" i="20"/>
  <c r="M913" i="20" s="1"/>
  <c r="M912" i="20"/>
  <c r="L912" i="20"/>
  <c r="K912" i="20"/>
  <c r="J912" i="20"/>
  <c r="I912" i="20"/>
  <c r="H912" i="20"/>
  <c r="F912" i="20"/>
  <c r="L911" i="20"/>
  <c r="K911" i="20"/>
  <c r="J911" i="20"/>
  <c r="I911" i="20"/>
  <c r="H911" i="20"/>
  <c r="F911" i="20"/>
  <c r="M911" i="20" s="1"/>
  <c r="L910" i="20"/>
  <c r="K910" i="20"/>
  <c r="J910" i="20"/>
  <c r="I910" i="20"/>
  <c r="H910" i="20"/>
  <c r="F910" i="20"/>
  <c r="M910" i="20" s="1"/>
  <c r="L909" i="20"/>
  <c r="K909" i="20"/>
  <c r="J909" i="20"/>
  <c r="I909" i="20"/>
  <c r="H909" i="20"/>
  <c r="F909" i="20"/>
  <c r="M909" i="20" s="1"/>
  <c r="L908" i="20"/>
  <c r="K908" i="20"/>
  <c r="J908" i="20"/>
  <c r="I908" i="20"/>
  <c r="H908" i="20"/>
  <c r="F908" i="20"/>
  <c r="M908" i="20" s="1"/>
  <c r="M907" i="20"/>
  <c r="L907" i="20"/>
  <c r="K907" i="20"/>
  <c r="J907" i="20"/>
  <c r="I907" i="20"/>
  <c r="H907" i="20"/>
  <c r="F907" i="20"/>
  <c r="L906" i="20"/>
  <c r="K906" i="20"/>
  <c r="J906" i="20"/>
  <c r="I906" i="20"/>
  <c r="H906" i="20"/>
  <c r="F906" i="20"/>
  <c r="M906" i="20" s="1"/>
  <c r="L905" i="20"/>
  <c r="K905" i="20"/>
  <c r="J905" i="20"/>
  <c r="I905" i="20"/>
  <c r="H905" i="20"/>
  <c r="F905" i="20"/>
  <c r="M905" i="20" s="1"/>
  <c r="M904" i="20"/>
  <c r="L904" i="20"/>
  <c r="K904" i="20"/>
  <c r="J904" i="20"/>
  <c r="I904" i="20"/>
  <c r="H904" i="20"/>
  <c r="F904" i="20"/>
  <c r="L903" i="20"/>
  <c r="K903" i="20"/>
  <c r="J903" i="20"/>
  <c r="I903" i="20"/>
  <c r="H903" i="20"/>
  <c r="F903" i="20"/>
  <c r="M903" i="20" s="1"/>
  <c r="L902" i="20"/>
  <c r="K902" i="20"/>
  <c r="J902" i="20"/>
  <c r="I902" i="20"/>
  <c r="H902" i="20"/>
  <c r="F902" i="20"/>
  <c r="M902" i="20" s="1"/>
  <c r="L901" i="20"/>
  <c r="K901" i="20"/>
  <c r="J901" i="20"/>
  <c r="I901" i="20"/>
  <c r="H901" i="20"/>
  <c r="F901" i="20"/>
  <c r="M901" i="20" s="1"/>
  <c r="L900" i="20"/>
  <c r="K900" i="20"/>
  <c r="J900" i="20"/>
  <c r="I900" i="20"/>
  <c r="H900" i="20"/>
  <c r="F900" i="20"/>
  <c r="M900" i="20" s="1"/>
  <c r="M899" i="20"/>
  <c r="L899" i="20"/>
  <c r="K899" i="20"/>
  <c r="J899" i="20"/>
  <c r="I899" i="20"/>
  <c r="H899" i="20"/>
  <c r="F899" i="20"/>
  <c r="L898" i="20"/>
  <c r="K898" i="20"/>
  <c r="J898" i="20"/>
  <c r="I898" i="20"/>
  <c r="H898" i="20"/>
  <c r="F898" i="20"/>
  <c r="M898" i="20" s="1"/>
  <c r="L897" i="20"/>
  <c r="K897" i="20"/>
  <c r="J897" i="20"/>
  <c r="I897" i="20"/>
  <c r="H897" i="20"/>
  <c r="F897" i="20"/>
  <c r="M897" i="20" s="1"/>
  <c r="M896" i="20"/>
  <c r="L896" i="20"/>
  <c r="K896" i="20"/>
  <c r="J896" i="20"/>
  <c r="I896" i="20"/>
  <c r="H896" i="20"/>
  <c r="F896" i="20"/>
  <c r="L895" i="20"/>
  <c r="K895" i="20"/>
  <c r="J895" i="20"/>
  <c r="I895" i="20"/>
  <c r="H895" i="20"/>
  <c r="F895" i="20"/>
  <c r="M895" i="20" s="1"/>
  <c r="L894" i="20"/>
  <c r="K894" i="20"/>
  <c r="J894" i="20"/>
  <c r="I894" i="20"/>
  <c r="H894" i="20"/>
  <c r="F894" i="20"/>
  <c r="M894" i="20" s="1"/>
  <c r="L893" i="20"/>
  <c r="K893" i="20"/>
  <c r="J893" i="20"/>
  <c r="I893" i="20"/>
  <c r="H893" i="20"/>
  <c r="F893" i="20"/>
  <c r="M893" i="20" s="1"/>
  <c r="L892" i="20"/>
  <c r="K892" i="20"/>
  <c r="J892" i="20"/>
  <c r="I892" i="20"/>
  <c r="H892" i="20"/>
  <c r="F892" i="20"/>
  <c r="M892" i="20" s="1"/>
  <c r="M891" i="20"/>
  <c r="L891" i="20"/>
  <c r="K891" i="20"/>
  <c r="J891" i="20"/>
  <c r="I891" i="20"/>
  <c r="H891" i="20"/>
  <c r="F891" i="20"/>
  <c r="L890" i="20"/>
  <c r="K890" i="20"/>
  <c r="J890" i="20"/>
  <c r="I890" i="20"/>
  <c r="H890" i="20"/>
  <c r="F890" i="20"/>
  <c r="M890" i="20" s="1"/>
  <c r="L889" i="20"/>
  <c r="K889" i="20"/>
  <c r="J889" i="20"/>
  <c r="I889" i="20"/>
  <c r="H889" i="20"/>
  <c r="F889" i="20"/>
  <c r="M889" i="20" s="1"/>
  <c r="M888" i="20"/>
  <c r="L888" i="20"/>
  <c r="K888" i="20"/>
  <c r="J888" i="20"/>
  <c r="I888" i="20"/>
  <c r="H888" i="20"/>
  <c r="F888" i="20"/>
  <c r="L887" i="20"/>
  <c r="K887" i="20"/>
  <c r="J887" i="20"/>
  <c r="I887" i="20"/>
  <c r="H887" i="20"/>
  <c r="F887" i="20"/>
  <c r="M887" i="20" s="1"/>
  <c r="L886" i="20"/>
  <c r="K886" i="20"/>
  <c r="J886" i="20"/>
  <c r="I886" i="20"/>
  <c r="H886" i="20"/>
  <c r="F886" i="20"/>
  <c r="M886" i="20" s="1"/>
  <c r="L885" i="20"/>
  <c r="K885" i="20"/>
  <c r="J885" i="20"/>
  <c r="I885" i="20"/>
  <c r="H885" i="20"/>
  <c r="F885" i="20"/>
  <c r="M885" i="20" s="1"/>
  <c r="L884" i="20"/>
  <c r="K884" i="20"/>
  <c r="J884" i="20"/>
  <c r="I884" i="20"/>
  <c r="H884" i="20"/>
  <c r="F884" i="20"/>
  <c r="M884" i="20" s="1"/>
  <c r="M883" i="20"/>
  <c r="L883" i="20"/>
  <c r="K883" i="20"/>
  <c r="J883" i="20"/>
  <c r="I883" i="20"/>
  <c r="H883" i="20"/>
  <c r="F883" i="20"/>
  <c r="L882" i="20"/>
  <c r="K882" i="20"/>
  <c r="J882" i="20"/>
  <c r="I882" i="20"/>
  <c r="H882" i="20"/>
  <c r="F882" i="20"/>
  <c r="M882" i="20" s="1"/>
  <c r="L881" i="20"/>
  <c r="K881" i="20"/>
  <c r="J881" i="20"/>
  <c r="I881" i="20"/>
  <c r="H881" i="20"/>
  <c r="F881" i="20"/>
  <c r="M881" i="20" s="1"/>
  <c r="M880" i="20"/>
  <c r="L880" i="20"/>
  <c r="K880" i="20"/>
  <c r="J880" i="20"/>
  <c r="I880" i="20"/>
  <c r="H880" i="20"/>
  <c r="F880" i="20"/>
  <c r="L879" i="20"/>
  <c r="K879" i="20"/>
  <c r="J879" i="20"/>
  <c r="I879" i="20"/>
  <c r="H879" i="20"/>
  <c r="F879" i="20"/>
  <c r="M879" i="20" s="1"/>
  <c r="L878" i="20"/>
  <c r="K878" i="20"/>
  <c r="J878" i="20"/>
  <c r="I878" i="20"/>
  <c r="H878" i="20"/>
  <c r="F878" i="20"/>
  <c r="M878" i="20" s="1"/>
  <c r="L877" i="20"/>
  <c r="K877" i="20"/>
  <c r="J877" i="20"/>
  <c r="I877" i="20"/>
  <c r="H877" i="20"/>
  <c r="F877" i="20"/>
  <c r="M877" i="20" s="1"/>
  <c r="L876" i="20"/>
  <c r="K876" i="20"/>
  <c r="J876" i="20"/>
  <c r="I876" i="20"/>
  <c r="H876" i="20"/>
  <c r="F876" i="20"/>
  <c r="M876" i="20" s="1"/>
  <c r="M875" i="20"/>
  <c r="L875" i="20"/>
  <c r="K875" i="20"/>
  <c r="J875" i="20"/>
  <c r="I875" i="20"/>
  <c r="H875" i="20"/>
  <c r="F875" i="20"/>
  <c r="L874" i="20"/>
  <c r="K874" i="20"/>
  <c r="J874" i="20"/>
  <c r="I874" i="20"/>
  <c r="H874" i="20"/>
  <c r="F874" i="20"/>
  <c r="M874" i="20" s="1"/>
  <c r="L873" i="20"/>
  <c r="K873" i="20"/>
  <c r="J873" i="20"/>
  <c r="I873" i="20"/>
  <c r="H873" i="20"/>
  <c r="F873" i="20"/>
  <c r="M873" i="20" s="1"/>
  <c r="L872" i="20"/>
  <c r="K872" i="20"/>
  <c r="J872" i="20"/>
  <c r="I872" i="20"/>
  <c r="H872" i="20"/>
  <c r="F872" i="20"/>
  <c r="M872" i="20" s="1"/>
  <c r="L871" i="20"/>
  <c r="K871" i="20"/>
  <c r="J871" i="20"/>
  <c r="I871" i="20"/>
  <c r="H871" i="20"/>
  <c r="F871" i="20"/>
  <c r="M871" i="20" s="1"/>
  <c r="M870" i="20"/>
  <c r="L870" i="20"/>
  <c r="K870" i="20"/>
  <c r="J870" i="20"/>
  <c r="I870" i="20"/>
  <c r="H870" i="20"/>
  <c r="F870" i="20"/>
  <c r="L869" i="20"/>
  <c r="K869" i="20"/>
  <c r="J869" i="20"/>
  <c r="I869" i="20"/>
  <c r="H869" i="20"/>
  <c r="F869" i="20"/>
  <c r="M869" i="20" s="1"/>
  <c r="L868" i="20"/>
  <c r="K868" i="20"/>
  <c r="J868" i="20"/>
  <c r="I868" i="20"/>
  <c r="H868" i="20"/>
  <c r="F868" i="20"/>
  <c r="M868" i="20" s="1"/>
  <c r="M867" i="20"/>
  <c r="L867" i="20"/>
  <c r="K867" i="20"/>
  <c r="J867" i="20"/>
  <c r="I867" i="20"/>
  <c r="H867" i="20"/>
  <c r="F867" i="20"/>
  <c r="L866" i="20"/>
  <c r="K866" i="20"/>
  <c r="J866" i="20"/>
  <c r="I866" i="20"/>
  <c r="H866" i="20"/>
  <c r="F866" i="20"/>
  <c r="M866" i="20" s="1"/>
  <c r="L865" i="20"/>
  <c r="K865" i="20"/>
  <c r="J865" i="20"/>
  <c r="I865" i="20"/>
  <c r="H865" i="20"/>
  <c r="F865" i="20"/>
  <c r="M865" i="20" s="1"/>
  <c r="L864" i="20"/>
  <c r="K864" i="20"/>
  <c r="J864" i="20"/>
  <c r="I864" i="20"/>
  <c r="H864" i="20"/>
  <c r="F864" i="20"/>
  <c r="M864" i="20" s="1"/>
  <c r="L863" i="20"/>
  <c r="K863" i="20"/>
  <c r="J863" i="20"/>
  <c r="I863" i="20"/>
  <c r="H863" i="20"/>
  <c r="F863" i="20"/>
  <c r="M863" i="20" s="1"/>
  <c r="M862" i="20"/>
  <c r="L862" i="20"/>
  <c r="K862" i="20"/>
  <c r="J862" i="20"/>
  <c r="I862" i="20"/>
  <c r="H862" i="20"/>
  <c r="F862" i="20"/>
  <c r="L861" i="20"/>
  <c r="K861" i="20"/>
  <c r="J861" i="20"/>
  <c r="I861" i="20"/>
  <c r="H861" i="20"/>
  <c r="F861" i="20"/>
  <c r="M861" i="20" s="1"/>
  <c r="L860" i="20"/>
  <c r="K860" i="20"/>
  <c r="J860" i="20"/>
  <c r="I860" i="20"/>
  <c r="H860" i="20"/>
  <c r="F860" i="20"/>
  <c r="M860" i="20" s="1"/>
  <c r="M859" i="20"/>
  <c r="L859" i="20"/>
  <c r="K859" i="20"/>
  <c r="J859" i="20"/>
  <c r="I859" i="20"/>
  <c r="H859" i="20"/>
  <c r="F859" i="20"/>
  <c r="L858" i="20"/>
  <c r="K858" i="20"/>
  <c r="J858" i="20"/>
  <c r="I858" i="20"/>
  <c r="H858" i="20"/>
  <c r="F858" i="20"/>
  <c r="M858" i="20" s="1"/>
  <c r="L857" i="20"/>
  <c r="K857" i="20"/>
  <c r="J857" i="20"/>
  <c r="I857" i="20"/>
  <c r="H857" i="20"/>
  <c r="F857" i="20"/>
  <c r="M857" i="20" s="1"/>
  <c r="L856" i="20"/>
  <c r="K856" i="20"/>
  <c r="J856" i="20"/>
  <c r="I856" i="20"/>
  <c r="H856" i="20"/>
  <c r="F856" i="20"/>
  <c r="M856" i="20" s="1"/>
  <c r="L855" i="20"/>
  <c r="K855" i="20"/>
  <c r="J855" i="20"/>
  <c r="I855" i="20"/>
  <c r="H855" i="20"/>
  <c r="F855" i="20"/>
  <c r="M855" i="20" s="1"/>
  <c r="M854" i="20"/>
  <c r="L854" i="20"/>
  <c r="K854" i="20"/>
  <c r="J854" i="20"/>
  <c r="I854" i="20"/>
  <c r="H854" i="20"/>
  <c r="F854" i="20"/>
  <c r="L853" i="20"/>
  <c r="K853" i="20"/>
  <c r="J853" i="20"/>
  <c r="I853" i="20"/>
  <c r="H853" i="20"/>
  <c r="F853" i="20"/>
  <c r="M853" i="20" s="1"/>
  <c r="L852" i="20"/>
  <c r="K852" i="20"/>
  <c r="J852" i="20"/>
  <c r="I852" i="20"/>
  <c r="H852" i="20"/>
  <c r="F852" i="20"/>
  <c r="M852" i="20" s="1"/>
  <c r="M851" i="20"/>
  <c r="L851" i="20"/>
  <c r="K851" i="20"/>
  <c r="J851" i="20"/>
  <c r="I851" i="20"/>
  <c r="H851" i="20"/>
  <c r="F851" i="20"/>
  <c r="L850" i="20"/>
  <c r="K850" i="20"/>
  <c r="J850" i="20"/>
  <c r="I850" i="20"/>
  <c r="H850" i="20"/>
  <c r="F850" i="20"/>
  <c r="M850" i="20" s="1"/>
  <c r="L849" i="20"/>
  <c r="K849" i="20"/>
  <c r="J849" i="20"/>
  <c r="I849" i="20"/>
  <c r="H849" i="20"/>
  <c r="F849" i="20"/>
  <c r="M849" i="20" s="1"/>
  <c r="L848" i="20"/>
  <c r="K848" i="20"/>
  <c r="J848" i="20"/>
  <c r="I848" i="20"/>
  <c r="H848" i="20"/>
  <c r="F848" i="20"/>
  <c r="M848" i="20" s="1"/>
  <c r="L847" i="20"/>
  <c r="K847" i="20"/>
  <c r="J847" i="20"/>
  <c r="I847" i="20"/>
  <c r="H847" i="20"/>
  <c r="F847" i="20"/>
  <c r="M847" i="20" s="1"/>
  <c r="M846" i="20"/>
  <c r="L846" i="20"/>
  <c r="K846" i="20"/>
  <c r="J846" i="20"/>
  <c r="I846" i="20"/>
  <c r="H846" i="20"/>
  <c r="F846" i="20"/>
  <c r="L845" i="20"/>
  <c r="K845" i="20"/>
  <c r="J845" i="20"/>
  <c r="I845" i="20"/>
  <c r="H845" i="20"/>
  <c r="F845" i="20"/>
  <c r="M845" i="20" s="1"/>
  <c r="L844" i="20"/>
  <c r="K844" i="20"/>
  <c r="J844" i="20"/>
  <c r="I844" i="20"/>
  <c r="H844" i="20"/>
  <c r="F844" i="20"/>
  <c r="M844" i="20" s="1"/>
  <c r="M843" i="20"/>
  <c r="L843" i="20"/>
  <c r="K843" i="20"/>
  <c r="J843" i="20"/>
  <c r="I843" i="20"/>
  <c r="H843" i="20"/>
  <c r="F843" i="20"/>
  <c r="L842" i="20"/>
  <c r="K842" i="20"/>
  <c r="J842" i="20"/>
  <c r="I842" i="20"/>
  <c r="H842" i="20"/>
  <c r="F842" i="20"/>
  <c r="M842" i="20" s="1"/>
  <c r="L841" i="20"/>
  <c r="K841" i="20"/>
  <c r="J841" i="20"/>
  <c r="I841" i="20"/>
  <c r="H841" i="20"/>
  <c r="F841" i="20"/>
  <c r="M841" i="20" s="1"/>
  <c r="L840" i="20"/>
  <c r="K840" i="20"/>
  <c r="J840" i="20"/>
  <c r="I840" i="20"/>
  <c r="H840" i="20"/>
  <c r="F840" i="20"/>
  <c r="M840" i="20" s="1"/>
  <c r="L839" i="20"/>
  <c r="K839" i="20"/>
  <c r="J839" i="20"/>
  <c r="I839" i="20"/>
  <c r="H839" i="20"/>
  <c r="F839" i="20"/>
  <c r="M839" i="20" s="1"/>
  <c r="M838" i="20"/>
  <c r="L838" i="20"/>
  <c r="K838" i="20"/>
  <c r="J838" i="20"/>
  <c r="I838" i="20"/>
  <c r="H838" i="20"/>
  <c r="F838" i="20"/>
  <c r="L837" i="20"/>
  <c r="K837" i="20"/>
  <c r="J837" i="20"/>
  <c r="I837" i="20"/>
  <c r="H837" i="20"/>
  <c r="F837" i="20"/>
  <c r="M837" i="20" s="1"/>
  <c r="L836" i="20"/>
  <c r="K836" i="20"/>
  <c r="J836" i="20"/>
  <c r="I836" i="20"/>
  <c r="H836" i="20"/>
  <c r="F836" i="20"/>
  <c r="M836" i="20" s="1"/>
  <c r="M835" i="20"/>
  <c r="L835" i="20"/>
  <c r="K835" i="20"/>
  <c r="J835" i="20"/>
  <c r="I835" i="20"/>
  <c r="H835" i="20"/>
  <c r="F835" i="20"/>
  <c r="L834" i="20"/>
  <c r="K834" i="20"/>
  <c r="J834" i="20"/>
  <c r="I834" i="20"/>
  <c r="H834" i="20"/>
  <c r="F834" i="20"/>
  <c r="M834" i="20" s="1"/>
  <c r="L833" i="20"/>
  <c r="K833" i="20"/>
  <c r="J833" i="20"/>
  <c r="I833" i="20"/>
  <c r="H833" i="20"/>
  <c r="F833" i="20"/>
  <c r="M833" i="20" s="1"/>
  <c r="L832" i="20"/>
  <c r="K832" i="20"/>
  <c r="J832" i="20"/>
  <c r="I832" i="20"/>
  <c r="H832" i="20"/>
  <c r="F832" i="20"/>
  <c r="M832" i="20" s="1"/>
  <c r="L831" i="20"/>
  <c r="K831" i="20"/>
  <c r="J831" i="20"/>
  <c r="I831" i="20"/>
  <c r="H831" i="20"/>
  <c r="F831" i="20"/>
  <c r="M831" i="20" s="1"/>
  <c r="M830" i="20"/>
  <c r="L830" i="20"/>
  <c r="K830" i="20"/>
  <c r="J830" i="20"/>
  <c r="I830" i="20"/>
  <c r="H830" i="20"/>
  <c r="F830" i="20"/>
  <c r="L829" i="20"/>
  <c r="K829" i="20"/>
  <c r="J829" i="20"/>
  <c r="I829" i="20"/>
  <c r="H829" i="20"/>
  <c r="F829" i="20"/>
  <c r="M829" i="20" s="1"/>
  <c r="L828" i="20"/>
  <c r="K828" i="20"/>
  <c r="J828" i="20"/>
  <c r="I828" i="20"/>
  <c r="H828" i="20"/>
  <c r="F828" i="20"/>
  <c r="M828" i="20" s="1"/>
  <c r="M827" i="20"/>
  <c r="L827" i="20"/>
  <c r="K827" i="20"/>
  <c r="J827" i="20"/>
  <c r="I827" i="20"/>
  <c r="H827" i="20"/>
  <c r="F827" i="20"/>
  <c r="L826" i="20"/>
  <c r="K826" i="20"/>
  <c r="J826" i="20"/>
  <c r="I826" i="20"/>
  <c r="H826" i="20"/>
  <c r="F826" i="20"/>
  <c r="M826" i="20" s="1"/>
  <c r="L825" i="20"/>
  <c r="K825" i="20"/>
  <c r="J825" i="20"/>
  <c r="I825" i="20"/>
  <c r="H825" i="20"/>
  <c r="F825" i="20"/>
  <c r="M825" i="20" s="1"/>
  <c r="L824" i="20"/>
  <c r="K824" i="20"/>
  <c r="J824" i="20"/>
  <c r="I824" i="20"/>
  <c r="H824" i="20"/>
  <c r="F824" i="20"/>
  <c r="M824" i="20" s="1"/>
  <c r="L823" i="20"/>
  <c r="K823" i="20"/>
  <c r="J823" i="20"/>
  <c r="I823" i="20"/>
  <c r="H823" i="20"/>
  <c r="F823" i="20"/>
  <c r="M823" i="20" s="1"/>
  <c r="M822" i="20"/>
  <c r="L822" i="20"/>
  <c r="K822" i="20"/>
  <c r="J822" i="20"/>
  <c r="I822" i="20"/>
  <c r="H822" i="20"/>
  <c r="F822" i="20"/>
  <c r="L821" i="20"/>
  <c r="K821" i="20"/>
  <c r="J821" i="20"/>
  <c r="I821" i="20"/>
  <c r="H821" i="20"/>
  <c r="F821" i="20"/>
  <c r="M821" i="20" s="1"/>
  <c r="L820" i="20"/>
  <c r="K820" i="20"/>
  <c r="J820" i="20"/>
  <c r="I820" i="20"/>
  <c r="H820" i="20"/>
  <c r="F820" i="20"/>
  <c r="M820" i="20" s="1"/>
  <c r="M819" i="20"/>
  <c r="L819" i="20"/>
  <c r="K819" i="20"/>
  <c r="J819" i="20"/>
  <c r="I819" i="20"/>
  <c r="H819" i="20"/>
  <c r="F819" i="20"/>
  <c r="L818" i="20"/>
  <c r="K818" i="20"/>
  <c r="J818" i="20"/>
  <c r="I818" i="20"/>
  <c r="H818" i="20"/>
  <c r="F818" i="20"/>
  <c r="M818" i="20" s="1"/>
  <c r="L817" i="20"/>
  <c r="K817" i="20"/>
  <c r="J817" i="20"/>
  <c r="I817" i="20"/>
  <c r="H817" i="20"/>
  <c r="F817" i="20"/>
  <c r="M817" i="20" s="1"/>
  <c r="L816" i="20"/>
  <c r="K816" i="20"/>
  <c r="J816" i="20"/>
  <c r="I816" i="20"/>
  <c r="H816" i="20"/>
  <c r="F816" i="20"/>
  <c r="M816" i="20" s="1"/>
  <c r="L815" i="20"/>
  <c r="K815" i="20"/>
  <c r="J815" i="20"/>
  <c r="I815" i="20"/>
  <c r="H815" i="20"/>
  <c r="F815" i="20"/>
  <c r="M815" i="20" s="1"/>
  <c r="M814" i="20"/>
  <c r="L814" i="20"/>
  <c r="K814" i="20"/>
  <c r="J814" i="20"/>
  <c r="I814" i="20"/>
  <c r="H814" i="20"/>
  <c r="F814" i="20"/>
  <c r="L813" i="20"/>
  <c r="K813" i="20"/>
  <c r="J813" i="20"/>
  <c r="I813" i="20"/>
  <c r="H813" i="20"/>
  <c r="F813" i="20"/>
  <c r="M813" i="20" s="1"/>
  <c r="L812" i="20"/>
  <c r="K812" i="20"/>
  <c r="J812" i="20"/>
  <c r="I812" i="20"/>
  <c r="H812" i="20"/>
  <c r="F812" i="20"/>
  <c r="M812" i="20" s="1"/>
  <c r="M811" i="20"/>
  <c r="L811" i="20"/>
  <c r="K811" i="20"/>
  <c r="J811" i="20"/>
  <c r="I811" i="20"/>
  <c r="H811" i="20"/>
  <c r="F811" i="20"/>
  <c r="L810" i="20"/>
  <c r="K810" i="20"/>
  <c r="J810" i="20"/>
  <c r="I810" i="20"/>
  <c r="H810" i="20"/>
  <c r="F810" i="20"/>
  <c r="M810" i="20" s="1"/>
  <c r="L809" i="20"/>
  <c r="K809" i="20"/>
  <c r="J809" i="20"/>
  <c r="I809" i="20"/>
  <c r="H809" i="20"/>
  <c r="F809" i="20"/>
  <c r="M809" i="20" s="1"/>
  <c r="L808" i="20"/>
  <c r="K808" i="20"/>
  <c r="J808" i="20"/>
  <c r="I808" i="20"/>
  <c r="H808" i="20"/>
  <c r="F808" i="20"/>
  <c r="M808" i="20" s="1"/>
  <c r="L807" i="20"/>
  <c r="K807" i="20"/>
  <c r="J807" i="20"/>
  <c r="I807" i="20"/>
  <c r="H807" i="20"/>
  <c r="F807" i="20"/>
  <c r="M807" i="20" s="1"/>
  <c r="M806" i="20"/>
  <c r="L806" i="20"/>
  <c r="K806" i="20"/>
  <c r="J806" i="20"/>
  <c r="I806" i="20"/>
  <c r="H806" i="20"/>
  <c r="F806" i="20"/>
  <c r="L805" i="20"/>
  <c r="K805" i="20"/>
  <c r="J805" i="20"/>
  <c r="I805" i="20"/>
  <c r="H805" i="20"/>
  <c r="F805" i="20"/>
  <c r="M805" i="20" s="1"/>
  <c r="L804" i="20"/>
  <c r="K804" i="20"/>
  <c r="J804" i="20"/>
  <c r="I804" i="20"/>
  <c r="H804" i="20"/>
  <c r="F804" i="20"/>
  <c r="M804" i="20" s="1"/>
  <c r="M803" i="20"/>
  <c r="L803" i="20"/>
  <c r="K803" i="20"/>
  <c r="J803" i="20"/>
  <c r="I803" i="20"/>
  <c r="H803" i="20"/>
  <c r="F803" i="20"/>
  <c r="L802" i="20"/>
  <c r="K802" i="20"/>
  <c r="J802" i="20"/>
  <c r="I802" i="20"/>
  <c r="H802" i="20"/>
  <c r="F802" i="20"/>
  <c r="M802" i="20" s="1"/>
  <c r="L801" i="20"/>
  <c r="K801" i="20"/>
  <c r="J801" i="20"/>
  <c r="I801" i="20"/>
  <c r="H801" i="20"/>
  <c r="F801" i="20"/>
  <c r="M801" i="20" s="1"/>
  <c r="L800" i="20"/>
  <c r="K800" i="20"/>
  <c r="J800" i="20"/>
  <c r="I800" i="20"/>
  <c r="H800" i="20"/>
  <c r="F800" i="20"/>
  <c r="M800" i="20" s="1"/>
  <c r="L799" i="20"/>
  <c r="K799" i="20"/>
  <c r="J799" i="20"/>
  <c r="I799" i="20"/>
  <c r="H799" i="20"/>
  <c r="F799" i="20"/>
  <c r="M799" i="20" s="1"/>
  <c r="M798" i="20"/>
  <c r="L798" i="20"/>
  <c r="K798" i="20"/>
  <c r="J798" i="20"/>
  <c r="I798" i="20"/>
  <c r="H798" i="20"/>
  <c r="F798" i="20"/>
  <c r="L797" i="20"/>
  <c r="K797" i="20"/>
  <c r="J797" i="20"/>
  <c r="I797" i="20"/>
  <c r="H797" i="20"/>
  <c r="F797" i="20"/>
  <c r="M797" i="20" s="1"/>
  <c r="L796" i="20"/>
  <c r="K796" i="20"/>
  <c r="J796" i="20"/>
  <c r="I796" i="20"/>
  <c r="H796" i="20"/>
  <c r="F796" i="20"/>
  <c r="M796" i="20" s="1"/>
  <c r="M795" i="20"/>
  <c r="L795" i="20"/>
  <c r="K795" i="20"/>
  <c r="J795" i="20"/>
  <c r="I795" i="20"/>
  <c r="H795" i="20"/>
  <c r="F795" i="20"/>
  <c r="L794" i="20"/>
  <c r="K794" i="20"/>
  <c r="J794" i="20"/>
  <c r="I794" i="20"/>
  <c r="H794" i="20"/>
  <c r="F794" i="20"/>
  <c r="M794" i="20" s="1"/>
  <c r="L793" i="20"/>
  <c r="K793" i="20"/>
  <c r="J793" i="20"/>
  <c r="I793" i="20"/>
  <c r="H793" i="20"/>
  <c r="F793" i="20"/>
  <c r="M793" i="20" s="1"/>
  <c r="L792" i="20"/>
  <c r="K792" i="20"/>
  <c r="J792" i="20"/>
  <c r="I792" i="20"/>
  <c r="H792" i="20"/>
  <c r="F792" i="20"/>
  <c r="M792" i="20" s="1"/>
  <c r="L791" i="20"/>
  <c r="K791" i="20"/>
  <c r="J791" i="20"/>
  <c r="I791" i="20"/>
  <c r="H791" i="20"/>
  <c r="F791" i="20"/>
  <c r="M791" i="20" s="1"/>
  <c r="L790" i="20"/>
  <c r="K790" i="20"/>
  <c r="J790" i="20"/>
  <c r="I790" i="20"/>
  <c r="H790" i="20"/>
  <c r="F790" i="20"/>
  <c r="M790" i="20" s="1"/>
  <c r="L789" i="20"/>
  <c r="K789" i="20"/>
  <c r="J789" i="20"/>
  <c r="I789" i="20"/>
  <c r="H789" i="20"/>
  <c r="F789" i="20"/>
  <c r="M789" i="20" s="1"/>
  <c r="L788" i="20"/>
  <c r="K788" i="20"/>
  <c r="J788" i="20"/>
  <c r="I788" i="20"/>
  <c r="H788" i="20"/>
  <c r="F788" i="20"/>
  <c r="M788" i="20" s="1"/>
  <c r="M787" i="20"/>
  <c r="L787" i="20"/>
  <c r="K787" i="20"/>
  <c r="J787" i="20"/>
  <c r="I787" i="20"/>
  <c r="H787" i="20"/>
  <c r="F787" i="20"/>
  <c r="L786" i="20"/>
  <c r="K786" i="20"/>
  <c r="J786" i="20"/>
  <c r="I786" i="20"/>
  <c r="H786" i="20"/>
  <c r="F786" i="20"/>
  <c r="M786" i="20" s="1"/>
  <c r="M785" i="20"/>
  <c r="L785" i="20"/>
  <c r="K785" i="20"/>
  <c r="J785" i="20"/>
  <c r="I785" i="20"/>
  <c r="H785" i="20"/>
  <c r="F785" i="20"/>
  <c r="L784" i="20"/>
  <c r="K784" i="20"/>
  <c r="J784" i="20"/>
  <c r="I784" i="20"/>
  <c r="H784" i="20"/>
  <c r="F784" i="20"/>
  <c r="M784" i="20" s="1"/>
  <c r="L783" i="20"/>
  <c r="K783" i="20"/>
  <c r="J783" i="20"/>
  <c r="I783" i="20"/>
  <c r="H783" i="20"/>
  <c r="F783" i="20"/>
  <c r="M783" i="20" s="1"/>
  <c r="L782" i="20"/>
  <c r="K782" i="20"/>
  <c r="J782" i="20"/>
  <c r="I782" i="20"/>
  <c r="H782" i="20"/>
  <c r="F782" i="20"/>
  <c r="M782" i="20" s="1"/>
  <c r="L781" i="20"/>
  <c r="K781" i="20"/>
  <c r="J781" i="20"/>
  <c r="I781" i="20"/>
  <c r="H781" i="20"/>
  <c r="F781" i="20"/>
  <c r="M781" i="20" s="1"/>
  <c r="L780" i="20"/>
  <c r="K780" i="20"/>
  <c r="J780" i="20"/>
  <c r="I780" i="20"/>
  <c r="H780" i="20"/>
  <c r="F780" i="20"/>
  <c r="M780" i="20" s="1"/>
  <c r="M779" i="20"/>
  <c r="L779" i="20"/>
  <c r="K779" i="20"/>
  <c r="J779" i="20"/>
  <c r="I779" i="20"/>
  <c r="H779" i="20"/>
  <c r="F779" i="20"/>
  <c r="L778" i="20"/>
  <c r="K778" i="20"/>
  <c r="J778" i="20"/>
  <c r="I778" i="20"/>
  <c r="H778" i="20"/>
  <c r="F778" i="20"/>
  <c r="M778" i="20" s="1"/>
  <c r="M777" i="20"/>
  <c r="L777" i="20"/>
  <c r="K777" i="20"/>
  <c r="J777" i="20"/>
  <c r="I777" i="20"/>
  <c r="H777" i="20"/>
  <c r="F777" i="20"/>
  <c r="M776" i="20"/>
  <c r="L776" i="20"/>
  <c r="K776" i="20"/>
  <c r="J776" i="20"/>
  <c r="I776" i="20"/>
  <c r="H776" i="20"/>
  <c r="F776" i="20"/>
  <c r="L775" i="20"/>
  <c r="K775" i="20"/>
  <c r="J775" i="20"/>
  <c r="I775" i="20"/>
  <c r="H775" i="20"/>
  <c r="F775" i="20"/>
  <c r="M775" i="20" s="1"/>
  <c r="L774" i="20"/>
  <c r="K774" i="20"/>
  <c r="J774" i="20"/>
  <c r="I774" i="20"/>
  <c r="H774" i="20"/>
  <c r="F774" i="20"/>
  <c r="M774" i="20" s="1"/>
  <c r="L773" i="20"/>
  <c r="K773" i="20"/>
  <c r="J773" i="20"/>
  <c r="I773" i="20"/>
  <c r="H773" i="20"/>
  <c r="F773" i="20"/>
  <c r="M773" i="20" s="1"/>
  <c r="L772" i="20"/>
  <c r="K772" i="20"/>
  <c r="J772" i="20"/>
  <c r="I772" i="20"/>
  <c r="H772" i="20"/>
  <c r="F772" i="20"/>
  <c r="M772" i="20" s="1"/>
  <c r="M771" i="20"/>
  <c r="L771" i="20"/>
  <c r="K771" i="20"/>
  <c r="J771" i="20"/>
  <c r="I771" i="20"/>
  <c r="H771" i="20"/>
  <c r="F771" i="20"/>
  <c r="M770" i="20"/>
  <c r="L770" i="20"/>
  <c r="K770" i="20"/>
  <c r="J770" i="20"/>
  <c r="I770" i="20"/>
  <c r="H770" i="20"/>
  <c r="F770" i="20"/>
  <c r="M769" i="20"/>
  <c r="L769" i="20"/>
  <c r="K769" i="20"/>
  <c r="J769" i="20"/>
  <c r="I769" i="20"/>
  <c r="H769" i="20"/>
  <c r="F769" i="20"/>
  <c r="L768" i="20"/>
  <c r="K768" i="20"/>
  <c r="J768" i="20"/>
  <c r="I768" i="20"/>
  <c r="H768" i="20"/>
  <c r="F768" i="20"/>
  <c r="M768" i="20" s="1"/>
  <c r="L767" i="20"/>
  <c r="K767" i="20"/>
  <c r="J767" i="20"/>
  <c r="I767" i="20"/>
  <c r="H767" i="20"/>
  <c r="F767" i="20"/>
  <c r="M767" i="20" s="1"/>
  <c r="L766" i="20"/>
  <c r="K766" i="20"/>
  <c r="J766" i="20"/>
  <c r="I766" i="20"/>
  <c r="H766" i="20"/>
  <c r="F766" i="20"/>
  <c r="M766" i="20" s="1"/>
  <c r="L765" i="20"/>
  <c r="K765" i="20"/>
  <c r="J765" i="20"/>
  <c r="I765" i="20"/>
  <c r="H765" i="20"/>
  <c r="F765" i="20"/>
  <c r="M765" i="20" s="1"/>
  <c r="L764" i="20"/>
  <c r="K764" i="20"/>
  <c r="J764" i="20"/>
  <c r="I764" i="20"/>
  <c r="H764" i="20"/>
  <c r="F764" i="20"/>
  <c r="M764" i="20" s="1"/>
  <c r="M763" i="20"/>
  <c r="L763" i="20"/>
  <c r="K763" i="20"/>
  <c r="J763" i="20"/>
  <c r="I763" i="20"/>
  <c r="H763" i="20"/>
  <c r="F763" i="20"/>
  <c r="L762" i="20"/>
  <c r="K762" i="20"/>
  <c r="J762" i="20"/>
  <c r="I762" i="20"/>
  <c r="H762" i="20"/>
  <c r="F762" i="20"/>
  <c r="M762" i="20" s="1"/>
  <c r="M761" i="20"/>
  <c r="L761" i="20"/>
  <c r="K761" i="20"/>
  <c r="J761" i="20"/>
  <c r="I761" i="20"/>
  <c r="H761" i="20"/>
  <c r="F761" i="20"/>
  <c r="M760" i="20"/>
  <c r="L760" i="20"/>
  <c r="K760" i="20"/>
  <c r="J760" i="20"/>
  <c r="I760" i="20"/>
  <c r="H760" i="20"/>
  <c r="F760" i="20"/>
  <c r="M759" i="20"/>
  <c r="L759" i="20"/>
  <c r="K759" i="20"/>
  <c r="J759" i="20"/>
  <c r="I759" i="20"/>
  <c r="H759" i="20"/>
  <c r="F759" i="20"/>
  <c r="L758" i="20"/>
  <c r="K758" i="20"/>
  <c r="J758" i="20"/>
  <c r="I758" i="20"/>
  <c r="H758" i="20"/>
  <c r="F758" i="20"/>
  <c r="M758" i="20" s="1"/>
  <c r="L757" i="20"/>
  <c r="K757" i="20"/>
  <c r="J757" i="20"/>
  <c r="I757" i="20"/>
  <c r="H757" i="20"/>
  <c r="F757" i="20"/>
  <c r="M757" i="20" s="1"/>
  <c r="M756" i="20"/>
  <c r="L756" i="20"/>
  <c r="K756" i="20"/>
  <c r="J756" i="20"/>
  <c r="I756" i="20"/>
  <c r="H756" i="20"/>
  <c r="F756" i="20"/>
  <c r="M755" i="20"/>
  <c r="L755" i="20"/>
  <c r="K755" i="20"/>
  <c r="J755" i="20"/>
  <c r="I755" i="20"/>
  <c r="H755" i="20"/>
  <c r="F755" i="20"/>
  <c r="L754" i="20"/>
  <c r="K754" i="20"/>
  <c r="J754" i="20"/>
  <c r="I754" i="20"/>
  <c r="H754" i="20"/>
  <c r="F754" i="20"/>
  <c r="M754" i="20" s="1"/>
  <c r="M753" i="20"/>
  <c r="L753" i="20"/>
  <c r="K753" i="20"/>
  <c r="J753" i="20"/>
  <c r="I753" i="20"/>
  <c r="H753" i="20"/>
  <c r="F753" i="20"/>
  <c r="M752" i="20"/>
  <c r="L752" i="20"/>
  <c r="K752" i="20"/>
  <c r="J752" i="20"/>
  <c r="I752" i="20"/>
  <c r="H752" i="20"/>
  <c r="F752" i="20"/>
  <c r="M751" i="20"/>
  <c r="L751" i="20"/>
  <c r="K751" i="20"/>
  <c r="J751" i="20"/>
  <c r="I751" i="20"/>
  <c r="H751" i="20"/>
  <c r="F751" i="20"/>
  <c r="L750" i="20"/>
  <c r="K750" i="20"/>
  <c r="J750" i="20"/>
  <c r="I750" i="20"/>
  <c r="H750" i="20"/>
  <c r="F750" i="20"/>
  <c r="M750" i="20" s="1"/>
  <c r="L749" i="20"/>
  <c r="K749" i="20"/>
  <c r="J749" i="20"/>
  <c r="I749" i="20"/>
  <c r="H749" i="20"/>
  <c r="F749" i="20"/>
  <c r="M749" i="20" s="1"/>
  <c r="M748" i="20"/>
  <c r="L748" i="20"/>
  <c r="K748" i="20"/>
  <c r="J748" i="20"/>
  <c r="I748" i="20"/>
  <c r="H748" i="20"/>
  <c r="F748" i="20"/>
  <c r="M747" i="20"/>
  <c r="L747" i="20"/>
  <c r="K747" i="20"/>
  <c r="J747" i="20"/>
  <c r="I747" i="20"/>
  <c r="H747" i="20"/>
  <c r="F747" i="20"/>
  <c r="L746" i="20"/>
  <c r="K746" i="20"/>
  <c r="J746" i="20"/>
  <c r="I746" i="20"/>
  <c r="H746" i="20"/>
  <c r="F746" i="20"/>
  <c r="M746" i="20" s="1"/>
  <c r="M745" i="20"/>
  <c r="L745" i="20"/>
  <c r="K745" i="20"/>
  <c r="J745" i="20"/>
  <c r="I745" i="20"/>
  <c r="H745" i="20"/>
  <c r="F745" i="20"/>
  <c r="M744" i="20"/>
  <c r="L744" i="20"/>
  <c r="K744" i="20"/>
  <c r="J744" i="20"/>
  <c r="I744" i="20"/>
  <c r="H744" i="20"/>
  <c r="F744" i="20"/>
  <c r="M743" i="20"/>
  <c r="L743" i="20"/>
  <c r="K743" i="20"/>
  <c r="J743" i="20"/>
  <c r="I743" i="20"/>
  <c r="H743" i="20"/>
  <c r="F743" i="20"/>
  <c r="L742" i="20"/>
  <c r="K742" i="20"/>
  <c r="J742" i="20"/>
  <c r="I742" i="20"/>
  <c r="H742" i="20"/>
  <c r="F742" i="20"/>
  <c r="M742" i="20" s="1"/>
  <c r="L741" i="20"/>
  <c r="K741" i="20"/>
  <c r="J741" i="20"/>
  <c r="I741" i="20"/>
  <c r="H741" i="20"/>
  <c r="F741" i="20"/>
  <c r="M741" i="20" s="1"/>
  <c r="M740" i="20"/>
  <c r="L740" i="20"/>
  <c r="K740" i="20"/>
  <c r="J740" i="20"/>
  <c r="I740" i="20"/>
  <c r="H740" i="20"/>
  <c r="F740" i="20"/>
  <c r="M739" i="20"/>
  <c r="L739" i="20"/>
  <c r="K739" i="20"/>
  <c r="J739" i="20"/>
  <c r="I739" i="20"/>
  <c r="H739" i="20"/>
  <c r="F739" i="20"/>
  <c r="L738" i="20"/>
  <c r="K738" i="20"/>
  <c r="J738" i="20"/>
  <c r="I738" i="20"/>
  <c r="H738" i="20"/>
  <c r="F738" i="20"/>
  <c r="M738" i="20" s="1"/>
  <c r="M737" i="20"/>
  <c r="L737" i="20"/>
  <c r="K737" i="20"/>
  <c r="J737" i="20"/>
  <c r="I737" i="20"/>
  <c r="H737" i="20"/>
  <c r="F737" i="20"/>
  <c r="M736" i="20"/>
  <c r="L736" i="20"/>
  <c r="K736" i="20"/>
  <c r="J736" i="20"/>
  <c r="I736" i="20"/>
  <c r="H736" i="20"/>
  <c r="F736" i="20"/>
  <c r="L735" i="20"/>
  <c r="K735" i="20"/>
  <c r="J735" i="20"/>
  <c r="I735" i="20"/>
  <c r="H735" i="20"/>
  <c r="F735" i="20"/>
  <c r="M735" i="20" s="1"/>
  <c r="L734" i="20"/>
  <c r="K734" i="20"/>
  <c r="J734" i="20"/>
  <c r="I734" i="20"/>
  <c r="H734" i="20"/>
  <c r="F734" i="20"/>
  <c r="M734" i="20" s="1"/>
  <c r="L733" i="20"/>
  <c r="K733" i="20"/>
  <c r="J733" i="20"/>
  <c r="I733" i="20"/>
  <c r="H733" i="20"/>
  <c r="F733" i="20"/>
  <c r="M733" i="20" s="1"/>
  <c r="M732" i="20"/>
  <c r="L732" i="20"/>
  <c r="K732" i="20"/>
  <c r="J732" i="20"/>
  <c r="I732" i="20"/>
  <c r="H732" i="20"/>
  <c r="F732" i="20"/>
  <c r="M731" i="20"/>
  <c r="L731" i="20"/>
  <c r="K731" i="20"/>
  <c r="J731" i="20"/>
  <c r="I731" i="20"/>
  <c r="H731" i="20"/>
  <c r="F731" i="20"/>
  <c r="L730" i="20"/>
  <c r="K730" i="20"/>
  <c r="J730" i="20"/>
  <c r="I730" i="20"/>
  <c r="H730" i="20"/>
  <c r="F730" i="20"/>
  <c r="M730" i="20" s="1"/>
  <c r="M729" i="20"/>
  <c r="L729" i="20"/>
  <c r="K729" i="20"/>
  <c r="J729" i="20"/>
  <c r="I729" i="20"/>
  <c r="H729" i="20"/>
  <c r="F729" i="20"/>
  <c r="L728" i="20"/>
  <c r="K728" i="20"/>
  <c r="J728" i="20"/>
  <c r="I728" i="20"/>
  <c r="H728" i="20"/>
  <c r="F728" i="20"/>
  <c r="M728" i="20" s="1"/>
  <c r="M727" i="20"/>
  <c r="L727" i="20"/>
  <c r="K727" i="20"/>
  <c r="J727" i="20"/>
  <c r="I727" i="20"/>
  <c r="H727" i="20"/>
  <c r="F727" i="20"/>
  <c r="L726" i="20"/>
  <c r="K726" i="20"/>
  <c r="J726" i="20"/>
  <c r="I726" i="20"/>
  <c r="H726" i="20"/>
  <c r="F726" i="20"/>
  <c r="M726" i="20" s="1"/>
  <c r="L725" i="20"/>
  <c r="K725" i="20"/>
  <c r="J725" i="20"/>
  <c r="I725" i="20"/>
  <c r="H725" i="20"/>
  <c r="F725" i="20"/>
  <c r="M725" i="20" s="1"/>
  <c r="M724" i="20"/>
  <c r="L724" i="20"/>
  <c r="K724" i="20"/>
  <c r="J724" i="20"/>
  <c r="I724" i="20"/>
  <c r="H724" i="20"/>
  <c r="F724" i="20"/>
  <c r="M723" i="20"/>
  <c r="L723" i="20"/>
  <c r="K723" i="20"/>
  <c r="J723" i="20"/>
  <c r="I723" i="20"/>
  <c r="H723" i="20"/>
  <c r="F723" i="20"/>
  <c r="M722" i="20"/>
  <c r="L722" i="20"/>
  <c r="K722" i="20"/>
  <c r="J722" i="20"/>
  <c r="I722" i="20"/>
  <c r="H722" i="20"/>
  <c r="F722" i="20"/>
  <c r="M721" i="20"/>
  <c r="L721" i="20"/>
  <c r="K721" i="20"/>
  <c r="J721" i="20"/>
  <c r="I721" i="20"/>
  <c r="H721" i="20"/>
  <c r="F721" i="20"/>
  <c r="L720" i="20"/>
  <c r="K720" i="20"/>
  <c r="J720" i="20"/>
  <c r="I720" i="20"/>
  <c r="H720" i="20"/>
  <c r="F720" i="20"/>
  <c r="M720" i="20" s="1"/>
  <c r="M719" i="20"/>
  <c r="L719" i="20"/>
  <c r="K719" i="20"/>
  <c r="J719" i="20"/>
  <c r="I719" i="20"/>
  <c r="H719" i="20"/>
  <c r="F719" i="20"/>
  <c r="L718" i="20"/>
  <c r="K718" i="20"/>
  <c r="J718" i="20"/>
  <c r="I718" i="20"/>
  <c r="H718" i="20"/>
  <c r="F718" i="20"/>
  <c r="M718" i="20" s="1"/>
  <c r="L717" i="20"/>
  <c r="K717" i="20"/>
  <c r="J717" i="20"/>
  <c r="I717" i="20"/>
  <c r="H717" i="20"/>
  <c r="F717" i="20"/>
  <c r="M717" i="20" s="1"/>
  <c r="M716" i="20"/>
  <c r="L716" i="20"/>
  <c r="K716" i="20"/>
  <c r="J716" i="20"/>
  <c r="I716" i="20"/>
  <c r="H716" i="20"/>
  <c r="F716" i="20"/>
  <c r="M715" i="20"/>
  <c r="L715" i="20"/>
  <c r="K715" i="20"/>
  <c r="J715" i="20"/>
  <c r="I715" i="20"/>
  <c r="H715" i="20"/>
  <c r="F715" i="20"/>
  <c r="M714" i="20"/>
  <c r="L714" i="20"/>
  <c r="K714" i="20"/>
  <c r="J714" i="20"/>
  <c r="I714" i="20"/>
  <c r="H714" i="20"/>
  <c r="F714" i="20"/>
  <c r="L713" i="20"/>
  <c r="K713" i="20"/>
  <c r="J713" i="20"/>
  <c r="I713" i="20"/>
  <c r="H713" i="20"/>
  <c r="F713" i="20"/>
  <c r="M713" i="20" s="1"/>
  <c r="L712" i="20"/>
  <c r="K712" i="20"/>
  <c r="J712" i="20"/>
  <c r="I712" i="20"/>
  <c r="H712" i="20"/>
  <c r="F712" i="20"/>
  <c r="M712" i="20" s="1"/>
  <c r="L711" i="20"/>
  <c r="K711" i="20"/>
  <c r="J711" i="20"/>
  <c r="I711" i="20"/>
  <c r="H711" i="20"/>
  <c r="F711" i="20"/>
  <c r="M711" i="20" s="1"/>
  <c r="L710" i="20"/>
  <c r="K710" i="20"/>
  <c r="J710" i="20"/>
  <c r="I710" i="20"/>
  <c r="H710" i="20"/>
  <c r="F710" i="20"/>
  <c r="M710" i="20" s="1"/>
  <c r="L709" i="20"/>
  <c r="K709" i="20"/>
  <c r="J709" i="20"/>
  <c r="I709" i="20"/>
  <c r="H709" i="20"/>
  <c r="F709" i="20"/>
  <c r="M709" i="20" s="1"/>
  <c r="M708" i="20"/>
  <c r="L708" i="20"/>
  <c r="K708" i="20"/>
  <c r="J708" i="20"/>
  <c r="I708" i="20"/>
  <c r="H708" i="20"/>
  <c r="F708" i="20"/>
  <c r="M707" i="20"/>
  <c r="L707" i="20"/>
  <c r="K707" i="20"/>
  <c r="J707" i="20"/>
  <c r="I707" i="20"/>
  <c r="H707" i="20"/>
  <c r="F707" i="20"/>
  <c r="M706" i="20"/>
  <c r="L706" i="20"/>
  <c r="K706" i="20"/>
  <c r="J706" i="20"/>
  <c r="I706" i="20"/>
  <c r="H706" i="20"/>
  <c r="F706" i="20"/>
  <c r="L705" i="20"/>
  <c r="K705" i="20"/>
  <c r="J705" i="20"/>
  <c r="I705" i="20"/>
  <c r="H705" i="20"/>
  <c r="F705" i="20"/>
  <c r="M705" i="20" s="1"/>
  <c r="L704" i="20"/>
  <c r="K704" i="20"/>
  <c r="J704" i="20"/>
  <c r="I704" i="20"/>
  <c r="H704" i="20"/>
  <c r="F704" i="20"/>
  <c r="M704" i="20" s="1"/>
  <c r="L703" i="20"/>
  <c r="K703" i="20"/>
  <c r="J703" i="20"/>
  <c r="I703" i="20"/>
  <c r="H703" i="20"/>
  <c r="F703" i="20"/>
  <c r="M703" i="20" s="1"/>
  <c r="L702" i="20"/>
  <c r="K702" i="20"/>
  <c r="J702" i="20"/>
  <c r="I702" i="20"/>
  <c r="H702" i="20"/>
  <c r="F702" i="20"/>
  <c r="M702" i="20" s="1"/>
  <c r="L701" i="20"/>
  <c r="K701" i="20"/>
  <c r="J701" i="20"/>
  <c r="I701" i="20"/>
  <c r="H701" i="20"/>
  <c r="F701" i="20"/>
  <c r="M701" i="20" s="1"/>
  <c r="M700" i="20"/>
  <c r="L700" i="20"/>
  <c r="K700" i="20"/>
  <c r="J700" i="20"/>
  <c r="I700" i="20"/>
  <c r="H700" i="20"/>
  <c r="F700" i="20"/>
  <c r="M699" i="20"/>
  <c r="L699" i="20"/>
  <c r="K699" i="20"/>
  <c r="J699" i="20"/>
  <c r="I699" i="20"/>
  <c r="H699" i="20"/>
  <c r="F699" i="20"/>
  <c r="L698" i="20"/>
  <c r="K698" i="20"/>
  <c r="J698" i="20"/>
  <c r="I698" i="20"/>
  <c r="H698" i="20"/>
  <c r="F698" i="20"/>
  <c r="M698" i="20" s="1"/>
  <c r="L697" i="20"/>
  <c r="K697" i="20"/>
  <c r="J697" i="20"/>
  <c r="I697" i="20"/>
  <c r="H697" i="20"/>
  <c r="F697" i="20"/>
  <c r="M697" i="20" s="1"/>
  <c r="M696" i="20"/>
  <c r="L696" i="20"/>
  <c r="K696" i="20"/>
  <c r="J696" i="20"/>
  <c r="I696" i="20"/>
  <c r="H696" i="20"/>
  <c r="F696" i="20"/>
  <c r="M695" i="20"/>
  <c r="L695" i="20"/>
  <c r="K695" i="20"/>
  <c r="J695" i="20"/>
  <c r="I695" i="20"/>
  <c r="H695" i="20"/>
  <c r="F695" i="20"/>
  <c r="L694" i="20"/>
  <c r="K694" i="20"/>
  <c r="J694" i="20"/>
  <c r="I694" i="20"/>
  <c r="H694" i="20"/>
  <c r="F694" i="20"/>
  <c r="M694" i="20" s="1"/>
  <c r="L693" i="20"/>
  <c r="K693" i="20"/>
  <c r="J693" i="20"/>
  <c r="I693" i="20"/>
  <c r="H693" i="20"/>
  <c r="F693" i="20"/>
  <c r="M693" i="20" s="1"/>
  <c r="M692" i="20"/>
  <c r="L692" i="20"/>
  <c r="K692" i="20"/>
  <c r="J692" i="20"/>
  <c r="I692" i="20"/>
  <c r="H692" i="20"/>
  <c r="F692" i="20"/>
  <c r="M691" i="20"/>
  <c r="L691" i="20"/>
  <c r="K691" i="20"/>
  <c r="J691" i="20"/>
  <c r="I691" i="20"/>
  <c r="H691" i="20"/>
  <c r="F691" i="20"/>
  <c r="L690" i="20"/>
  <c r="K690" i="20"/>
  <c r="J690" i="20"/>
  <c r="I690" i="20"/>
  <c r="H690" i="20"/>
  <c r="F690" i="20"/>
  <c r="M690" i="20" s="1"/>
  <c r="L689" i="20"/>
  <c r="K689" i="20"/>
  <c r="J689" i="20"/>
  <c r="I689" i="20"/>
  <c r="H689" i="20"/>
  <c r="F689" i="20"/>
  <c r="M689" i="20" s="1"/>
  <c r="M688" i="20"/>
  <c r="L688" i="20"/>
  <c r="K688" i="20"/>
  <c r="J688" i="20"/>
  <c r="I688" i="20"/>
  <c r="H688" i="20"/>
  <c r="F688" i="20"/>
  <c r="M687" i="20"/>
  <c r="L687" i="20"/>
  <c r="K687" i="20"/>
  <c r="J687" i="20"/>
  <c r="I687" i="20"/>
  <c r="H687" i="20"/>
  <c r="F687" i="20"/>
  <c r="L686" i="20"/>
  <c r="K686" i="20"/>
  <c r="J686" i="20"/>
  <c r="I686" i="20"/>
  <c r="H686" i="20"/>
  <c r="F686" i="20"/>
  <c r="M686" i="20" s="1"/>
  <c r="L685" i="20"/>
  <c r="K685" i="20"/>
  <c r="J685" i="20"/>
  <c r="I685" i="20"/>
  <c r="H685" i="20"/>
  <c r="F685" i="20"/>
  <c r="M685" i="20" s="1"/>
  <c r="M684" i="20"/>
  <c r="L684" i="20"/>
  <c r="K684" i="20"/>
  <c r="J684" i="20"/>
  <c r="I684" i="20"/>
  <c r="H684" i="20"/>
  <c r="F684" i="20"/>
  <c r="M683" i="20"/>
  <c r="L683" i="20"/>
  <c r="K683" i="20"/>
  <c r="J683" i="20"/>
  <c r="I683" i="20"/>
  <c r="H683" i="20"/>
  <c r="F683" i="20"/>
  <c r="L682" i="20"/>
  <c r="K682" i="20"/>
  <c r="J682" i="20"/>
  <c r="I682" i="20"/>
  <c r="H682" i="20"/>
  <c r="F682" i="20"/>
  <c r="M682" i="20" s="1"/>
  <c r="L681" i="20"/>
  <c r="K681" i="20"/>
  <c r="J681" i="20"/>
  <c r="I681" i="20"/>
  <c r="H681" i="20"/>
  <c r="F681" i="20"/>
  <c r="M681" i="20" s="1"/>
  <c r="M680" i="20"/>
  <c r="L680" i="20"/>
  <c r="K680" i="20"/>
  <c r="J680" i="20"/>
  <c r="I680" i="20"/>
  <c r="H680" i="20"/>
  <c r="F680" i="20"/>
  <c r="M679" i="20"/>
  <c r="L679" i="20"/>
  <c r="K679" i="20"/>
  <c r="J679" i="20"/>
  <c r="I679" i="20"/>
  <c r="H679" i="20"/>
  <c r="F679" i="20"/>
  <c r="L678" i="20"/>
  <c r="K678" i="20"/>
  <c r="J678" i="20"/>
  <c r="I678" i="20"/>
  <c r="H678" i="20"/>
  <c r="F678" i="20"/>
  <c r="M678" i="20" s="1"/>
  <c r="L677" i="20"/>
  <c r="K677" i="20"/>
  <c r="J677" i="20"/>
  <c r="I677" i="20"/>
  <c r="H677" i="20"/>
  <c r="F677" i="20"/>
  <c r="M677" i="20" s="1"/>
  <c r="M676" i="20"/>
  <c r="L676" i="20"/>
  <c r="K676" i="20"/>
  <c r="J676" i="20"/>
  <c r="I676" i="20"/>
  <c r="H676" i="20"/>
  <c r="F676" i="20"/>
  <c r="M675" i="20"/>
  <c r="L675" i="20"/>
  <c r="K675" i="20"/>
  <c r="J675" i="20"/>
  <c r="I675" i="20"/>
  <c r="H675" i="20"/>
  <c r="F675" i="20"/>
  <c r="L674" i="20"/>
  <c r="K674" i="20"/>
  <c r="J674" i="20"/>
  <c r="I674" i="20"/>
  <c r="H674" i="20"/>
  <c r="F674" i="20"/>
  <c r="M674" i="20" s="1"/>
  <c r="L673" i="20"/>
  <c r="K673" i="20"/>
  <c r="J673" i="20"/>
  <c r="I673" i="20"/>
  <c r="H673" i="20"/>
  <c r="F673" i="20"/>
  <c r="M673" i="20" s="1"/>
  <c r="M672" i="20"/>
  <c r="L672" i="20"/>
  <c r="K672" i="20"/>
  <c r="J672" i="20"/>
  <c r="I672" i="20"/>
  <c r="H672" i="20"/>
  <c r="F672" i="20"/>
  <c r="M671" i="20"/>
  <c r="L671" i="20"/>
  <c r="K671" i="20"/>
  <c r="J671" i="20"/>
  <c r="I671" i="20"/>
  <c r="H671" i="20"/>
  <c r="F671" i="20"/>
  <c r="L670" i="20"/>
  <c r="K670" i="20"/>
  <c r="J670" i="20"/>
  <c r="I670" i="20"/>
  <c r="H670" i="20"/>
  <c r="F670" i="20"/>
  <c r="M670" i="20" s="1"/>
  <c r="L669" i="20"/>
  <c r="K669" i="20"/>
  <c r="J669" i="20"/>
  <c r="I669" i="20"/>
  <c r="H669" i="20"/>
  <c r="F669" i="20"/>
  <c r="M669" i="20" s="1"/>
  <c r="M668" i="20"/>
  <c r="L668" i="20"/>
  <c r="K668" i="20"/>
  <c r="J668" i="20"/>
  <c r="I668" i="20"/>
  <c r="H668" i="20"/>
  <c r="F668" i="20"/>
  <c r="M667" i="20"/>
  <c r="L667" i="20"/>
  <c r="K667" i="20"/>
  <c r="J667" i="20"/>
  <c r="I667" i="20"/>
  <c r="H667" i="20"/>
  <c r="F667" i="20"/>
  <c r="L666" i="20"/>
  <c r="K666" i="20"/>
  <c r="J666" i="20"/>
  <c r="I666" i="20"/>
  <c r="H666" i="20"/>
  <c r="F666" i="20"/>
  <c r="M666" i="20" s="1"/>
  <c r="L665" i="20"/>
  <c r="K665" i="20"/>
  <c r="J665" i="20"/>
  <c r="I665" i="20"/>
  <c r="H665" i="20"/>
  <c r="F665" i="20"/>
  <c r="M665" i="20" s="1"/>
  <c r="M664" i="20"/>
  <c r="L664" i="20"/>
  <c r="K664" i="20"/>
  <c r="J664" i="20"/>
  <c r="I664" i="20"/>
  <c r="H664" i="20"/>
  <c r="F664" i="20"/>
  <c r="M663" i="20"/>
  <c r="L663" i="20"/>
  <c r="K663" i="20"/>
  <c r="J663" i="20"/>
  <c r="I663" i="20"/>
  <c r="H663" i="20"/>
  <c r="F663" i="20"/>
  <c r="L662" i="20"/>
  <c r="K662" i="20"/>
  <c r="J662" i="20"/>
  <c r="I662" i="20"/>
  <c r="H662" i="20"/>
  <c r="F662" i="20"/>
  <c r="M662" i="20" s="1"/>
  <c r="L661" i="20"/>
  <c r="K661" i="20"/>
  <c r="J661" i="20"/>
  <c r="I661" i="20"/>
  <c r="H661" i="20"/>
  <c r="F661" i="20"/>
  <c r="M661" i="20" s="1"/>
  <c r="M660" i="20"/>
  <c r="L660" i="20"/>
  <c r="K660" i="20"/>
  <c r="J660" i="20"/>
  <c r="I660" i="20"/>
  <c r="H660" i="20"/>
  <c r="F660" i="20"/>
  <c r="M659" i="20"/>
  <c r="L659" i="20"/>
  <c r="K659" i="20"/>
  <c r="J659" i="20"/>
  <c r="I659" i="20"/>
  <c r="H659" i="20"/>
  <c r="F659" i="20"/>
  <c r="L658" i="20"/>
  <c r="K658" i="20"/>
  <c r="J658" i="20"/>
  <c r="I658" i="20"/>
  <c r="H658" i="20"/>
  <c r="F658" i="20"/>
  <c r="M658" i="20" s="1"/>
  <c r="L657" i="20"/>
  <c r="K657" i="20"/>
  <c r="J657" i="20"/>
  <c r="I657" i="20"/>
  <c r="H657" i="20"/>
  <c r="F657" i="20"/>
  <c r="M657" i="20" s="1"/>
  <c r="M656" i="20"/>
  <c r="L656" i="20"/>
  <c r="K656" i="20"/>
  <c r="J656" i="20"/>
  <c r="I656" i="20"/>
  <c r="H656" i="20"/>
  <c r="F656" i="20"/>
  <c r="M655" i="20"/>
  <c r="L655" i="20"/>
  <c r="K655" i="20"/>
  <c r="J655" i="20"/>
  <c r="I655" i="20"/>
  <c r="H655" i="20"/>
  <c r="F655" i="20"/>
  <c r="L654" i="20"/>
  <c r="K654" i="20"/>
  <c r="J654" i="20"/>
  <c r="I654" i="20"/>
  <c r="H654" i="20"/>
  <c r="F654" i="20"/>
  <c r="M654" i="20" s="1"/>
  <c r="L653" i="20"/>
  <c r="K653" i="20"/>
  <c r="J653" i="20"/>
  <c r="I653" i="20"/>
  <c r="H653" i="20"/>
  <c r="F653" i="20"/>
  <c r="M653" i="20" s="1"/>
  <c r="M652" i="20"/>
  <c r="L652" i="20"/>
  <c r="K652" i="20"/>
  <c r="J652" i="20"/>
  <c r="I652" i="20"/>
  <c r="H652" i="20"/>
  <c r="F652" i="20"/>
  <c r="M651" i="20"/>
  <c r="L651" i="20"/>
  <c r="K651" i="20"/>
  <c r="J651" i="20"/>
  <c r="I651" i="20"/>
  <c r="H651" i="20"/>
  <c r="F651" i="20"/>
  <c r="L650" i="20"/>
  <c r="K650" i="20"/>
  <c r="J650" i="20"/>
  <c r="I650" i="20"/>
  <c r="H650" i="20"/>
  <c r="F650" i="20"/>
  <c r="M650" i="20" s="1"/>
  <c r="L649" i="20"/>
  <c r="K649" i="20"/>
  <c r="J649" i="20"/>
  <c r="I649" i="20"/>
  <c r="H649" i="20"/>
  <c r="F649" i="20"/>
  <c r="M649" i="20" s="1"/>
  <c r="M648" i="20"/>
  <c r="L648" i="20"/>
  <c r="K648" i="20"/>
  <c r="J648" i="20"/>
  <c r="I648" i="20"/>
  <c r="H648" i="20"/>
  <c r="F648" i="20"/>
  <c r="M647" i="20"/>
  <c r="L647" i="20"/>
  <c r="K647" i="20"/>
  <c r="J647" i="20"/>
  <c r="I647" i="20"/>
  <c r="H647" i="20"/>
  <c r="F647" i="20"/>
  <c r="L646" i="20"/>
  <c r="K646" i="20"/>
  <c r="J646" i="20"/>
  <c r="I646" i="20"/>
  <c r="H646" i="20"/>
  <c r="F646" i="20"/>
  <c r="M646" i="20" s="1"/>
  <c r="L645" i="20"/>
  <c r="K645" i="20"/>
  <c r="J645" i="20"/>
  <c r="I645" i="20"/>
  <c r="H645" i="20"/>
  <c r="F645" i="20"/>
  <c r="M645" i="20" s="1"/>
  <c r="M644" i="20"/>
  <c r="L644" i="20"/>
  <c r="K644" i="20"/>
  <c r="J644" i="20"/>
  <c r="I644" i="20"/>
  <c r="H644" i="20"/>
  <c r="F644" i="20"/>
  <c r="M643" i="20"/>
  <c r="L643" i="20"/>
  <c r="K643" i="20"/>
  <c r="J643" i="20"/>
  <c r="I643" i="20"/>
  <c r="H643" i="20"/>
  <c r="F643" i="20"/>
  <c r="L642" i="20"/>
  <c r="K642" i="20"/>
  <c r="J642" i="20"/>
  <c r="I642" i="20"/>
  <c r="H642" i="20"/>
  <c r="F642" i="20"/>
  <c r="M642" i="20" s="1"/>
  <c r="L641" i="20"/>
  <c r="K641" i="20"/>
  <c r="J641" i="20"/>
  <c r="I641" i="20"/>
  <c r="H641" i="20"/>
  <c r="F641" i="20"/>
  <c r="M641" i="20" s="1"/>
  <c r="M640" i="20"/>
  <c r="L640" i="20"/>
  <c r="K640" i="20"/>
  <c r="J640" i="20"/>
  <c r="I640" i="20"/>
  <c r="H640" i="20"/>
  <c r="F640" i="20"/>
  <c r="M639" i="20"/>
  <c r="L639" i="20"/>
  <c r="K639" i="20"/>
  <c r="J639" i="20"/>
  <c r="I639" i="20"/>
  <c r="H639" i="20"/>
  <c r="F639" i="20"/>
  <c r="L638" i="20"/>
  <c r="K638" i="20"/>
  <c r="J638" i="20"/>
  <c r="I638" i="20"/>
  <c r="H638" i="20"/>
  <c r="F638" i="20"/>
  <c r="M638" i="20" s="1"/>
  <c r="L637" i="20"/>
  <c r="K637" i="20"/>
  <c r="J637" i="20"/>
  <c r="I637" i="20"/>
  <c r="H637" i="20"/>
  <c r="F637" i="20"/>
  <c r="M637" i="20" s="1"/>
  <c r="M636" i="20"/>
  <c r="L636" i="20"/>
  <c r="K636" i="20"/>
  <c r="J636" i="20"/>
  <c r="I636" i="20"/>
  <c r="H636" i="20"/>
  <c r="F636" i="20"/>
  <c r="M635" i="20"/>
  <c r="L635" i="20"/>
  <c r="K635" i="20"/>
  <c r="J635" i="20"/>
  <c r="I635" i="20"/>
  <c r="H635" i="20"/>
  <c r="F635" i="20"/>
  <c r="L634" i="20"/>
  <c r="K634" i="20"/>
  <c r="J634" i="20"/>
  <c r="I634" i="20"/>
  <c r="H634" i="20"/>
  <c r="F634" i="20"/>
  <c r="M634" i="20" s="1"/>
  <c r="L633" i="20"/>
  <c r="K633" i="20"/>
  <c r="J633" i="20"/>
  <c r="I633" i="20"/>
  <c r="H633" i="20"/>
  <c r="F633" i="20"/>
  <c r="M633" i="20" s="1"/>
  <c r="M632" i="20"/>
  <c r="L632" i="20"/>
  <c r="K632" i="20"/>
  <c r="J632" i="20"/>
  <c r="I632" i="20"/>
  <c r="H632" i="20"/>
  <c r="F632" i="20"/>
  <c r="M631" i="20"/>
  <c r="L631" i="20"/>
  <c r="K631" i="20"/>
  <c r="J631" i="20"/>
  <c r="I631" i="20"/>
  <c r="H631" i="20"/>
  <c r="F631" i="20"/>
  <c r="L630" i="20"/>
  <c r="K630" i="20"/>
  <c r="J630" i="20"/>
  <c r="I630" i="20"/>
  <c r="H630" i="20"/>
  <c r="F630" i="20"/>
  <c r="M630" i="20" s="1"/>
  <c r="L629" i="20"/>
  <c r="K629" i="20"/>
  <c r="J629" i="20"/>
  <c r="I629" i="20"/>
  <c r="H629" i="20"/>
  <c r="F629" i="20"/>
  <c r="M629" i="20" s="1"/>
  <c r="M628" i="20"/>
  <c r="L628" i="20"/>
  <c r="K628" i="20"/>
  <c r="J628" i="20"/>
  <c r="I628" i="20"/>
  <c r="H628" i="20"/>
  <c r="F628" i="20"/>
  <c r="M627" i="20"/>
  <c r="L627" i="20"/>
  <c r="K627" i="20"/>
  <c r="J627" i="20"/>
  <c r="I627" i="20"/>
  <c r="H627" i="20"/>
  <c r="F627" i="20"/>
  <c r="L626" i="20"/>
  <c r="K626" i="20"/>
  <c r="J626" i="20"/>
  <c r="I626" i="20"/>
  <c r="H626" i="20"/>
  <c r="F626" i="20"/>
  <c r="M626" i="20" s="1"/>
  <c r="L625" i="20"/>
  <c r="K625" i="20"/>
  <c r="J625" i="20"/>
  <c r="I625" i="20"/>
  <c r="H625" i="20"/>
  <c r="F625" i="20"/>
  <c r="M625" i="20" s="1"/>
  <c r="M624" i="20"/>
  <c r="L624" i="20"/>
  <c r="K624" i="20"/>
  <c r="J624" i="20"/>
  <c r="I624" i="20"/>
  <c r="H624" i="20"/>
  <c r="F624" i="20"/>
  <c r="M623" i="20"/>
  <c r="L623" i="20"/>
  <c r="K623" i="20"/>
  <c r="J623" i="20"/>
  <c r="I623" i="20"/>
  <c r="H623" i="20"/>
  <c r="F623" i="20"/>
  <c r="L622" i="20"/>
  <c r="K622" i="20"/>
  <c r="J622" i="20"/>
  <c r="I622" i="20"/>
  <c r="H622" i="20"/>
  <c r="F622" i="20"/>
  <c r="M622" i="20" s="1"/>
  <c r="L621" i="20"/>
  <c r="K621" i="20"/>
  <c r="J621" i="20"/>
  <c r="I621" i="20"/>
  <c r="H621" i="20"/>
  <c r="F621" i="20"/>
  <c r="M621" i="20" s="1"/>
  <c r="M620" i="20"/>
  <c r="L620" i="20"/>
  <c r="K620" i="20"/>
  <c r="J620" i="20"/>
  <c r="I620" i="20"/>
  <c r="H620" i="20"/>
  <c r="F620" i="20"/>
  <c r="M619" i="20"/>
  <c r="L619" i="20"/>
  <c r="K619" i="20"/>
  <c r="J619" i="20"/>
  <c r="I619" i="20"/>
  <c r="H619" i="20"/>
  <c r="F619" i="20"/>
  <c r="L618" i="20"/>
  <c r="K618" i="20"/>
  <c r="J618" i="20"/>
  <c r="I618" i="20"/>
  <c r="H618" i="20"/>
  <c r="F618" i="20"/>
  <c r="M618" i="20" s="1"/>
  <c r="L617" i="20"/>
  <c r="K617" i="20"/>
  <c r="J617" i="20"/>
  <c r="I617" i="20"/>
  <c r="H617" i="20"/>
  <c r="F617" i="20"/>
  <c r="M617" i="20" s="1"/>
  <c r="M616" i="20"/>
  <c r="L616" i="20"/>
  <c r="K616" i="20"/>
  <c r="J616" i="20"/>
  <c r="I616" i="20"/>
  <c r="H616" i="20"/>
  <c r="F616" i="20"/>
  <c r="M615" i="20"/>
  <c r="L615" i="20"/>
  <c r="K615" i="20"/>
  <c r="J615" i="20"/>
  <c r="I615" i="20"/>
  <c r="H615" i="20"/>
  <c r="F615" i="20"/>
  <c r="L614" i="20"/>
  <c r="K614" i="20"/>
  <c r="J614" i="20"/>
  <c r="I614" i="20"/>
  <c r="H614" i="20"/>
  <c r="F614" i="20"/>
  <c r="M614" i="20" s="1"/>
  <c r="L613" i="20"/>
  <c r="K613" i="20"/>
  <c r="J613" i="20"/>
  <c r="I613" i="20"/>
  <c r="H613" i="20"/>
  <c r="F613" i="20"/>
  <c r="M613" i="20" s="1"/>
  <c r="M612" i="20"/>
  <c r="L612" i="20"/>
  <c r="K612" i="20"/>
  <c r="J612" i="20"/>
  <c r="I612" i="20"/>
  <c r="H612" i="20"/>
  <c r="F612" i="20"/>
  <c r="M611" i="20"/>
  <c r="L611" i="20"/>
  <c r="K611" i="20"/>
  <c r="J611" i="20"/>
  <c r="I611" i="20"/>
  <c r="H611" i="20"/>
  <c r="F611" i="20"/>
  <c r="L610" i="20"/>
  <c r="K610" i="20"/>
  <c r="J610" i="20"/>
  <c r="I610" i="20"/>
  <c r="H610" i="20"/>
  <c r="F610" i="20"/>
  <c r="M610" i="20" s="1"/>
  <c r="L609" i="20"/>
  <c r="K609" i="20"/>
  <c r="J609" i="20"/>
  <c r="I609" i="20"/>
  <c r="H609" i="20"/>
  <c r="F609" i="20"/>
  <c r="M609" i="20" s="1"/>
  <c r="M608" i="20"/>
  <c r="L608" i="20"/>
  <c r="K608" i="20"/>
  <c r="J608" i="20"/>
  <c r="I608" i="20"/>
  <c r="H608" i="20"/>
  <c r="F608" i="20"/>
  <c r="M607" i="20"/>
  <c r="L607" i="20"/>
  <c r="K607" i="20"/>
  <c r="J607" i="20"/>
  <c r="I607" i="20"/>
  <c r="H607" i="20"/>
  <c r="F607" i="20"/>
  <c r="L606" i="20"/>
  <c r="K606" i="20"/>
  <c r="J606" i="20"/>
  <c r="I606" i="20"/>
  <c r="H606" i="20"/>
  <c r="F606" i="20"/>
  <c r="M606" i="20" s="1"/>
  <c r="L605" i="20"/>
  <c r="K605" i="20"/>
  <c r="J605" i="20"/>
  <c r="I605" i="20"/>
  <c r="H605" i="20"/>
  <c r="F605" i="20"/>
  <c r="M605" i="20" s="1"/>
  <c r="M604" i="20"/>
  <c r="L604" i="20"/>
  <c r="K604" i="20"/>
  <c r="J604" i="20"/>
  <c r="I604" i="20"/>
  <c r="H604" i="20"/>
  <c r="F604" i="20"/>
  <c r="M603" i="20"/>
  <c r="L603" i="20"/>
  <c r="K603" i="20"/>
  <c r="J603" i="20"/>
  <c r="I603" i="20"/>
  <c r="H603" i="20"/>
  <c r="F603" i="20"/>
  <c r="L602" i="20"/>
  <c r="K602" i="20"/>
  <c r="J602" i="20"/>
  <c r="I602" i="20"/>
  <c r="H602" i="20"/>
  <c r="F602" i="20"/>
  <c r="M602" i="20" s="1"/>
  <c r="L601" i="20"/>
  <c r="K601" i="20"/>
  <c r="J601" i="20"/>
  <c r="I601" i="20"/>
  <c r="H601" i="20"/>
  <c r="F601" i="20"/>
  <c r="M601" i="20" s="1"/>
  <c r="M600" i="20"/>
  <c r="L600" i="20"/>
  <c r="K600" i="20"/>
  <c r="J600" i="20"/>
  <c r="I600" i="20"/>
  <c r="H600" i="20"/>
  <c r="F600" i="20"/>
  <c r="L599" i="20"/>
  <c r="K599" i="20"/>
  <c r="J599" i="20"/>
  <c r="I599" i="20"/>
  <c r="H599" i="20"/>
  <c r="F599" i="20"/>
  <c r="M599" i="20" s="1"/>
  <c r="L598" i="20"/>
  <c r="K598" i="20"/>
  <c r="J598" i="20"/>
  <c r="I598" i="20"/>
  <c r="H598" i="20"/>
  <c r="F598" i="20"/>
  <c r="M598" i="20" s="1"/>
  <c r="L597" i="20"/>
  <c r="K597" i="20"/>
  <c r="J597" i="20"/>
  <c r="I597" i="20"/>
  <c r="H597" i="20"/>
  <c r="F597" i="20"/>
  <c r="M597" i="20" s="1"/>
  <c r="M596" i="20"/>
  <c r="L596" i="20"/>
  <c r="K596" i="20"/>
  <c r="J596" i="20"/>
  <c r="I596" i="20"/>
  <c r="H596" i="20"/>
  <c r="F596" i="20"/>
  <c r="M595" i="20"/>
  <c r="L595" i="20"/>
  <c r="K595" i="20"/>
  <c r="J595" i="20"/>
  <c r="I595" i="20"/>
  <c r="H595" i="20"/>
  <c r="F595" i="20"/>
  <c r="L594" i="20"/>
  <c r="K594" i="20"/>
  <c r="J594" i="20"/>
  <c r="I594" i="20"/>
  <c r="H594" i="20"/>
  <c r="F594" i="20"/>
  <c r="M594" i="20" s="1"/>
  <c r="L593" i="20"/>
  <c r="K593" i="20"/>
  <c r="J593" i="20"/>
  <c r="I593" i="20"/>
  <c r="H593" i="20"/>
  <c r="F593" i="20"/>
  <c r="M593" i="20" s="1"/>
  <c r="M592" i="20"/>
  <c r="L592" i="20"/>
  <c r="K592" i="20"/>
  <c r="J592" i="20"/>
  <c r="I592" i="20"/>
  <c r="H592" i="20"/>
  <c r="F592" i="20"/>
  <c r="L591" i="20"/>
  <c r="K591" i="20"/>
  <c r="J591" i="20"/>
  <c r="I591" i="20"/>
  <c r="H591" i="20"/>
  <c r="F591" i="20"/>
  <c r="M591" i="20" s="1"/>
  <c r="L590" i="20"/>
  <c r="K590" i="20"/>
  <c r="J590" i="20"/>
  <c r="I590" i="20"/>
  <c r="H590" i="20"/>
  <c r="F590" i="20"/>
  <c r="M590" i="20" s="1"/>
  <c r="L589" i="20"/>
  <c r="K589" i="20"/>
  <c r="J589" i="20"/>
  <c r="I589" i="20"/>
  <c r="H589" i="20"/>
  <c r="F589" i="20"/>
  <c r="M589" i="20" s="1"/>
  <c r="M588" i="20"/>
  <c r="L588" i="20"/>
  <c r="K588" i="20"/>
  <c r="J588" i="20"/>
  <c r="I588" i="20"/>
  <c r="H588" i="20"/>
  <c r="F588" i="20"/>
  <c r="M587" i="20"/>
  <c r="L587" i="20"/>
  <c r="K587" i="20"/>
  <c r="J587" i="20"/>
  <c r="I587" i="20"/>
  <c r="H587" i="20"/>
  <c r="F587" i="20"/>
  <c r="L586" i="20"/>
  <c r="K586" i="20"/>
  <c r="J586" i="20"/>
  <c r="I586" i="20"/>
  <c r="H586" i="20"/>
  <c r="F586" i="20"/>
  <c r="M586" i="20" s="1"/>
  <c r="M585" i="20"/>
  <c r="L585" i="20"/>
  <c r="K585" i="20"/>
  <c r="J585" i="20"/>
  <c r="I585" i="20"/>
  <c r="H585" i="20"/>
  <c r="F585" i="20"/>
  <c r="M584" i="20"/>
  <c r="L584" i="20"/>
  <c r="K584" i="20"/>
  <c r="J584" i="20"/>
  <c r="I584" i="20"/>
  <c r="H584" i="20"/>
  <c r="F584" i="20"/>
  <c r="L583" i="20"/>
  <c r="K583" i="20"/>
  <c r="J583" i="20"/>
  <c r="I583" i="20"/>
  <c r="H583" i="20"/>
  <c r="F583" i="20"/>
  <c r="M583" i="20" s="1"/>
  <c r="L582" i="20"/>
  <c r="K582" i="20"/>
  <c r="J582" i="20"/>
  <c r="I582" i="20"/>
  <c r="H582" i="20"/>
  <c r="F582" i="20"/>
  <c r="M582" i="20" s="1"/>
  <c r="L581" i="20"/>
  <c r="K581" i="20"/>
  <c r="J581" i="20"/>
  <c r="I581" i="20"/>
  <c r="H581" i="20"/>
  <c r="F581" i="20"/>
  <c r="M581" i="20" s="1"/>
  <c r="M580" i="20"/>
  <c r="L580" i="20"/>
  <c r="K580" i="20"/>
  <c r="J580" i="20"/>
  <c r="I580" i="20"/>
  <c r="H580" i="20"/>
  <c r="F580" i="20"/>
  <c r="M579" i="20"/>
  <c r="L579" i="20"/>
  <c r="K579" i="20"/>
  <c r="J579" i="20"/>
  <c r="I579" i="20"/>
  <c r="H579" i="20"/>
  <c r="F579" i="20"/>
  <c r="L578" i="20"/>
  <c r="K578" i="20"/>
  <c r="J578" i="20"/>
  <c r="I578" i="20"/>
  <c r="H578" i="20"/>
  <c r="F578" i="20"/>
  <c r="M578" i="20" s="1"/>
  <c r="M577" i="20"/>
  <c r="L577" i="20"/>
  <c r="K577" i="20"/>
  <c r="J577" i="20"/>
  <c r="I577" i="20"/>
  <c r="H577" i="20"/>
  <c r="F577" i="20"/>
  <c r="M576" i="20"/>
  <c r="L576" i="20"/>
  <c r="K576" i="20"/>
  <c r="J576" i="20"/>
  <c r="I576" i="20"/>
  <c r="H576" i="20"/>
  <c r="F576" i="20"/>
  <c r="M575" i="20"/>
  <c r="L575" i="20"/>
  <c r="K575" i="20"/>
  <c r="J575" i="20"/>
  <c r="I575" i="20"/>
  <c r="H575" i="20"/>
  <c r="F575" i="20"/>
  <c r="L574" i="20"/>
  <c r="K574" i="20"/>
  <c r="J574" i="20"/>
  <c r="I574" i="20"/>
  <c r="H574" i="20"/>
  <c r="F574" i="20"/>
  <c r="M574" i="20" s="1"/>
  <c r="L573" i="20"/>
  <c r="K573" i="20"/>
  <c r="J573" i="20"/>
  <c r="I573" i="20"/>
  <c r="H573" i="20"/>
  <c r="F573" i="20"/>
  <c r="M573" i="20" s="1"/>
  <c r="M572" i="20"/>
  <c r="L572" i="20"/>
  <c r="K572" i="20"/>
  <c r="J572" i="20"/>
  <c r="I572" i="20"/>
  <c r="H572" i="20"/>
  <c r="F572" i="20"/>
  <c r="M571" i="20"/>
  <c r="L571" i="20"/>
  <c r="K571" i="20"/>
  <c r="J571" i="20"/>
  <c r="I571" i="20"/>
  <c r="H571" i="20"/>
  <c r="F571" i="20"/>
  <c r="M570" i="20"/>
  <c r="L570" i="20"/>
  <c r="K570" i="20"/>
  <c r="J570" i="20"/>
  <c r="I570" i="20"/>
  <c r="H570" i="20"/>
  <c r="F570" i="20"/>
  <c r="L569" i="20"/>
  <c r="K569" i="20"/>
  <c r="J569" i="20"/>
  <c r="I569" i="20"/>
  <c r="H569" i="20"/>
  <c r="F569" i="20"/>
  <c r="M569" i="20" s="1"/>
  <c r="L568" i="20"/>
  <c r="K568" i="20"/>
  <c r="J568" i="20"/>
  <c r="I568" i="20"/>
  <c r="H568" i="20"/>
  <c r="F568" i="20"/>
  <c r="M568" i="20" s="1"/>
  <c r="M567" i="20"/>
  <c r="L567" i="20"/>
  <c r="K567" i="20"/>
  <c r="J567" i="20"/>
  <c r="I567" i="20"/>
  <c r="H567" i="20"/>
  <c r="F567" i="20"/>
  <c r="M566" i="20"/>
  <c r="L566" i="20"/>
  <c r="K566" i="20"/>
  <c r="J566" i="20"/>
  <c r="I566" i="20"/>
  <c r="H566" i="20"/>
  <c r="F566" i="20"/>
  <c r="M565" i="20"/>
  <c r="L565" i="20"/>
  <c r="K565" i="20"/>
  <c r="J565" i="20"/>
  <c r="I565" i="20"/>
  <c r="H565" i="20"/>
  <c r="F565" i="20"/>
  <c r="L564" i="20"/>
  <c r="K564" i="20"/>
  <c r="J564" i="20"/>
  <c r="I564" i="20"/>
  <c r="H564" i="20"/>
  <c r="F564" i="20"/>
  <c r="M564" i="20" s="1"/>
  <c r="M563" i="20"/>
  <c r="L563" i="20"/>
  <c r="K563" i="20"/>
  <c r="J563" i="20"/>
  <c r="I563" i="20"/>
  <c r="H563" i="20"/>
  <c r="F563" i="20"/>
  <c r="M562" i="20"/>
  <c r="L562" i="20"/>
  <c r="K562" i="20"/>
  <c r="J562" i="20"/>
  <c r="I562" i="20"/>
  <c r="H562" i="20"/>
  <c r="F562" i="20"/>
  <c r="L561" i="20"/>
  <c r="K561" i="20"/>
  <c r="J561" i="20"/>
  <c r="I561" i="20"/>
  <c r="H561" i="20"/>
  <c r="F561" i="20"/>
  <c r="M561" i="20" s="1"/>
  <c r="L560" i="20"/>
  <c r="K560" i="20"/>
  <c r="J560" i="20"/>
  <c r="I560" i="20"/>
  <c r="H560" i="20"/>
  <c r="F560" i="20"/>
  <c r="M560" i="20" s="1"/>
  <c r="M559" i="20"/>
  <c r="L559" i="20"/>
  <c r="K559" i="20"/>
  <c r="J559" i="20"/>
  <c r="I559" i="20"/>
  <c r="H559" i="20"/>
  <c r="F559" i="20"/>
  <c r="M558" i="20"/>
  <c r="L558" i="20"/>
  <c r="K558" i="20"/>
  <c r="J558" i="20"/>
  <c r="I558" i="20"/>
  <c r="H558" i="20"/>
  <c r="F558" i="20"/>
  <c r="M557" i="20"/>
  <c r="L557" i="20"/>
  <c r="K557" i="20"/>
  <c r="J557" i="20"/>
  <c r="I557" i="20"/>
  <c r="H557" i="20"/>
  <c r="F557" i="20"/>
  <c r="L556" i="20"/>
  <c r="K556" i="20"/>
  <c r="J556" i="20"/>
  <c r="I556" i="20"/>
  <c r="H556" i="20"/>
  <c r="F556" i="20"/>
  <c r="M556" i="20" s="1"/>
  <c r="L555" i="20"/>
  <c r="K555" i="20"/>
  <c r="J555" i="20"/>
  <c r="I555" i="20"/>
  <c r="H555" i="20"/>
  <c r="F555" i="20"/>
  <c r="M555" i="20" s="1"/>
  <c r="M554" i="20"/>
  <c r="L554" i="20"/>
  <c r="K554" i="20"/>
  <c r="J554" i="20"/>
  <c r="I554" i="20"/>
  <c r="H554" i="20"/>
  <c r="F554" i="20"/>
  <c r="L553" i="20"/>
  <c r="K553" i="20"/>
  <c r="J553" i="20"/>
  <c r="I553" i="20"/>
  <c r="H553" i="20"/>
  <c r="F553" i="20"/>
  <c r="M553" i="20" s="1"/>
  <c r="L552" i="20"/>
  <c r="K552" i="20"/>
  <c r="J552" i="20"/>
  <c r="I552" i="20"/>
  <c r="H552" i="20"/>
  <c r="F552" i="20"/>
  <c r="M552" i="20" s="1"/>
  <c r="M551" i="20"/>
  <c r="L551" i="20"/>
  <c r="K551" i="20"/>
  <c r="J551" i="20"/>
  <c r="I551" i="20"/>
  <c r="H551" i="20"/>
  <c r="F551" i="20"/>
  <c r="M550" i="20"/>
  <c r="L550" i="20"/>
  <c r="K550" i="20"/>
  <c r="J550" i="20"/>
  <c r="I550" i="20"/>
  <c r="H550" i="20"/>
  <c r="F550" i="20"/>
  <c r="M549" i="20"/>
  <c r="L549" i="20"/>
  <c r="K549" i="20"/>
  <c r="J549" i="20"/>
  <c r="I549" i="20"/>
  <c r="H549" i="20"/>
  <c r="F549" i="20"/>
  <c r="L548" i="20"/>
  <c r="K548" i="20"/>
  <c r="J548" i="20"/>
  <c r="I548" i="20"/>
  <c r="H548" i="20"/>
  <c r="F548" i="20"/>
  <c r="M548" i="20" s="1"/>
  <c r="L547" i="20"/>
  <c r="K547" i="20"/>
  <c r="J547" i="20"/>
  <c r="I547" i="20"/>
  <c r="H547" i="20"/>
  <c r="F547" i="20"/>
  <c r="M547" i="20" s="1"/>
  <c r="M546" i="20"/>
  <c r="L546" i="20"/>
  <c r="K546" i="20"/>
  <c r="J546" i="20"/>
  <c r="I546" i="20"/>
  <c r="H546" i="20"/>
  <c r="F546" i="20"/>
  <c r="L545" i="20"/>
  <c r="K545" i="20"/>
  <c r="J545" i="20"/>
  <c r="I545" i="20"/>
  <c r="H545" i="20"/>
  <c r="F545" i="20"/>
  <c r="M545" i="20" s="1"/>
  <c r="L544" i="20"/>
  <c r="K544" i="20"/>
  <c r="J544" i="20"/>
  <c r="I544" i="20"/>
  <c r="H544" i="20"/>
  <c r="F544" i="20"/>
  <c r="M544" i="20" s="1"/>
  <c r="M543" i="20"/>
  <c r="L543" i="20"/>
  <c r="K543" i="20"/>
  <c r="J543" i="20"/>
  <c r="I543" i="20"/>
  <c r="H543" i="20"/>
  <c r="F543" i="20"/>
  <c r="M542" i="20"/>
  <c r="L542" i="20"/>
  <c r="K542" i="20"/>
  <c r="J542" i="20"/>
  <c r="I542" i="20"/>
  <c r="H542" i="20"/>
  <c r="F542" i="20"/>
  <c r="M541" i="20"/>
  <c r="L541" i="20"/>
  <c r="K541" i="20"/>
  <c r="J541" i="20"/>
  <c r="I541" i="20"/>
  <c r="H541" i="20"/>
  <c r="F541" i="20"/>
  <c r="L540" i="20"/>
  <c r="K540" i="20"/>
  <c r="J540" i="20"/>
  <c r="I540" i="20"/>
  <c r="H540" i="20"/>
  <c r="F540" i="20"/>
  <c r="M540" i="20" s="1"/>
  <c r="L539" i="20"/>
  <c r="K539" i="20"/>
  <c r="J539" i="20"/>
  <c r="I539" i="20"/>
  <c r="H539" i="20"/>
  <c r="F539" i="20"/>
  <c r="M539" i="20" s="1"/>
  <c r="M538" i="20"/>
  <c r="L538" i="20"/>
  <c r="K538" i="20"/>
  <c r="J538" i="20"/>
  <c r="I538" i="20"/>
  <c r="H538" i="20"/>
  <c r="F538" i="20"/>
  <c r="L537" i="20"/>
  <c r="K537" i="20"/>
  <c r="J537" i="20"/>
  <c r="I537" i="20"/>
  <c r="H537" i="20"/>
  <c r="F537" i="20"/>
  <c r="M537" i="20" s="1"/>
  <c r="L536" i="20"/>
  <c r="K536" i="20"/>
  <c r="J536" i="20"/>
  <c r="I536" i="20"/>
  <c r="H536" i="20"/>
  <c r="F536" i="20"/>
  <c r="M536" i="20" s="1"/>
  <c r="M535" i="20"/>
  <c r="L535" i="20"/>
  <c r="K535" i="20"/>
  <c r="J535" i="20"/>
  <c r="I535" i="20"/>
  <c r="H535" i="20"/>
  <c r="F535" i="20"/>
  <c r="M534" i="20"/>
  <c r="L534" i="20"/>
  <c r="K534" i="20"/>
  <c r="J534" i="20"/>
  <c r="I534" i="20"/>
  <c r="H534" i="20"/>
  <c r="F534" i="20"/>
  <c r="M533" i="20"/>
  <c r="L533" i="20"/>
  <c r="K533" i="20"/>
  <c r="J533" i="20"/>
  <c r="I533" i="20"/>
  <c r="H533" i="20"/>
  <c r="F533" i="20"/>
  <c r="L532" i="20"/>
  <c r="K532" i="20"/>
  <c r="J532" i="20"/>
  <c r="I532" i="20"/>
  <c r="H532" i="20"/>
  <c r="F532" i="20"/>
  <c r="M532" i="20" s="1"/>
  <c r="L531" i="20"/>
  <c r="K531" i="20"/>
  <c r="J531" i="20"/>
  <c r="I531" i="20"/>
  <c r="H531" i="20"/>
  <c r="F531" i="20"/>
  <c r="M531" i="20" s="1"/>
  <c r="M530" i="20"/>
  <c r="L530" i="20"/>
  <c r="K530" i="20"/>
  <c r="J530" i="20"/>
  <c r="I530" i="20"/>
  <c r="H530" i="20"/>
  <c r="F530" i="20"/>
  <c r="L529" i="20"/>
  <c r="K529" i="20"/>
  <c r="J529" i="20"/>
  <c r="I529" i="20"/>
  <c r="H529" i="20"/>
  <c r="F529" i="20"/>
  <c r="M529" i="20" s="1"/>
  <c r="L528" i="20"/>
  <c r="K528" i="20"/>
  <c r="J528" i="20"/>
  <c r="I528" i="20"/>
  <c r="H528" i="20"/>
  <c r="F528" i="20"/>
  <c r="M528" i="20" s="1"/>
  <c r="M527" i="20"/>
  <c r="L527" i="20"/>
  <c r="K527" i="20"/>
  <c r="J527" i="20"/>
  <c r="I527" i="20"/>
  <c r="H527" i="20"/>
  <c r="F527" i="20"/>
  <c r="M526" i="20"/>
  <c r="L526" i="20"/>
  <c r="K526" i="20"/>
  <c r="J526" i="20"/>
  <c r="I526" i="20"/>
  <c r="H526" i="20"/>
  <c r="F526" i="20"/>
  <c r="M525" i="20"/>
  <c r="L525" i="20"/>
  <c r="K525" i="20"/>
  <c r="J525" i="20"/>
  <c r="I525" i="20"/>
  <c r="H525" i="20"/>
  <c r="F525" i="20"/>
  <c r="L524" i="20"/>
  <c r="K524" i="20"/>
  <c r="J524" i="20"/>
  <c r="I524" i="20"/>
  <c r="H524" i="20"/>
  <c r="F524" i="20"/>
  <c r="M524" i="20" s="1"/>
  <c r="L523" i="20"/>
  <c r="K523" i="20"/>
  <c r="J523" i="20"/>
  <c r="I523" i="20"/>
  <c r="H523" i="20"/>
  <c r="F523" i="20"/>
  <c r="M523" i="20" s="1"/>
  <c r="M522" i="20"/>
  <c r="L522" i="20"/>
  <c r="K522" i="20"/>
  <c r="J522" i="20"/>
  <c r="I522" i="20"/>
  <c r="H522" i="20"/>
  <c r="F522" i="20"/>
  <c r="L521" i="20"/>
  <c r="K521" i="20"/>
  <c r="J521" i="20"/>
  <c r="I521" i="20"/>
  <c r="H521" i="20"/>
  <c r="F521" i="20"/>
  <c r="M521" i="20" s="1"/>
  <c r="L520" i="20"/>
  <c r="K520" i="20"/>
  <c r="J520" i="20"/>
  <c r="I520" i="20"/>
  <c r="H520" i="20"/>
  <c r="F520" i="20"/>
  <c r="M520" i="20" s="1"/>
  <c r="M519" i="20"/>
  <c r="L519" i="20"/>
  <c r="K519" i="20"/>
  <c r="J519" i="20"/>
  <c r="I519" i="20"/>
  <c r="H519" i="20"/>
  <c r="F519" i="20"/>
  <c r="M518" i="20"/>
  <c r="L518" i="20"/>
  <c r="K518" i="20"/>
  <c r="J518" i="20"/>
  <c r="I518" i="20"/>
  <c r="H518" i="20"/>
  <c r="F518" i="20"/>
  <c r="M517" i="20"/>
  <c r="L517" i="20"/>
  <c r="K517" i="20"/>
  <c r="J517" i="20"/>
  <c r="I517" i="20"/>
  <c r="H517" i="20"/>
  <c r="F517" i="20"/>
  <c r="L516" i="20"/>
  <c r="K516" i="20"/>
  <c r="J516" i="20"/>
  <c r="I516" i="20"/>
  <c r="H516" i="20"/>
  <c r="F516" i="20"/>
  <c r="M516" i="20" s="1"/>
  <c r="L515" i="20"/>
  <c r="K515" i="20"/>
  <c r="J515" i="20"/>
  <c r="I515" i="20"/>
  <c r="H515" i="20"/>
  <c r="F515" i="20"/>
  <c r="M515" i="20" s="1"/>
  <c r="M514" i="20"/>
  <c r="L514" i="20"/>
  <c r="K514" i="20"/>
  <c r="J514" i="20"/>
  <c r="I514" i="20"/>
  <c r="H514" i="20"/>
  <c r="F514" i="20"/>
  <c r="L513" i="20"/>
  <c r="K513" i="20"/>
  <c r="J513" i="20"/>
  <c r="I513" i="20"/>
  <c r="H513" i="20"/>
  <c r="F513" i="20"/>
  <c r="M513" i="20" s="1"/>
  <c r="L512" i="20"/>
  <c r="K512" i="20"/>
  <c r="J512" i="20"/>
  <c r="I512" i="20"/>
  <c r="H512" i="20"/>
  <c r="F512" i="20"/>
  <c r="M512" i="20" s="1"/>
  <c r="M511" i="20"/>
  <c r="L511" i="20"/>
  <c r="K511" i="20"/>
  <c r="J511" i="20"/>
  <c r="I511" i="20"/>
  <c r="H511" i="20"/>
  <c r="F511" i="20"/>
  <c r="M510" i="20"/>
  <c r="L510" i="20"/>
  <c r="K510" i="20"/>
  <c r="J510" i="20"/>
  <c r="I510" i="20"/>
  <c r="H510" i="20"/>
  <c r="F510" i="20"/>
  <c r="M509" i="20"/>
  <c r="L509" i="20"/>
  <c r="K509" i="20"/>
  <c r="J509" i="20"/>
  <c r="I509" i="20"/>
  <c r="H509" i="20"/>
  <c r="F509" i="20"/>
  <c r="L508" i="20"/>
  <c r="K508" i="20"/>
  <c r="J508" i="20"/>
  <c r="I508" i="20"/>
  <c r="H508" i="20"/>
  <c r="F508" i="20"/>
  <c r="M508" i="20" s="1"/>
  <c r="L507" i="20"/>
  <c r="K507" i="20"/>
  <c r="J507" i="20"/>
  <c r="I507" i="20"/>
  <c r="H507" i="20"/>
  <c r="F507" i="20"/>
  <c r="M507" i="20" s="1"/>
  <c r="M506" i="20"/>
  <c r="L506" i="20"/>
  <c r="K506" i="20"/>
  <c r="J506" i="20"/>
  <c r="I506" i="20"/>
  <c r="H506" i="20"/>
  <c r="F506" i="20"/>
  <c r="L505" i="20"/>
  <c r="K505" i="20"/>
  <c r="J505" i="20"/>
  <c r="I505" i="20"/>
  <c r="H505" i="20"/>
  <c r="F505" i="20"/>
  <c r="M505" i="20" s="1"/>
  <c r="L504" i="20"/>
  <c r="K504" i="20"/>
  <c r="J504" i="20"/>
  <c r="I504" i="20"/>
  <c r="H504" i="20"/>
  <c r="F504" i="20"/>
  <c r="M504" i="20" s="1"/>
  <c r="M503" i="20"/>
  <c r="L503" i="20"/>
  <c r="K503" i="20"/>
  <c r="J503" i="20"/>
  <c r="I503" i="20"/>
  <c r="H503" i="20"/>
  <c r="F503" i="20"/>
  <c r="M502" i="20"/>
  <c r="L502" i="20"/>
  <c r="K502" i="20"/>
  <c r="J502" i="20"/>
  <c r="I502" i="20"/>
  <c r="H502" i="20"/>
  <c r="F502" i="20"/>
  <c r="M501" i="20"/>
  <c r="L501" i="20"/>
  <c r="K501" i="20"/>
  <c r="J501" i="20"/>
  <c r="I501" i="20"/>
  <c r="H501" i="20"/>
  <c r="F501" i="20"/>
  <c r="L500" i="20"/>
  <c r="K500" i="20"/>
  <c r="J500" i="20"/>
  <c r="I500" i="20"/>
  <c r="H500" i="20"/>
  <c r="F500" i="20"/>
  <c r="M500" i="20" s="1"/>
  <c r="L499" i="20"/>
  <c r="K499" i="20"/>
  <c r="J499" i="20"/>
  <c r="I499" i="20"/>
  <c r="H499" i="20"/>
  <c r="F499" i="20"/>
  <c r="M499" i="20" s="1"/>
  <c r="M498" i="20"/>
  <c r="L498" i="20"/>
  <c r="K498" i="20"/>
  <c r="J498" i="20"/>
  <c r="I498" i="20"/>
  <c r="H498" i="20"/>
  <c r="F498" i="20"/>
  <c r="L497" i="20"/>
  <c r="K497" i="20"/>
  <c r="J497" i="20"/>
  <c r="I497" i="20"/>
  <c r="H497" i="20"/>
  <c r="F497" i="20"/>
  <c r="M497" i="20" s="1"/>
  <c r="L496" i="20"/>
  <c r="K496" i="20"/>
  <c r="J496" i="20"/>
  <c r="I496" i="20"/>
  <c r="H496" i="20"/>
  <c r="F496" i="20"/>
  <c r="M496" i="20" s="1"/>
  <c r="M495" i="20"/>
  <c r="L495" i="20"/>
  <c r="K495" i="20"/>
  <c r="J495" i="20"/>
  <c r="I495" i="20"/>
  <c r="H495" i="20"/>
  <c r="F495" i="20"/>
  <c r="M494" i="20"/>
  <c r="L494" i="20"/>
  <c r="K494" i="20"/>
  <c r="J494" i="20"/>
  <c r="I494" i="20"/>
  <c r="H494" i="20"/>
  <c r="F494" i="20"/>
  <c r="M493" i="20"/>
  <c r="L493" i="20"/>
  <c r="K493" i="20"/>
  <c r="J493" i="20"/>
  <c r="I493" i="20"/>
  <c r="H493" i="20"/>
  <c r="F493" i="20"/>
  <c r="L492" i="20"/>
  <c r="K492" i="20"/>
  <c r="J492" i="20"/>
  <c r="I492" i="20"/>
  <c r="H492" i="20"/>
  <c r="F492" i="20"/>
  <c r="M492" i="20" s="1"/>
  <c r="L491" i="20"/>
  <c r="K491" i="20"/>
  <c r="J491" i="20"/>
  <c r="I491" i="20"/>
  <c r="H491" i="20"/>
  <c r="F491" i="20"/>
  <c r="M491" i="20" s="1"/>
  <c r="M490" i="20"/>
  <c r="L490" i="20"/>
  <c r="K490" i="20"/>
  <c r="J490" i="20"/>
  <c r="I490" i="20"/>
  <c r="H490" i="20"/>
  <c r="F490" i="20"/>
  <c r="L489" i="20"/>
  <c r="K489" i="20"/>
  <c r="J489" i="20"/>
  <c r="I489" i="20"/>
  <c r="H489" i="20"/>
  <c r="F489" i="20"/>
  <c r="M489" i="20" s="1"/>
  <c r="L488" i="20"/>
  <c r="K488" i="20"/>
  <c r="J488" i="20"/>
  <c r="I488" i="20"/>
  <c r="H488" i="20"/>
  <c r="F488" i="20"/>
  <c r="M488" i="20" s="1"/>
  <c r="M487" i="20"/>
  <c r="L487" i="20"/>
  <c r="K487" i="20"/>
  <c r="J487" i="20"/>
  <c r="I487" i="20"/>
  <c r="H487" i="20"/>
  <c r="F487" i="20"/>
  <c r="M486" i="20"/>
  <c r="L486" i="20"/>
  <c r="K486" i="20"/>
  <c r="J486" i="20"/>
  <c r="I486" i="20"/>
  <c r="H486" i="20"/>
  <c r="F486" i="20"/>
  <c r="M485" i="20"/>
  <c r="L485" i="20"/>
  <c r="K485" i="20"/>
  <c r="J485" i="20"/>
  <c r="I485" i="20"/>
  <c r="H485" i="20"/>
  <c r="F485" i="20"/>
  <c r="L484" i="20"/>
  <c r="K484" i="20"/>
  <c r="J484" i="20"/>
  <c r="I484" i="20"/>
  <c r="H484" i="20"/>
  <c r="F484" i="20"/>
  <c r="M484" i="20" s="1"/>
  <c r="L483" i="20"/>
  <c r="K483" i="20"/>
  <c r="J483" i="20"/>
  <c r="I483" i="20"/>
  <c r="H483" i="20"/>
  <c r="F483" i="20"/>
  <c r="M483" i="20" s="1"/>
  <c r="M482" i="20"/>
  <c r="L482" i="20"/>
  <c r="K482" i="20"/>
  <c r="J482" i="20"/>
  <c r="I482" i="20"/>
  <c r="H482" i="20"/>
  <c r="F482" i="20"/>
  <c r="L481" i="20"/>
  <c r="K481" i="20"/>
  <c r="J481" i="20"/>
  <c r="I481" i="20"/>
  <c r="H481" i="20"/>
  <c r="F481" i="20"/>
  <c r="M481" i="20" s="1"/>
  <c r="L480" i="20"/>
  <c r="K480" i="20"/>
  <c r="J480" i="20"/>
  <c r="I480" i="20"/>
  <c r="H480" i="20"/>
  <c r="F480" i="20"/>
  <c r="M480" i="20" s="1"/>
  <c r="M479" i="20"/>
  <c r="L479" i="20"/>
  <c r="K479" i="20"/>
  <c r="J479" i="20"/>
  <c r="I479" i="20"/>
  <c r="H479" i="20"/>
  <c r="F479" i="20"/>
  <c r="M478" i="20"/>
  <c r="L478" i="20"/>
  <c r="K478" i="20"/>
  <c r="J478" i="20"/>
  <c r="I478" i="20"/>
  <c r="H478" i="20"/>
  <c r="F478" i="20"/>
  <c r="M477" i="20"/>
  <c r="L477" i="20"/>
  <c r="K477" i="20"/>
  <c r="J477" i="20"/>
  <c r="I477" i="20"/>
  <c r="H477" i="20"/>
  <c r="F477" i="20"/>
  <c r="L476" i="20"/>
  <c r="K476" i="20"/>
  <c r="J476" i="20"/>
  <c r="I476" i="20"/>
  <c r="H476" i="20"/>
  <c r="F476" i="20"/>
  <c r="M476" i="20" s="1"/>
  <c r="L475" i="20"/>
  <c r="K475" i="20"/>
  <c r="J475" i="20"/>
  <c r="I475" i="20"/>
  <c r="H475" i="20"/>
  <c r="F475" i="20"/>
  <c r="M475" i="20" s="1"/>
  <c r="M474" i="20"/>
  <c r="L474" i="20"/>
  <c r="K474" i="20"/>
  <c r="J474" i="20"/>
  <c r="I474" i="20"/>
  <c r="H474" i="20"/>
  <c r="F474" i="20"/>
  <c r="L473" i="20"/>
  <c r="K473" i="20"/>
  <c r="J473" i="20"/>
  <c r="I473" i="20"/>
  <c r="H473" i="20"/>
  <c r="F473" i="20"/>
  <c r="M473" i="20" s="1"/>
  <c r="L472" i="20"/>
  <c r="K472" i="20"/>
  <c r="J472" i="20"/>
  <c r="I472" i="20"/>
  <c r="H472" i="20"/>
  <c r="F472" i="20"/>
  <c r="M472" i="20" s="1"/>
  <c r="M471" i="20"/>
  <c r="L471" i="20"/>
  <c r="K471" i="20"/>
  <c r="J471" i="20"/>
  <c r="I471" i="20"/>
  <c r="H471" i="20"/>
  <c r="F471" i="20"/>
  <c r="M470" i="20"/>
  <c r="L470" i="20"/>
  <c r="K470" i="20"/>
  <c r="J470" i="20"/>
  <c r="I470" i="20"/>
  <c r="H470" i="20"/>
  <c r="F470" i="20"/>
  <c r="M469" i="20"/>
  <c r="L469" i="20"/>
  <c r="K469" i="20"/>
  <c r="J469" i="20"/>
  <c r="I469" i="20"/>
  <c r="H469" i="20"/>
  <c r="F469" i="20"/>
  <c r="L468" i="20"/>
  <c r="K468" i="20"/>
  <c r="J468" i="20"/>
  <c r="I468" i="20"/>
  <c r="H468" i="20"/>
  <c r="F468" i="20"/>
  <c r="M468" i="20" s="1"/>
  <c r="L467" i="20"/>
  <c r="K467" i="20"/>
  <c r="J467" i="20"/>
  <c r="I467" i="20"/>
  <c r="H467" i="20"/>
  <c r="F467" i="20"/>
  <c r="M467" i="20" s="1"/>
  <c r="M466" i="20"/>
  <c r="L466" i="20"/>
  <c r="K466" i="20"/>
  <c r="J466" i="20"/>
  <c r="I466" i="20"/>
  <c r="H466" i="20"/>
  <c r="F466" i="20"/>
  <c r="L465" i="20"/>
  <c r="K465" i="20"/>
  <c r="J465" i="20"/>
  <c r="I465" i="20"/>
  <c r="H465" i="20"/>
  <c r="F465" i="20"/>
  <c r="M465" i="20" s="1"/>
  <c r="L464" i="20"/>
  <c r="K464" i="20"/>
  <c r="J464" i="20"/>
  <c r="I464" i="20"/>
  <c r="H464" i="20"/>
  <c r="F464" i="20"/>
  <c r="M464" i="20" s="1"/>
  <c r="M463" i="20"/>
  <c r="L463" i="20"/>
  <c r="K463" i="20"/>
  <c r="J463" i="20"/>
  <c r="I463" i="20"/>
  <c r="H463" i="20"/>
  <c r="F463" i="20"/>
  <c r="M462" i="20"/>
  <c r="L462" i="20"/>
  <c r="K462" i="20"/>
  <c r="J462" i="20"/>
  <c r="I462" i="20"/>
  <c r="H462" i="20"/>
  <c r="F462" i="20"/>
  <c r="M461" i="20"/>
  <c r="L461" i="20"/>
  <c r="K461" i="20"/>
  <c r="J461" i="20"/>
  <c r="I461" i="20"/>
  <c r="H461" i="20"/>
  <c r="F461" i="20"/>
  <c r="L460" i="20"/>
  <c r="K460" i="20"/>
  <c r="J460" i="20"/>
  <c r="I460" i="20"/>
  <c r="H460" i="20"/>
  <c r="F460" i="20"/>
  <c r="M460" i="20" s="1"/>
  <c r="L459" i="20"/>
  <c r="K459" i="20"/>
  <c r="J459" i="20"/>
  <c r="I459" i="20"/>
  <c r="H459" i="20"/>
  <c r="F459" i="20"/>
  <c r="M459" i="20" s="1"/>
  <c r="M458" i="20"/>
  <c r="L458" i="20"/>
  <c r="K458" i="20"/>
  <c r="J458" i="20"/>
  <c r="I458" i="20"/>
  <c r="H458" i="20"/>
  <c r="F458" i="20"/>
  <c r="L457" i="20"/>
  <c r="K457" i="20"/>
  <c r="J457" i="20"/>
  <c r="I457" i="20"/>
  <c r="H457" i="20"/>
  <c r="F457" i="20"/>
  <c r="M457" i="20" s="1"/>
  <c r="L456" i="20"/>
  <c r="K456" i="20"/>
  <c r="J456" i="20"/>
  <c r="I456" i="20"/>
  <c r="H456" i="20"/>
  <c r="F456" i="20"/>
  <c r="M456" i="20" s="1"/>
  <c r="M455" i="20"/>
  <c r="L455" i="20"/>
  <c r="K455" i="20"/>
  <c r="J455" i="20"/>
  <c r="I455" i="20"/>
  <c r="H455" i="20"/>
  <c r="F455" i="20"/>
  <c r="M454" i="20"/>
  <c r="L454" i="20"/>
  <c r="K454" i="20"/>
  <c r="J454" i="20"/>
  <c r="I454" i="20"/>
  <c r="H454" i="20"/>
  <c r="F454" i="20"/>
  <c r="M453" i="20"/>
  <c r="L453" i="20"/>
  <c r="K453" i="20"/>
  <c r="J453" i="20"/>
  <c r="I453" i="20"/>
  <c r="H453" i="20"/>
  <c r="F453" i="20"/>
  <c r="L452" i="20"/>
  <c r="K452" i="20"/>
  <c r="J452" i="20"/>
  <c r="I452" i="20"/>
  <c r="H452" i="20"/>
  <c r="F452" i="20"/>
  <c r="M452" i="20" s="1"/>
  <c r="L451" i="20"/>
  <c r="K451" i="20"/>
  <c r="J451" i="20"/>
  <c r="I451" i="20"/>
  <c r="H451" i="20"/>
  <c r="F451" i="20"/>
  <c r="M451" i="20" s="1"/>
  <c r="M450" i="20"/>
  <c r="L450" i="20"/>
  <c r="K450" i="20"/>
  <c r="J450" i="20"/>
  <c r="I450" i="20"/>
  <c r="H450" i="20"/>
  <c r="F450" i="20"/>
  <c r="L449" i="20"/>
  <c r="K449" i="20"/>
  <c r="J449" i="20"/>
  <c r="I449" i="20"/>
  <c r="H449" i="20"/>
  <c r="F449" i="20"/>
  <c r="M449" i="20" s="1"/>
  <c r="L448" i="20"/>
  <c r="K448" i="20"/>
  <c r="J448" i="20"/>
  <c r="I448" i="20"/>
  <c r="H448" i="20"/>
  <c r="F448" i="20"/>
  <c r="M448" i="20" s="1"/>
  <c r="M447" i="20"/>
  <c r="L447" i="20"/>
  <c r="K447" i="20"/>
  <c r="J447" i="20"/>
  <c r="I447" i="20"/>
  <c r="H447" i="20"/>
  <c r="F447" i="20"/>
  <c r="M446" i="20"/>
  <c r="L446" i="20"/>
  <c r="K446" i="20"/>
  <c r="J446" i="20"/>
  <c r="I446" i="20"/>
  <c r="H446" i="20"/>
  <c r="F446" i="20"/>
  <c r="M445" i="20"/>
  <c r="L445" i="20"/>
  <c r="K445" i="20"/>
  <c r="J445" i="20"/>
  <c r="I445" i="20"/>
  <c r="H445" i="20"/>
  <c r="F445" i="20"/>
  <c r="L444" i="20"/>
  <c r="K444" i="20"/>
  <c r="J444" i="20"/>
  <c r="I444" i="20"/>
  <c r="H444" i="20"/>
  <c r="F444" i="20"/>
  <c r="M444" i="20" s="1"/>
  <c r="L443" i="20"/>
  <c r="K443" i="20"/>
  <c r="J443" i="20"/>
  <c r="I443" i="20"/>
  <c r="H443" i="20"/>
  <c r="F443" i="20"/>
  <c r="M443" i="20" s="1"/>
  <c r="M442" i="20"/>
  <c r="L442" i="20"/>
  <c r="K442" i="20"/>
  <c r="J442" i="20"/>
  <c r="I442" i="20"/>
  <c r="H442" i="20"/>
  <c r="F442" i="20"/>
  <c r="L441" i="20"/>
  <c r="K441" i="20"/>
  <c r="J441" i="20"/>
  <c r="I441" i="20"/>
  <c r="H441" i="20"/>
  <c r="F441" i="20"/>
  <c r="M441" i="20" s="1"/>
  <c r="L440" i="20"/>
  <c r="K440" i="20"/>
  <c r="J440" i="20"/>
  <c r="I440" i="20"/>
  <c r="H440" i="20"/>
  <c r="F440" i="20"/>
  <c r="M440" i="20" s="1"/>
  <c r="M439" i="20"/>
  <c r="L439" i="20"/>
  <c r="K439" i="20"/>
  <c r="J439" i="20"/>
  <c r="I439" i="20"/>
  <c r="H439" i="20"/>
  <c r="F439" i="20"/>
  <c r="M438" i="20"/>
  <c r="L438" i="20"/>
  <c r="K438" i="20"/>
  <c r="J438" i="20"/>
  <c r="I438" i="20"/>
  <c r="H438" i="20"/>
  <c r="F438" i="20"/>
  <c r="M437" i="20"/>
  <c r="L437" i="20"/>
  <c r="K437" i="20"/>
  <c r="J437" i="20"/>
  <c r="I437" i="20"/>
  <c r="H437" i="20"/>
  <c r="F437" i="20"/>
  <c r="L436" i="20"/>
  <c r="K436" i="20"/>
  <c r="J436" i="20"/>
  <c r="I436" i="20"/>
  <c r="H436" i="20"/>
  <c r="F436" i="20"/>
  <c r="M436" i="20" s="1"/>
  <c r="L435" i="20"/>
  <c r="K435" i="20"/>
  <c r="J435" i="20"/>
  <c r="I435" i="20"/>
  <c r="H435" i="20"/>
  <c r="F435" i="20"/>
  <c r="M435" i="20" s="1"/>
  <c r="M434" i="20"/>
  <c r="L434" i="20"/>
  <c r="K434" i="20"/>
  <c r="J434" i="20"/>
  <c r="I434" i="20"/>
  <c r="H434" i="20"/>
  <c r="F434" i="20"/>
  <c r="L433" i="20"/>
  <c r="K433" i="20"/>
  <c r="J433" i="20"/>
  <c r="I433" i="20"/>
  <c r="H433" i="20"/>
  <c r="F433" i="20"/>
  <c r="M433" i="20" s="1"/>
  <c r="L432" i="20"/>
  <c r="K432" i="20"/>
  <c r="J432" i="20"/>
  <c r="I432" i="20"/>
  <c r="H432" i="20"/>
  <c r="F432" i="20"/>
  <c r="M432" i="20" s="1"/>
  <c r="M431" i="20"/>
  <c r="L431" i="20"/>
  <c r="K431" i="20"/>
  <c r="J431" i="20"/>
  <c r="I431" i="20"/>
  <c r="H431" i="20"/>
  <c r="F431" i="20"/>
  <c r="M430" i="20"/>
  <c r="L430" i="20"/>
  <c r="K430" i="20"/>
  <c r="J430" i="20"/>
  <c r="I430" i="20"/>
  <c r="H430" i="20"/>
  <c r="F430" i="20"/>
  <c r="M429" i="20"/>
  <c r="L429" i="20"/>
  <c r="K429" i="20"/>
  <c r="J429" i="20"/>
  <c r="I429" i="20"/>
  <c r="H429" i="20"/>
  <c r="F429" i="20"/>
  <c r="L428" i="20"/>
  <c r="K428" i="20"/>
  <c r="J428" i="20"/>
  <c r="I428" i="20"/>
  <c r="H428" i="20"/>
  <c r="F428" i="20"/>
  <c r="M428" i="20" s="1"/>
  <c r="L427" i="20"/>
  <c r="K427" i="20"/>
  <c r="J427" i="20"/>
  <c r="I427" i="20"/>
  <c r="H427" i="20"/>
  <c r="F427" i="20"/>
  <c r="M427" i="20" s="1"/>
  <c r="M426" i="20"/>
  <c r="L426" i="20"/>
  <c r="K426" i="20"/>
  <c r="J426" i="20"/>
  <c r="I426" i="20"/>
  <c r="H426" i="20"/>
  <c r="F426" i="20"/>
  <c r="L425" i="20"/>
  <c r="K425" i="20"/>
  <c r="J425" i="20"/>
  <c r="I425" i="20"/>
  <c r="H425" i="20"/>
  <c r="F425" i="20"/>
  <c r="M425" i="20" s="1"/>
  <c r="L424" i="20"/>
  <c r="K424" i="20"/>
  <c r="J424" i="20"/>
  <c r="I424" i="20"/>
  <c r="H424" i="20"/>
  <c r="F424" i="20"/>
  <c r="M424" i="20" s="1"/>
  <c r="M423" i="20"/>
  <c r="L423" i="20"/>
  <c r="K423" i="20"/>
  <c r="J423" i="20"/>
  <c r="I423" i="20"/>
  <c r="H423" i="20"/>
  <c r="F423" i="20"/>
  <c r="M422" i="20"/>
  <c r="L422" i="20"/>
  <c r="K422" i="20"/>
  <c r="J422" i="20"/>
  <c r="I422" i="20"/>
  <c r="H422" i="20"/>
  <c r="F422" i="20"/>
  <c r="M421" i="20"/>
  <c r="L421" i="20"/>
  <c r="K421" i="20"/>
  <c r="J421" i="20"/>
  <c r="I421" i="20"/>
  <c r="H421" i="20"/>
  <c r="F421" i="20"/>
  <c r="L420" i="20"/>
  <c r="K420" i="20"/>
  <c r="J420" i="20"/>
  <c r="I420" i="20"/>
  <c r="H420" i="20"/>
  <c r="F420" i="20"/>
  <c r="M420" i="20" s="1"/>
  <c r="L419" i="20"/>
  <c r="K419" i="20"/>
  <c r="J419" i="20"/>
  <c r="I419" i="20"/>
  <c r="H419" i="20"/>
  <c r="F419" i="20"/>
  <c r="M419" i="20" s="1"/>
  <c r="M418" i="20"/>
  <c r="L418" i="20"/>
  <c r="K418" i="20"/>
  <c r="J418" i="20"/>
  <c r="I418" i="20"/>
  <c r="H418" i="20"/>
  <c r="F418" i="20"/>
  <c r="L417" i="20"/>
  <c r="K417" i="20"/>
  <c r="J417" i="20"/>
  <c r="I417" i="20"/>
  <c r="H417" i="20"/>
  <c r="F417" i="20"/>
  <c r="M417" i="20" s="1"/>
  <c r="L416" i="20"/>
  <c r="K416" i="20"/>
  <c r="J416" i="20"/>
  <c r="I416" i="20"/>
  <c r="H416" i="20"/>
  <c r="F416" i="20"/>
  <c r="M416" i="20" s="1"/>
  <c r="M415" i="20"/>
  <c r="L415" i="20"/>
  <c r="K415" i="20"/>
  <c r="J415" i="20"/>
  <c r="I415" i="20"/>
  <c r="H415" i="20"/>
  <c r="F415" i="20"/>
  <c r="M414" i="20"/>
  <c r="L414" i="20"/>
  <c r="K414" i="20"/>
  <c r="J414" i="20"/>
  <c r="I414" i="20"/>
  <c r="H414" i="20"/>
  <c r="F414" i="20"/>
  <c r="M413" i="20"/>
  <c r="L413" i="20"/>
  <c r="K413" i="20"/>
  <c r="J413" i="20"/>
  <c r="I413" i="20"/>
  <c r="H413" i="20"/>
  <c r="F413" i="20"/>
  <c r="L412" i="20"/>
  <c r="K412" i="20"/>
  <c r="J412" i="20"/>
  <c r="I412" i="20"/>
  <c r="H412" i="20"/>
  <c r="F412" i="20"/>
  <c r="M412" i="20" s="1"/>
  <c r="L411" i="20"/>
  <c r="K411" i="20"/>
  <c r="J411" i="20"/>
  <c r="I411" i="20"/>
  <c r="H411" i="20"/>
  <c r="F411" i="20"/>
  <c r="M411" i="20" s="1"/>
  <c r="M410" i="20"/>
  <c r="L410" i="20"/>
  <c r="K410" i="20"/>
  <c r="J410" i="20"/>
  <c r="I410" i="20"/>
  <c r="H410" i="20"/>
  <c r="F410" i="20"/>
  <c r="L409" i="20"/>
  <c r="K409" i="20"/>
  <c r="J409" i="20"/>
  <c r="I409" i="20"/>
  <c r="H409" i="20"/>
  <c r="F409" i="20"/>
  <c r="M409" i="20" s="1"/>
  <c r="L408" i="20"/>
  <c r="K408" i="20"/>
  <c r="J408" i="20"/>
  <c r="I408" i="20"/>
  <c r="H408" i="20"/>
  <c r="F408" i="20"/>
  <c r="M408" i="20" s="1"/>
  <c r="M407" i="20"/>
  <c r="L407" i="20"/>
  <c r="K407" i="20"/>
  <c r="J407" i="20"/>
  <c r="I407" i="20"/>
  <c r="H407" i="20"/>
  <c r="F407" i="20"/>
  <c r="M406" i="20"/>
  <c r="L406" i="20"/>
  <c r="K406" i="20"/>
  <c r="J406" i="20"/>
  <c r="I406" i="20"/>
  <c r="H406" i="20"/>
  <c r="F406" i="20"/>
  <c r="M405" i="20"/>
  <c r="L405" i="20"/>
  <c r="K405" i="20"/>
  <c r="J405" i="20"/>
  <c r="I405" i="20"/>
  <c r="H405" i="20"/>
  <c r="F405" i="20"/>
  <c r="L404" i="20"/>
  <c r="K404" i="20"/>
  <c r="J404" i="20"/>
  <c r="I404" i="20"/>
  <c r="H404" i="20"/>
  <c r="F404" i="20"/>
  <c r="M404" i="20" s="1"/>
  <c r="L403" i="20"/>
  <c r="K403" i="20"/>
  <c r="J403" i="20"/>
  <c r="I403" i="20"/>
  <c r="H403" i="20"/>
  <c r="F403" i="20"/>
  <c r="M403" i="20" s="1"/>
  <c r="M402" i="20"/>
  <c r="L402" i="20"/>
  <c r="K402" i="20"/>
  <c r="J402" i="20"/>
  <c r="I402" i="20"/>
  <c r="H402" i="20"/>
  <c r="F402" i="20"/>
  <c r="L401" i="20"/>
  <c r="K401" i="20"/>
  <c r="J401" i="20"/>
  <c r="I401" i="20"/>
  <c r="H401" i="20"/>
  <c r="F401" i="20"/>
  <c r="M401" i="20" s="1"/>
  <c r="L400" i="20"/>
  <c r="K400" i="20"/>
  <c r="J400" i="20"/>
  <c r="I400" i="20"/>
  <c r="H400" i="20"/>
  <c r="F400" i="20"/>
  <c r="M400" i="20" s="1"/>
  <c r="M399" i="20"/>
  <c r="L399" i="20"/>
  <c r="K399" i="20"/>
  <c r="J399" i="20"/>
  <c r="I399" i="20"/>
  <c r="H399" i="20"/>
  <c r="F399" i="20"/>
  <c r="M398" i="20"/>
  <c r="L398" i="20"/>
  <c r="K398" i="20"/>
  <c r="J398" i="20"/>
  <c r="I398" i="20"/>
  <c r="H398" i="20"/>
  <c r="F398" i="20"/>
  <c r="M397" i="20"/>
  <c r="L397" i="20"/>
  <c r="K397" i="20"/>
  <c r="J397" i="20"/>
  <c r="I397" i="20"/>
  <c r="H397" i="20"/>
  <c r="F397" i="20"/>
  <c r="L396" i="20"/>
  <c r="K396" i="20"/>
  <c r="J396" i="20"/>
  <c r="I396" i="20"/>
  <c r="H396" i="20"/>
  <c r="F396" i="20"/>
  <c r="M396" i="20" s="1"/>
  <c r="L395" i="20"/>
  <c r="K395" i="20"/>
  <c r="J395" i="20"/>
  <c r="I395" i="20"/>
  <c r="H395" i="20"/>
  <c r="F395" i="20"/>
  <c r="M395" i="20" s="1"/>
  <c r="M394" i="20"/>
  <c r="L394" i="20"/>
  <c r="K394" i="20"/>
  <c r="J394" i="20"/>
  <c r="I394" i="20"/>
  <c r="H394" i="20"/>
  <c r="F394" i="20"/>
  <c r="L393" i="20"/>
  <c r="K393" i="20"/>
  <c r="J393" i="20"/>
  <c r="I393" i="20"/>
  <c r="H393" i="20"/>
  <c r="F393" i="20"/>
  <c r="M393" i="20" s="1"/>
  <c r="L392" i="20"/>
  <c r="K392" i="20"/>
  <c r="J392" i="20"/>
  <c r="I392" i="20"/>
  <c r="H392" i="20"/>
  <c r="F392" i="20"/>
  <c r="M392" i="20" s="1"/>
  <c r="M391" i="20"/>
  <c r="L391" i="20"/>
  <c r="K391" i="20"/>
  <c r="J391" i="20"/>
  <c r="I391" i="20"/>
  <c r="H391" i="20"/>
  <c r="F391" i="20"/>
  <c r="M390" i="20"/>
  <c r="L390" i="20"/>
  <c r="K390" i="20"/>
  <c r="J390" i="20"/>
  <c r="I390" i="20"/>
  <c r="H390" i="20"/>
  <c r="F390" i="20"/>
  <c r="M389" i="20"/>
  <c r="L389" i="20"/>
  <c r="K389" i="20"/>
  <c r="J389" i="20"/>
  <c r="I389" i="20"/>
  <c r="H389" i="20"/>
  <c r="F389" i="20"/>
  <c r="L388" i="20"/>
  <c r="K388" i="20"/>
  <c r="J388" i="20"/>
  <c r="I388" i="20"/>
  <c r="H388" i="20"/>
  <c r="F388" i="20"/>
  <c r="M388" i="20" s="1"/>
  <c r="L387" i="20"/>
  <c r="K387" i="20"/>
  <c r="J387" i="20"/>
  <c r="I387" i="20"/>
  <c r="H387" i="20"/>
  <c r="F387" i="20"/>
  <c r="M387" i="20" s="1"/>
  <c r="M386" i="20"/>
  <c r="L386" i="20"/>
  <c r="K386" i="20"/>
  <c r="J386" i="20"/>
  <c r="I386" i="20"/>
  <c r="H386" i="20"/>
  <c r="F386" i="20"/>
  <c r="L385" i="20"/>
  <c r="K385" i="20"/>
  <c r="J385" i="20"/>
  <c r="I385" i="20"/>
  <c r="H385" i="20"/>
  <c r="F385" i="20"/>
  <c r="M385" i="20" s="1"/>
  <c r="L384" i="20"/>
  <c r="K384" i="20"/>
  <c r="J384" i="20"/>
  <c r="I384" i="20"/>
  <c r="H384" i="20"/>
  <c r="F384" i="20"/>
  <c r="M384" i="20" s="1"/>
  <c r="M383" i="20"/>
  <c r="L383" i="20"/>
  <c r="K383" i="20"/>
  <c r="J383" i="20"/>
  <c r="I383" i="20"/>
  <c r="H383" i="20"/>
  <c r="F383" i="20"/>
  <c r="M382" i="20"/>
  <c r="L382" i="20"/>
  <c r="K382" i="20"/>
  <c r="J382" i="20"/>
  <c r="I382" i="20"/>
  <c r="H382" i="20"/>
  <c r="F382" i="20"/>
  <c r="M381" i="20"/>
  <c r="L381" i="20"/>
  <c r="K381" i="20"/>
  <c r="J381" i="20"/>
  <c r="I381" i="20"/>
  <c r="H381" i="20"/>
  <c r="F381" i="20"/>
  <c r="L380" i="20"/>
  <c r="K380" i="20"/>
  <c r="J380" i="20"/>
  <c r="I380" i="20"/>
  <c r="H380" i="20"/>
  <c r="F380" i="20"/>
  <c r="M380" i="20" s="1"/>
  <c r="L379" i="20"/>
  <c r="K379" i="20"/>
  <c r="J379" i="20"/>
  <c r="I379" i="20"/>
  <c r="H379" i="20"/>
  <c r="F379" i="20"/>
  <c r="M379" i="20" s="1"/>
  <c r="M378" i="20"/>
  <c r="L378" i="20"/>
  <c r="K378" i="20"/>
  <c r="J378" i="20"/>
  <c r="I378" i="20"/>
  <c r="H378" i="20"/>
  <c r="F378" i="20"/>
  <c r="L377" i="20"/>
  <c r="K377" i="20"/>
  <c r="J377" i="20"/>
  <c r="I377" i="20"/>
  <c r="H377" i="20"/>
  <c r="F377" i="20"/>
  <c r="M377" i="20" s="1"/>
  <c r="L376" i="20"/>
  <c r="K376" i="20"/>
  <c r="J376" i="20"/>
  <c r="I376" i="20"/>
  <c r="H376" i="20"/>
  <c r="F376" i="20"/>
  <c r="M376" i="20" s="1"/>
  <c r="M375" i="20"/>
  <c r="L375" i="20"/>
  <c r="K375" i="20"/>
  <c r="J375" i="20"/>
  <c r="I375" i="20"/>
  <c r="H375" i="20"/>
  <c r="F375" i="20"/>
  <c r="M374" i="20"/>
  <c r="L374" i="20"/>
  <c r="K374" i="20"/>
  <c r="J374" i="20"/>
  <c r="I374" i="20"/>
  <c r="H374" i="20"/>
  <c r="F374" i="20"/>
  <c r="M373" i="20"/>
  <c r="L373" i="20"/>
  <c r="K373" i="20"/>
  <c r="J373" i="20"/>
  <c r="I373" i="20"/>
  <c r="H373" i="20"/>
  <c r="F373" i="20"/>
  <c r="L372" i="20"/>
  <c r="K372" i="20"/>
  <c r="J372" i="20"/>
  <c r="I372" i="20"/>
  <c r="H372" i="20"/>
  <c r="F372" i="20"/>
  <c r="M372" i="20" s="1"/>
  <c r="L371" i="20"/>
  <c r="K371" i="20"/>
  <c r="J371" i="20"/>
  <c r="I371" i="20"/>
  <c r="H371" i="20"/>
  <c r="F371" i="20"/>
  <c r="M371" i="20" s="1"/>
  <c r="M370" i="20"/>
  <c r="L370" i="20"/>
  <c r="K370" i="20"/>
  <c r="J370" i="20"/>
  <c r="I370" i="20"/>
  <c r="H370" i="20"/>
  <c r="F370" i="20"/>
  <c r="L369" i="20"/>
  <c r="K369" i="20"/>
  <c r="J369" i="20"/>
  <c r="I369" i="20"/>
  <c r="H369" i="20"/>
  <c r="F369" i="20"/>
  <c r="M369" i="20" s="1"/>
  <c r="L368" i="20"/>
  <c r="K368" i="20"/>
  <c r="J368" i="20"/>
  <c r="I368" i="20"/>
  <c r="H368" i="20"/>
  <c r="F368" i="20"/>
  <c r="M368" i="20" s="1"/>
  <c r="M367" i="20"/>
  <c r="L367" i="20"/>
  <c r="K367" i="20"/>
  <c r="J367" i="20"/>
  <c r="I367" i="20"/>
  <c r="H367" i="20"/>
  <c r="F367" i="20"/>
  <c r="M366" i="20"/>
  <c r="L366" i="20"/>
  <c r="K366" i="20"/>
  <c r="J366" i="20"/>
  <c r="I366" i="20"/>
  <c r="H366" i="20"/>
  <c r="F366" i="20"/>
  <c r="M365" i="20"/>
  <c r="L365" i="20"/>
  <c r="K365" i="20"/>
  <c r="J365" i="20"/>
  <c r="I365" i="20"/>
  <c r="H365" i="20"/>
  <c r="F365" i="20"/>
  <c r="L364" i="20"/>
  <c r="K364" i="20"/>
  <c r="J364" i="20"/>
  <c r="I364" i="20"/>
  <c r="H364" i="20"/>
  <c r="F364" i="20"/>
  <c r="M364" i="20" s="1"/>
  <c r="L363" i="20"/>
  <c r="K363" i="20"/>
  <c r="J363" i="20"/>
  <c r="I363" i="20"/>
  <c r="H363" i="20"/>
  <c r="F363" i="20"/>
  <c r="M363" i="20" s="1"/>
  <c r="M362" i="20"/>
  <c r="L362" i="20"/>
  <c r="K362" i="20"/>
  <c r="J362" i="20"/>
  <c r="I362" i="20"/>
  <c r="H362" i="20"/>
  <c r="F362" i="20"/>
  <c r="L361" i="20"/>
  <c r="K361" i="20"/>
  <c r="J361" i="20"/>
  <c r="I361" i="20"/>
  <c r="H361" i="20"/>
  <c r="F361" i="20"/>
  <c r="M361" i="20" s="1"/>
  <c r="L360" i="20"/>
  <c r="K360" i="20"/>
  <c r="J360" i="20"/>
  <c r="I360" i="20"/>
  <c r="H360" i="20"/>
  <c r="F360" i="20"/>
  <c r="M360" i="20" s="1"/>
  <c r="M359" i="20"/>
  <c r="L359" i="20"/>
  <c r="K359" i="20"/>
  <c r="J359" i="20"/>
  <c r="I359" i="20"/>
  <c r="H359" i="20"/>
  <c r="F359" i="20"/>
  <c r="M358" i="20"/>
  <c r="L358" i="20"/>
  <c r="K358" i="20"/>
  <c r="J358" i="20"/>
  <c r="I358" i="20"/>
  <c r="H358" i="20"/>
  <c r="F358" i="20"/>
  <c r="M357" i="20"/>
  <c r="L357" i="20"/>
  <c r="K357" i="20"/>
  <c r="J357" i="20"/>
  <c r="I357" i="20"/>
  <c r="H357" i="20"/>
  <c r="F357" i="20"/>
  <c r="L356" i="20"/>
  <c r="K356" i="20"/>
  <c r="J356" i="20"/>
  <c r="I356" i="20"/>
  <c r="H356" i="20"/>
  <c r="F356" i="20"/>
  <c r="M356" i="20" s="1"/>
  <c r="L355" i="20"/>
  <c r="K355" i="20"/>
  <c r="J355" i="20"/>
  <c r="I355" i="20"/>
  <c r="H355" i="20"/>
  <c r="F355" i="20"/>
  <c r="M355" i="20" s="1"/>
  <c r="M354" i="20"/>
  <c r="L354" i="20"/>
  <c r="K354" i="20"/>
  <c r="J354" i="20"/>
  <c r="I354" i="20"/>
  <c r="H354" i="20"/>
  <c r="F354" i="20"/>
  <c r="L353" i="20"/>
  <c r="K353" i="20"/>
  <c r="J353" i="20"/>
  <c r="I353" i="20"/>
  <c r="H353" i="20"/>
  <c r="F353" i="20"/>
  <c r="M353" i="20" s="1"/>
  <c r="L352" i="20"/>
  <c r="K352" i="20"/>
  <c r="J352" i="20"/>
  <c r="I352" i="20"/>
  <c r="H352" i="20"/>
  <c r="F352" i="20"/>
  <c r="M352" i="20" s="1"/>
  <c r="M351" i="20"/>
  <c r="L351" i="20"/>
  <c r="K351" i="20"/>
  <c r="J351" i="20"/>
  <c r="I351" i="20"/>
  <c r="H351" i="20"/>
  <c r="F351" i="20"/>
  <c r="M350" i="20"/>
  <c r="L350" i="20"/>
  <c r="K350" i="20"/>
  <c r="J350" i="20"/>
  <c r="I350" i="20"/>
  <c r="H350" i="20"/>
  <c r="F350" i="20"/>
  <c r="M349" i="20"/>
  <c r="L349" i="20"/>
  <c r="K349" i="20"/>
  <c r="J349" i="20"/>
  <c r="I349" i="20"/>
  <c r="H349" i="20"/>
  <c r="F349" i="20"/>
  <c r="L348" i="20"/>
  <c r="K348" i="20"/>
  <c r="J348" i="20"/>
  <c r="I348" i="20"/>
  <c r="H348" i="20"/>
  <c r="F348" i="20"/>
  <c r="M348" i="20" s="1"/>
  <c r="L347" i="20"/>
  <c r="K347" i="20"/>
  <c r="J347" i="20"/>
  <c r="I347" i="20"/>
  <c r="H347" i="20"/>
  <c r="F347" i="20"/>
  <c r="M347" i="20" s="1"/>
  <c r="M346" i="20"/>
  <c r="L346" i="20"/>
  <c r="K346" i="20"/>
  <c r="J346" i="20"/>
  <c r="I346" i="20"/>
  <c r="H346" i="20"/>
  <c r="F346" i="20"/>
  <c r="L345" i="20"/>
  <c r="K345" i="20"/>
  <c r="J345" i="20"/>
  <c r="I345" i="20"/>
  <c r="H345" i="20"/>
  <c r="F345" i="20"/>
  <c r="M345" i="20" s="1"/>
  <c r="L344" i="20"/>
  <c r="K344" i="20"/>
  <c r="J344" i="20"/>
  <c r="I344" i="20"/>
  <c r="H344" i="20"/>
  <c r="F344" i="20"/>
  <c r="M344" i="20" s="1"/>
  <c r="M343" i="20"/>
  <c r="L343" i="20"/>
  <c r="K343" i="20"/>
  <c r="J343" i="20"/>
  <c r="I343" i="20"/>
  <c r="H343" i="20"/>
  <c r="F343" i="20"/>
  <c r="M342" i="20"/>
  <c r="L342" i="20"/>
  <c r="K342" i="20"/>
  <c r="J342" i="20"/>
  <c r="I342" i="20"/>
  <c r="H342" i="20"/>
  <c r="F342" i="20"/>
  <c r="M341" i="20"/>
  <c r="L341" i="20"/>
  <c r="K341" i="20"/>
  <c r="J341" i="20"/>
  <c r="I341" i="20"/>
  <c r="H341" i="20"/>
  <c r="F341" i="20"/>
  <c r="L340" i="20"/>
  <c r="K340" i="20"/>
  <c r="J340" i="20"/>
  <c r="I340" i="20"/>
  <c r="H340" i="20"/>
  <c r="F340" i="20"/>
  <c r="M340" i="20" s="1"/>
  <c r="L339" i="20"/>
  <c r="K339" i="20"/>
  <c r="J339" i="20"/>
  <c r="I339" i="20"/>
  <c r="H339" i="20"/>
  <c r="F339" i="20"/>
  <c r="M339" i="20" s="1"/>
  <c r="M338" i="20"/>
  <c r="L338" i="20"/>
  <c r="K338" i="20"/>
  <c r="J338" i="20"/>
  <c r="I338" i="20"/>
  <c r="H338" i="20"/>
  <c r="F338" i="20"/>
  <c r="L337" i="20"/>
  <c r="K337" i="20"/>
  <c r="J337" i="20"/>
  <c r="I337" i="20"/>
  <c r="H337" i="20"/>
  <c r="F337" i="20"/>
  <c r="M337" i="20" s="1"/>
  <c r="L336" i="20"/>
  <c r="K336" i="20"/>
  <c r="J336" i="20"/>
  <c r="I336" i="20"/>
  <c r="H336" i="20"/>
  <c r="F336" i="20"/>
  <c r="M336" i="20" s="1"/>
  <c r="M335" i="20"/>
  <c r="L335" i="20"/>
  <c r="K335" i="20"/>
  <c r="J335" i="20"/>
  <c r="I335" i="20"/>
  <c r="H335" i="20"/>
  <c r="F335" i="20"/>
  <c r="M334" i="20"/>
  <c r="L334" i="20"/>
  <c r="K334" i="20"/>
  <c r="J334" i="20"/>
  <c r="I334" i="20"/>
  <c r="H334" i="20"/>
  <c r="F334" i="20"/>
  <c r="M333" i="20"/>
  <c r="L333" i="20"/>
  <c r="K333" i="20"/>
  <c r="J333" i="20"/>
  <c r="I333" i="20"/>
  <c r="H333" i="20"/>
  <c r="F333" i="20"/>
  <c r="L332" i="20"/>
  <c r="K332" i="20"/>
  <c r="J332" i="20"/>
  <c r="I332" i="20"/>
  <c r="H332" i="20"/>
  <c r="F332" i="20"/>
  <c r="M332" i="20" s="1"/>
  <c r="L331" i="20"/>
  <c r="K331" i="20"/>
  <c r="J331" i="20"/>
  <c r="I331" i="20"/>
  <c r="H331" i="20"/>
  <c r="F331" i="20"/>
  <c r="M331" i="20" s="1"/>
  <c r="M330" i="20"/>
  <c r="L330" i="20"/>
  <c r="K330" i="20"/>
  <c r="J330" i="20"/>
  <c r="I330" i="20"/>
  <c r="H330" i="20"/>
  <c r="F330" i="20"/>
  <c r="L329" i="20"/>
  <c r="K329" i="20"/>
  <c r="J329" i="20"/>
  <c r="I329" i="20"/>
  <c r="H329" i="20"/>
  <c r="F329" i="20"/>
  <c r="M329" i="20" s="1"/>
  <c r="L328" i="20"/>
  <c r="K328" i="20"/>
  <c r="J328" i="20"/>
  <c r="I328" i="20"/>
  <c r="H328" i="20"/>
  <c r="F328" i="20"/>
  <c r="M328" i="20" s="1"/>
  <c r="M327" i="20"/>
  <c r="L327" i="20"/>
  <c r="K327" i="20"/>
  <c r="J327" i="20"/>
  <c r="I327" i="20"/>
  <c r="H327" i="20"/>
  <c r="F327" i="20"/>
  <c r="M326" i="20"/>
  <c r="L326" i="20"/>
  <c r="K326" i="20"/>
  <c r="J326" i="20"/>
  <c r="I326" i="20"/>
  <c r="H326" i="20"/>
  <c r="F326" i="20"/>
  <c r="M325" i="20"/>
  <c r="L325" i="20"/>
  <c r="K325" i="20"/>
  <c r="J325" i="20"/>
  <c r="I325" i="20"/>
  <c r="H325" i="20"/>
  <c r="F325" i="20"/>
  <c r="L324" i="20"/>
  <c r="K324" i="20"/>
  <c r="J324" i="20"/>
  <c r="I324" i="20"/>
  <c r="H324" i="20"/>
  <c r="F324" i="20"/>
  <c r="M324" i="20" s="1"/>
  <c r="L323" i="20"/>
  <c r="K323" i="20"/>
  <c r="J323" i="20"/>
  <c r="I323" i="20"/>
  <c r="H323" i="20"/>
  <c r="F323" i="20"/>
  <c r="M323" i="20" s="1"/>
  <c r="M322" i="20"/>
  <c r="L322" i="20"/>
  <c r="K322" i="20"/>
  <c r="J322" i="20"/>
  <c r="I322" i="20"/>
  <c r="H322" i="20"/>
  <c r="F322" i="20"/>
  <c r="L321" i="20"/>
  <c r="K321" i="20"/>
  <c r="J321" i="20"/>
  <c r="I321" i="20"/>
  <c r="H321" i="20"/>
  <c r="F321" i="20"/>
  <c r="M321" i="20" s="1"/>
  <c r="L320" i="20"/>
  <c r="K320" i="20"/>
  <c r="J320" i="20"/>
  <c r="I320" i="20"/>
  <c r="H320" i="20"/>
  <c r="F320" i="20"/>
  <c r="M320" i="20" s="1"/>
  <c r="M319" i="20"/>
  <c r="L319" i="20"/>
  <c r="K319" i="20"/>
  <c r="J319" i="20"/>
  <c r="I319" i="20"/>
  <c r="H319" i="20"/>
  <c r="F319" i="20"/>
  <c r="M318" i="20"/>
  <c r="L318" i="20"/>
  <c r="K318" i="20"/>
  <c r="J318" i="20"/>
  <c r="I318" i="20"/>
  <c r="H318" i="20"/>
  <c r="F318" i="20"/>
  <c r="M317" i="20"/>
  <c r="L317" i="20"/>
  <c r="K317" i="20"/>
  <c r="J317" i="20"/>
  <c r="I317" i="20"/>
  <c r="H317" i="20"/>
  <c r="F317" i="20"/>
  <c r="L316" i="20"/>
  <c r="K316" i="20"/>
  <c r="J316" i="20"/>
  <c r="I316" i="20"/>
  <c r="H316" i="20"/>
  <c r="F316" i="20"/>
  <c r="M316" i="20" s="1"/>
  <c r="L315" i="20"/>
  <c r="K315" i="20"/>
  <c r="J315" i="20"/>
  <c r="I315" i="20"/>
  <c r="H315" i="20"/>
  <c r="F315" i="20"/>
  <c r="M315" i="20" s="1"/>
  <c r="M314" i="20"/>
  <c r="L314" i="20"/>
  <c r="K314" i="20"/>
  <c r="J314" i="20"/>
  <c r="I314" i="20"/>
  <c r="H314" i="20"/>
  <c r="F314" i="20"/>
  <c r="L313" i="20"/>
  <c r="K313" i="20"/>
  <c r="J313" i="20"/>
  <c r="I313" i="20"/>
  <c r="H313" i="20"/>
  <c r="F313" i="20"/>
  <c r="M313" i="20" s="1"/>
  <c r="L312" i="20"/>
  <c r="K312" i="20"/>
  <c r="J312" i="20"/>
  <c r="I312" i="20"/>
  <c r="H312" i="20"/>
  <c r="F312" i="20"/>
  <c r="M312" i="20" s="1"/>
  <c r="M311" i="20"/>
  <c r="L311" i="20"/>
  <c r="K311" i="20"/>
  <c r="J311" i="20"/>
  <c r="I311" i="20"/>
  <c r="H311" i="20"/>
  <c r="F311" i="20"/>
  <c r="M310" i="20"/>
  <c r="L310" i="20"/>
  <c r="K310" i="20"/>
  <c r="J310" i="20"/>
  <c r="I310" i="20"/>
  <c r="H310" i="20"/>
  <c r="F310" i="20"/>
  <c r="M309" i="20"/>
  <c r="L309" i="20"/>
  <c r="K309" i="20"/>
  <c r="J309" i="20"/>
  <c r="I309" i="20"/>
  <c r="H309" i="20"/>
  <c r="F309" i="20"/>
  <c r="L308" i="20"/>
  <c r="K308" i="20"/>
  <c r="J308" i="20"/>
  <c r="I308" i="20"/>
  <c r="H308" i="20"/>
  <c r="F308" i="20"/>
  <c r="M308" i="20" s="1"/>
  <c r="L307" i="20"/>
  <c r="K307" i="20"/>
  <c r="J307" i="20"/>
  <c r="I307" i="20"/>
  <c r="H307" i="20"/>
  <c r="F307" i="20"/>
  <c r="M307" i="20" s="1"/>
  <c r="M306" i="20"/>
  <c r="L306" i="20"/>
  <c r="K306" i="20"/>
  <c r="J306" i="20"/>
  <c r="I306" i="20"/>
  <c r="H306" i="20"/>
  <c r="F306" i="20"/>
  <c r="L305" i="20"/>
  <c r="K305" i="20"/>
  <c r="J305" i="20"/>
  <c r="I305" i="20"/>
  <c r="H305" i="20"/>
  <c r="F305" i="20"/>
  <c r="M305" i="20" s="1"/>
  <c r="L304" i="20"/>
  <c r="K304" i="20"/>
  <c r="J304" i="20"/>
  <c r="I304" i="20"/>
  <c r="H304" i="20"/>
  <c r="F304" i="20"/>
  <c r="M304" i="20" s="1"/>
  <c r="M303" i="20"/>
  <c r="L303" i="20"/>
  <c r="K303" i="20"/>
  <c r="J303" i="20"/>
  <c r="I303" i="20"/>
  <c r="H303" i="20"/>
  <c r="F303" i="20"/>
  <c r="M302" i="20"/>
  <c r="L302" i="20"/>
  <c r="K302" i="20"/>
  <c r="J302" i="20"/>
  <c r="I302" i="20"/>
  <c r="H302" i="20"/>
  <c r="F302" i="20"/>
  <c r="M301" i="20"/>
  <c r="L301" i="20"/>
  <c r="K301" i="20"/>
  <c r="J301" i="20"/>
  <c r="I301" i="20"/>
  <c r="H301" i="20"/>
  <c r="F301" i="20"/>
  <c r="L300" i="20"/>
  <c r="K300" i="20"/>
  <c r="J300" i="20"/>
  <c r="I300" i="20"/>
  <c r="H300" i="20"/>
  <c r="F300" i="20"/>
  <c r="M300" i="20" s="1"/>
  <c r="L299" i="20"/>
  <c r="K299" i="20"/>
  <c r="J299" i="20"/>
  <c r="I299" i="20"/>
  <c r="H299" i="20"/>
  <c r="F299" i="20"/>
  <c r="M299" i="20" s="1"/>
  <c r="M298" i="20"/>
  <c r="L298" i="20"/>
  <c r="K298" i="20"/>
  <c r="J298" i="20"/>
  <c r="I298" i="20"/>
  <c r="H298" i="20"/>
  <c r="F298" i="20"/>
  <c r="L297" i="20"/>
  <c r="K297" i="20"/>
  <c r="J297" i="20"/>
  <c r="I297" i="20"/>
  <c r="H297" i="20"/>
  <c r="F297" i="20"/>
  <c r="M297" i="20" s="1"/>
  <c r="L296" i="20"/>
  <c r="K296" i="20"/>
  <c r="J296" i="20"/>
  <c r="I296" i="20"/>
  <c r="H296" i="20"/>
  <c r="F296" i="20"/>
  <c r="M296" i="20" s="1"/>
  <c r="M295" i="20"/>
  <c r="L295" i="20"/>
  <c r="K295" i="20"/>
  <c r="J295" i="20"/>
  <c r="I295" i="20"/>
  <c r="H295" i="20"/>
  <c r="F295" i="20"/>
  <c r="M294" i="20"/>
  <c r="L294" i="20"/>
  <c r="K294" i="20"/>
  <c r="J294" i="20"/>
  <c r="I294" i="20"/>
  <c r="H294" i="20"/>
  <c r="F294" i="20"/>
  <c r="M293" i="20"/>
  <c r="L293" i="20"/>
  <c r="K293" i="20"/>
  <c r="J293" i="20"/>
  <c r="I293" i="20"/>
  <c r="H293" i="20"/>
  <c r="F293" i="20"/>
  <c r="L292" i="20"/>
  <c r="K292" i="20"/>
  <c r="J292" i="20"/>
  <c r="I292" i="20"/>
  <c r="H292" i="20"/>
  <c r="F292" i="20"/>
  <c r="M292" i="20" s="1"/>
  <c r="L291" i="20"/>
  <c r="K291" i="20"/>
  <c r="J291" i="20"/>
  <c r="I291" i="20"/>
  <c r="H291" i="20"/>
  <c r="F291" i="20"/>
  <c r="M291" i="20" s="1"/>
  <c r="M290" i="20"/>
  <c r="L290" i="20"/>
  <c r="K290" i="20"/>
  <c r="J290" i="20"/>
  <c r="I290" i="20"/>
  <c r="H290" i="20"/>
  <c r="F290" i="20"/>
  <c r="L289" i="20"/>
  <c r="K289" i="20"/>
  <c r="J289" i="20"/>
  <c r="I289" i="20"/>
  <c r="H289" i="20"/>
  <c r="F289" i="20"/>
  <c r="M289" i="20" s="1"/>
  <c r="L288" i="20"/>
  <c r="K288" i="20"/>
  <c r="J288" i="20"/>
  <c r="I288" i="20"/>
  <c r="H288" i="20"/>
  <c r="F288" i="20"/>
  <c r="M288" i="20" s="1"/>
  <c r="M287" i="20"/>
  <c r="L287" i="20"/>
  <c r="K287" i="20"/>
  <c r="J287" i="20"/>
  <c r="I287" i="20"/>
  <c r="H287" i="20"/>
  <c r="F287" i="20"/>
  <c r="M286" i="20"/>
  <c r="L286" i="20"/>
  <c r="K286" i="20"/>
  <c r="J286" i="20"/>
  <c r="I286" i="20"/>
  <c r="H286" i="20"/>
  <c r="F286" i="20"/>
  <c r="M285" i="20"/>
  <c r="L285" i="20"/>
  <c r="K285" i="20"/>
  <c r="J285" i="20"/>
  <c r="I285" i="20"/>
  <c r="H285" i="20"/>
  <c r="F285" i="20"/>
  <c r="L284" i="20"/>
  <c r="K284" i="20"/>
  <c r="J284" i="20"/>
  <c r="I284" i="20"/>
  <c r="H284" i="20"/>
  <c r="F284" i="20"/>
  <c r="M284" i="20" s="1"/>
  <c r="L283" i="20"/>
  <c r="K283" i="20"/>
  <c r="J283" i="20"/>
  <c r="I283" i="20"/>
  <c r="H283" i="20"/>
  <c r="F283" i="20"/>
  <c r="M283" i="20" s="1"/>
  <c r="M282" i="20"/>
  <c r="L282" i="20"/>
  <c r="K282" i="20"/>
  <c r="J282" i="20"/>
  <c r="I282" i="20"/>
  <c r="H282" i="20"/>
  <c r="F282" i="20"/>
  <c r="L281" i="20"/>
  <c r="K281" i="20"/>
  <c r="J281" i="20"/>
  <c r="I281" i="20"/>
  <c r="H281" i="20"/>
  <c r="F281" i="20"/>
  <c r="M281" i="20" s="1"/>
  <c r="L280" i="20"/>
  <c r="K280" i="20"/>
  <c r="J280" i="20"/>
  <c r="I280" i="20"/>
  <c r="H280" i="20"/>
  <c r="F280" i="20"/>
  <c r="M280" i="20" s="1"/>
  <c r="M279" i="20"/>
  <c r="L279" i="20"/>
  <c r="K279" i="20"/>
  <c r="J279" i="20"/>
  <c r="I279" i="20"/>
  <c r="H279" i="20"/>
  <c r="F279" i="20"/>
  <c r="M278" i="20"/>
  <c r="L278" i="20"/>
  <c r="K278" i="20"/>
  <c r="J278" i="20"/>
  <c r="I278" i="20"/>
  <c r="H278" i="20"/>
  <c r="F278" i="20"/>
  <c r="M277" i="20"/>
  <c r="L277" i="20"/>
  <c r="K277" i="20"/>
  <c r="J277" i="20"/>
  <c r="I277" i="20"/>
  <c r="H277" i="20"/>
  <c r="F277" i="20"/>
  <c r="L276" i="20"/>
  <c r="K276" i="20"/>
  <c r="J276" i="20"/>
  <c r="I276" i="20"/>
  <c r="H276" i="20"/>
  <c r="F276" i="20"/>
  <c r="M276" i="20" s="1"/>
  <c r="L275" i="20"/>
  <c r="K275" i="20"/>
  <c r="J275" i="20"/>
  <c r="I275" i="20"/>
  <c r="H275" i="20"/>
  <c r="F275" i="20"/>
  <c r="M275" i="20" s="1"/>
  <c r="M274" i="20"/>
  <c r="L274" i="20"/>
  <c r="K274" i="20"/>
  <c r="J274" i="20"/>
  <c r="I274" i="20"/>
  <c r="H274" i="20"/>
  <c r="F274" i="20"/>
  <c r="L273" i="20"/>
  <c r="K273" i="20"/>
  <c r="J273" i="20"/>
  <c r="I273" i="20"/>
  <c r="H273" i="20"/>
  <c r="F273" i="20"/>
  <c r="M273" i="20" s="1"/>
  <c r="L272" i="20"/>
  <c r="K272" i="20"/>
  <c r="J272" i="20"/>
  <c r="I272" i="20"/>
  <c r="H272" i="20"/>
  <c r="F272" i="20"/>
  <c r="M272" i="20" s="1"/>
  <c r="M271" i="20"/>
  <c r="L271" i="20"/>
  <c r="K271" i="20"/>
  <c r="J271" i="20"/>
  <c r="I271" i="20"/>
  <c r="H271" i="20"/>
  <c r="F271" i="20"/>
  <c r="M270" i="20"/>
  <c r="L270" i="20"/>
  <c r="K270" i="20"/>
  <c r="J270" i="20"/>
  <c r="I270" i="20"/>
  <c r="H270" i="20"/>
  <c r="F270" i="20"/>
  <c r="M269" i="20"/>
  <c r="L269" i="20"/>
  <c r="K269" i="20"/>
  <c r="J269" i="20"/>
  <c r="I269" i="20"/>
  <c r="H269" i="20"/>
  <c r="F269" i="20"/>
  <c r="L268" i="20"/>
  <c r="K268" i="20"/>
  <c r="J268" i="20"/>
  <c r="I268" i="20"/>
  <c r="H268" i="20"/>
  <c r="F268" i="20"/>
  <c r="M268" i="20" s="1"/>
  <c r="L267" i="20"/>
  <c r="K267" i="20"/>
  <c r="J267" i="20"/>
  <c r="I267" i="20"/>
  <c r="H267" i="20"/>
  <c r="F267" i="20"/>
  <c r="M267" i="20" s="1"/>
  <c r="M266" i="20"/>
  <c r="L266" i="20"/>
  <c r="K266" i="20"/>
  <c r="J266" i="20"/>
  <c r="I266" i="20"/>
  <c r="H266" i="20"/>
  <c r="F266" i="20"/>
  <c r="L265" i="20"/>
  <c r="K265" i="20"/>
  <c r="J265" i="20"/>
  <c r="I265" i="20"/>
  <c r="H265" i="20"/>
  <c r="F265" i="20"/>
  <c r="M265" i="20" s="1"/>
  <c r="L264" i="20"/>
  <c r="K264" i="20"/>
  <c r="J264" i="20"/>
  <c r="I264" i="20"/>
  <c r="H264" i="20"/>
  <c r="F264" i="20"/>
  <c r="M264" i="20" s="1"/>
  <c r="M263" i="20"/>
  <c r="L263" i="20"/>
  <c r="K263" i="20"/>
  <c r="J263" i="20"/>
  <c r="I263" i="20"/>
  <c r="H263" i="20"/>
  <c r="F263" i="20"/>
  <c r="M262" i="20"/>
  <c r="L262" i="20"/>
  <c r="K262" i="20"/>
  <c r="J262" i="20"/>
  <c r="I262" i="20"/>
  <c r="H262" i="20"/>
  <c r="F262" i="20"/>
  <c r="M261" i="20"/>
  <c r="L261" i="20"/>
  <c r="K261" i="20"/>
  <c r="J261" i="20"/>
  <c r="I261" i="20"/>
  <c r="H261" i="20"/>
  <c r="F261" i="20"/>
  <c r="L260" i="20"/>
  <c r="K260" i="20"/>
  <c r="J260" i="20"/>
  <c r="I260" i="20"/>
  <c r="H260" i="20"/>
  <c r="F260" i="20"/>
  <c r="M260" i="20" s="1"/>
  <c r="L259" i="20"/>
  <c r="K259" i="20"/>
  <c r="J259" i="20"/>
  <c r="I259" i="20"/>
  <c r="H259" i="20"/>
  <c r="F259" i="20"/>
  <c r="M259" i="20" s="1"/>
  <c r="M258" i="20"/>
  <c r="L258" i="20"/>
  <c r="K258" i="20"/>
  <c r="J258" i="20"/>
  <c r="I258" i="20"/>
  <c r="H258" i="20"/>
  <c r="F258" i="20"/>
  <c r="L257" i="20"/>
  <c r="K257" i="20"/>
  <c r="J257" i="20"/>
  <c r="I257" i="20"/>
  <c r="H257" i="20"/>
  <c r="F257" i="20"/>
  <c r="M257" i="20" s="1"/>
  <c r="L256" i="20"/>
  <c r="K256" i="20"/>
  <c r="J256" i="20"/>
  <c r="I256" i="20"/>
  <c r="H256" i="20"/>
  <c r="F256" i="20"/>
  <c r="M256" i="20" s="1"/>
  <c r="M255" i="20"/>
  <c r="L255" i="20"/>
  <c r="K255" i="20"/>
  <c r="J255" i="20"/>
  <c r="I255" i="20"/>
  <c r="H255" i="20"/>
  <c r="F255" i="20"/>
  <c r="M254" i="20"/>
  <c r="L254" i="20"/>
  <c r="K254" i="20"/>
  <c r="J254" i="20"/>
  <c r="I254" i="20"/>
  <c r="H254" i="20"/>
  <c r="F254" i="20"/>
  <c r="M253" i="20"/>
  <c r="L253" i="20"/>
  <c r="K253" i="20"/>
  <c r="J253" i="20"/>
  <c r="I253" i="20"/>
  <c r="H253" i="20"/>
  <c r="F253" i="20"/>
  <c r="L252" i="20"/>
  <c r="K252" i="20"/>
  <c r="J252" i="20"/>
  <c r="I252" i="20"/>
  <c r="H252" i="20"/>
  <c r="F252" i="20"/>
  <c r="M252" i="20" s="1"/>
  <c r="L251" i="20"/>
  <c r="K251" i="20"/>
  <c r="J251" i="20"/>
  <c r="I251" i="20"/>
  <c r="H251" i="20"/>
  <c r="F251" i="20"/>
  <c r="M251" i="20" s="1"/>
  <c r="M250" i="20"/>
  <c r="L250" i="20"/>
  <c r="K250" i="20"/>
  <c r="J250" i="20"/>
  <c r="I250" i="20"/>
  <c r="H250" i="20"/>
  <c r="F250" i="20"/>
  <c r="L249" i="20"/>
  <c r="K249" i="20"/>
  <c r="J249" i="20"/>
  <c r="I249" i="20"/>
  <c r="H249" i="20"/>
  <c r="F249" i="20"/>
  <c r="M249" i="20" s="1"/>
  <c r="L248" i="20"/>
  <c r="K248" i="20"/>
  <c r="J248" i="20"/>
  <c r="I248" i="20"/>
  <c r="H248" i="20"/>
  <c r="F248" i="20"/>
  <c r="M248" i="20" s="1"/>
  <c r="M247" i="20"/>
  <c r="L247" i="20"/>
  <c r="K247" i="20"/>
  <c r="J247" i="20"/>
  <c r="I247" i="20"/>
  <c r="H247" i="20"/>
  <c r="F247" i="20"/>
  <c r="M246" i="20"/>
  <c r="L246" i="20"/>
  <c r="K246" i="20"/>
  <c r="J246" i="20"/>
  <c r="I246" i="20"/>
  <c r="H246" i="20"/>
  <c r="F246" i="20"/>
  <c r="M245" i="20"/>
  <c r="L245" i="20"/>
  <c r="K245" i="20"/>
  <c r="J245" i="20"/>
  <c r="I245" i="20"/>
  <c r="H245" i="20"/>
  <c r="F245" i="20"/>
  <c r="L244" i="20"/>
  <c r="K244" i="20"/>
  <c r="J244" i="20"/>
  <c r="I244" i="20"/>
  <c r="H244" i="20"/>
  <c r="F244" i="20"/>
  <c r="M244" i="20" s="1"/>
  <c r="L243" i="20"/>
  <c r="K243" i="20"/>
  <c r="J243" i="20"/>
  <c r="I243" i="20"/>
  <c r="H243" i="20"/>
  <c r="F243" i="20"/>
  <c r="M243" i="20" s="1"/>
  <c r="M242" i="20"/>
  <c r="L242" i="20"/>
  <c r="K242" i="20"/>
  <c r="J242" i="20"/>
  <c r="I242" i="20"/>
  <c r="H242" i="20"/>
  <c r="F242" i="20"/>
  <c r="L241" i="20"/>
  <c r="K241" i="20"/>
  <c r="J241" i="20"/>
  <c r="I241" i="20"/>
  <c r="H241" i="20"/>
  <c r="F241" i="20"/>
  <c r="M241" i="20" s="1"/>
  <c r="L240" i="20"/>
  <c r="K240" i="20"/>
  <c r="J240" i="20"/>
  <c r="I240" i="20"/>
  <c r="H240" i="20"/>
  <c r="F240" i="20"/>
  <c r="M240" i="20" s="1"/>
  <c r="M239" i="20"/>
  <c r="L239" i="20"/>
  <c r="K239" i="20"/>
  <c r="J239" i="20"/>
  <c r="I239" i="20"/>
  <c r="H239" i="20"/>
  <c r="F239" i="20"/>
  <c r="M238" i="20"/>
  <c r="L238" i="20"/>
  <c r="K238" i="20"/>
  <c r="J238" i="20"/>
  <c r="I238" i="20"/>
  <c r="H238" i="20"/>
  <c r="F238" i="20"/>
  <c r="M237" i="20"/>
  <c r="L237" i="20"/>
  <c r="K237" i="20"/>
  <c r="J237" i="20"/>
  <c r="I237" i="20"/>
  <c r="H237" i="20"/>
  <c r="F237" i="20"/>
  <c r="L236" i="20"/>
  <c r="K236" i="20"/>
  <c r="J236" i="20"/>
  <c r="I236" i="20"/>
  <c r="H236" i="20"/>
  <c r="F236" i="20"/>
  <c r="M236" i="20" s="1"/>
  <c r="L235" i="20"/>
  <c r="K235" i="20"/>
  <c r="J235" i="20"/>
  <c r="I235" i="20"/>
  <c r="H235" i="20"/>
  <c r="F235" i="20"/>
  <c r="M235" i="20" s="1"/>
  <c r="M234" i="20"/>
  <c r="L234" i="20"/>
  <c r="K234" i="20"/>
  <c r="J234" i="20"/>
  <c r="I234" i="20"/>
  <c r="H234" i="20"/>
  <c r="F234" i="20"/>
  <c r="L233" i="20"/>
  <c r="K233" i="20"/>
  <c r="J233" i="20"/>
  <c r="I233" i="20"/>
  <c r="H233" i="20"/>
  <c r="F233" i="20"/>
  <c r="M233" i="20" s="1"/>
  <c r="L232" i="20"/>
  <c r="K232" i="20"/>
  <c r="J232" i="20"/>
  <c r="I232" i="20"/>
  <c r="H232" i="20"/>
  <c r="F232" i="20"/>
  <c r="M232" i="20" s="1"/>
  <c r="M231" i="20"/>
  <c r="L231" i="20"/>
  <c r="K231" i="20"/>
  <c r="J231" i="20"/>
  <c r="I231" i="20"/>
  <c r="H231" i="20"/>
  <c r="F231" i="20"/>
  <c r="M230" i="20"/>
  <c r="L230" i="20"/>
  <c r="K230" i="20"/>
  <c r="J230" i="20"/>
  <c r="I230" i="20"/>
  <c r="H230" i="20"/>
  <c r="F230" i="20"/>
  <c r="M229" i="20"/>
  <c r="L229" i="20"/>
  <c r="K229" i="20"/>
  <c r="J229" i="20"/>
  <c r="I229" i="20"/>
  <c r="H229" i="20"/>
  <c r="F229" i="20"/>
  <c r="L228" i="20"/>
  <c r="K228" i="20"/>
  <c r="J228" i="20"/>
  <c r="I228" i="20"/>
  <c r="H228" i="20"/>
  <c r="F228" i="20"/>
  <c r="M228" i="20" s="1"/>
  <c r="L227" i="20"/>
  <c r="K227" i="20"/>
  <c r="J227" i="20"/>
  <c r="I227" i="20"/>
  <c r="H227" i="20"/>
  <c r="F227" i="20"/>
  <c r="M227" i="20" s="1"/>
  <c r="M226" i="20"/>
  <c r="L226" i="20"/>
  <c r="K226" i="20"/>
  <c r="J226" i="20"/>
  <c r="I226" i="20"/>
  <c r="H226" i="20"/>
  <c r="F226" i="20"/>
  <c r="L225" i="20"/>
  <c r="K225" i="20"/>
  <c r="J225" i="20"/>
  <c r="I225" i="20"/>
  <c r="H225" i="20"/>
  <c r="F225" i="20"/>
  <c r="M225" i="20" s="1"/>
  <c r="L224" i="20"/>
  <c r="K224" i="20"/>
  <c r="J224" i="20"/>
  <c r="I224" i="20"/>
  <c r="H224" i="20"/>
  <c r="F224" i="20"/>
  <c r="M224" i="20" s="1"/>
  <c r="M223" i="20"/>
  <c r="L223" i="20"/>
  <c r="K223" i="20"/>
  <c r="J223" i="20"/>
  <c r="I223" i="20"/>
  <c r="H223" i="20"/>
  <c r="F223" i="20"/>
  <c r="M222" i="20"/>
  <c r="L222" i="20"/>
  <c r="K222" i="20"/>
  <c r="J222" i="20"/>
  <c r="I222" i="20"/>
  <c r="H222" i="20"/>
  <c r="F222" i="20"/>
  <c r="M221" i="20"/>
  <c r="L221" i="20"/>
  <c r="K221" i="20"/>
  <c r="J221" i="20"/>
  <c r="I221" i="20"/>
  <c r="H221" i="20"/>
  <c r="F221" i="20"/>
  <c r="L220" i="20"/>
  <c r="K220" i="20"/>
  <c r="J220" i="20"/>
  <c r="I220" i="20"/>
  <c r="H220" i="20"/>
  <c r="F220" i="20"/>
  <c r="M220" i="20" s="1"/>
  <c r="L219" i="20"/>
  <c r="K219" i="20"/>
  <c r="J219" i="20"/>
  <c r="I219" i="20"/>
  <c r="H219" i="20"/>
  <c r="F219" i="20"/>
  <c r="M219" i="20" s="1"/>
  <c r="M218" i="20"/>
  <c r="L218" i="20"/>
  <c r="K218" i="20"/>
  <c r="J218" i="20"/>
  <c r="I218" i="20"/>
  <c r="H218" i="20"/>
  <c r="F218" i="20"/>
  <c r="L217" i="20"/>
  <c r="K217" i="20"/>
  <c r="J217" i="20"/>
  <c r="I217" i="20"/>
  <c r="H217" i="20"/>
  <c r="F217" i="20"/>
  <c r="M217" i="20" s="1"/>
  <c r="L216" i="20"/>
  <c r="K216" i="20"/>
  <c r="J216" i="20"/>
  <c r="I216" i="20"/>
  <c r="H216" i="20"/>
  <c r="F216" i="20"/>
  <c r="M216" i="20" s="1"/>
  <c r="M215" i="20"/>
  <c r="L215" i="20"/>
  <c r="K215" i="20"/>
  <c r="J215" i="20"/>
  <c r="I215" i="20"/>
  <c r="H215" i="20"/>
  <c r="F215" i="20"/>
  <c r="M214" i="20"/>
  <c r="L214" i="20"/>
  <c r="K214" i="20"/>
  <c r="J214" i="20"/>
  <c r="I214" i="20"/>
  <c r="H214" i="20"/>
  <c r="F214" i="20"/>
  <c r="M213" i="20"/>
  <c r="L213" i="20"/>
  <c r="K213" i="20"/>
  <c r="J213" i="20"/>
  <c r="I213" i="20"/>
  <c r="H213" i="20"/>
  <c r="F213" i="20"/>
  <c r="L212" i="20"/>
  <c r="K212" i="20"/>
  <c r="J212" i="20"/>
  <c r="I212" i="20"/>
  <c r="H212" i="20"/>
  <c r="F212" i="20"/>
  <c r="M212" i="20" s="1"/>
  <c r="L211" i="20"/>
  <c r="K211" i="20"/>
  <c r="J211" i="20"/>
  <c r="I211" i="20"/>
  <c r="H211" i="20"/>
  <c r="F211" i="20"/>
  <c r="M211" i="20" s="1"/>
  <c r="M210" i="20"/>
  <c r="L210" i="20"/>
  <c r="K210" i="20"/>
  <c r="J210" i="20"/>
  <c r="I210" i="20"/>
  <c r="H210" i="20"/>
  <c r="F210" i="20"/>
  <c r="L209" i="20"/>
  <c r="K209" i="20"/>
  <c r="J209" i="20"/>
  <c r="I209" i="20"/>
  <c r="H209" i="20"/>
  <c r="F209" i="20"/>
  <c r="M209" i="20" s="1"/>
  <c r="L208" i="20"/>
  <c r="K208" i="20"/>
  <c r="J208" i="20"/>
  <c r="I208" i="20"/>
  <c r="H208" i="20"/>
  <c r="F208" i="20"/>
  <c r="M208" i="20" s="1"/>
  <c r="M207" i="20"/>
  <c r="L207" i="20"/>
  <c r="K207" i="20"/>
  <c r="J207" i="20"/>
  <c r="I207" i="20"/>
  <c r="H207" i="20"/>
  <c r="F207" i="20"/>
  <c r="M206" i="20"/>
  <c r="L206" i="20"/>
  <c r="K206" i="20"/>
  <c r="J206" i="20"/>
  <c r="I206" i="20"/>
  <c r="H206" i="20"/>
  <c r="F206" i="20"/>
  <c r="M205" i="20"/>
  <c r="L205" i="20"/>
  <c r="K205" i="20"/>
  <c r="J205" i="20"/>
  <c r="I205" i="20"/>
  <c r="H205" i="20"/>
  <c r="F205" i="20"/>
  <c r="L204" i="20"/>
  <c r="K204" i="20"/>
  <c r="J204" i="20"/>
  <c r="I204" i="20"/>
  <c r="H204" i="20"/>
  <c r="F204" i="20"/>
  <c r="M204" i="20" s="1"/>
  <c r="L203" i="20"/>
  <c r="K203" i="20"/>
  <c r="J203" i="20"/>
  <c r="I203" i="20"/>
  <c r="H203" i="20"/>
  <c r="F203" i="20"/>
  <c r="M203" i="20" s="1"/>
  <c r="M202" i="20"/>
  <c r="L202" i="20"/>
  <c r="K202" i="20"/>
  <c r="J202" i="20"/>
  <c r="I202" i="20"/>
  <c r="H202" i="20"/>
  <c r="F202" i="20"/>
  <c r="L201" i="20"/>
  <c r="K201" i="20"/>
  <c r="J201" i="20"/>
  <c r="I201" i="20"/>
  <c r="H201" i="20"/>
  <c r="F201" i="20"/>
  <c r="M201" i="20" s="1"/>
  <c r="L200" i="20"/>
  <c r="K200" i="20"/>
  <c r="J200" i="20"/>
  <c r="I200" i="20"/>
  <c r="H200" i="20"/>
  <c r="F200" i="20"/>
  <c r="M200" i="20" s="1"/>
  <c r="M199" i="20"/>
  <c r="L199" i="20"/>
  <c r="K199" i="20"/>
  <c r="J199" i="20"/>
  <c r="I199" i="20"/>
  <c r="H199" i="20"/>
  <c r="F199" i="20"/>
  <c r="M198" i="20"/>
  <c r="L198" i="20"/>
  <c r="K198" i="20"/>
  <c r="J198" i="20"/>
  <c r="I198" i="20"/>
  <c r="H198" i="20"/>
  <c r="F198" i="20"/>
  <c r="M197" i="20"/>
  <c r="L197" i="20"/>
  <c r="K197" i="20"/>
  <c r="J197" i="20"/>
  <c r="I197" i="20"/>
  <c r="H197" i="20"/>
  <c r="F197" i="20"/>
  <c r="L196" i="20"/>
  <c r="K196" i="20"/>
  <c r="J196" i="20"/>
  <c r="I196" i="20"/>
  <c r="H196" i="20"/>
  <c r="F196" i="20"/>
  <c r="M196" i="20" s="1"/>
  <c r="L195" i="20"/>
  <c r="K195" i="20"/>
  <c r="J195" i="20"/>
  <c r="I195" i="20"/>
  <c r="H195" i="20"/>
  <c r="F195" i="20"/>
  <c r="M195" i="20" s="1"/>
  <c r="M194" i="20"/>
  <c r="L194" i="20"/>
  <c r="K194" i="20"/>
  <c r="J194" i="20"/>
  <c r="I194" i="20"/>
  <c r="H194" i="20"/>
  <c r="F194" i="20"/>
  <c r="L193" i="20"/>
  <c r="K193" i="20"/>
  <c r="J193" i="20"/>
  <c r="I193" i="20"/>
  <c r="H193" i="20"/>
  <c r="F193" i="20"/>
  <c r="M193" i="20" s="1"/>
  <c r="L192" i="20"/>
  <c r="K192" i="20"/>
  <c r="J192" i="20"/>
  <c r="I192" i="20"/>
  <c r="H192" i="20"/>
  <c r="F192" i="20"/>
  <c r="M192" i="20" s="1"/>
  <c r="M191" i="20"/>
  <c r="L191" i="20"/>
  <c r="K191" i="20"/>
  <c r="J191" i="20"/>
  <c r="I191" i="20"/>
  <c r="H191" i="20"/>
  <c r="F191" i="20"/>
  <c r="M190" i="20"/>
  <c r="L190" i="20"/>
  <c r="K190" i="20"/>
  <c r="J190" i="20"/>
  <c r="I190" i="20"/>
  <c r="H190" i="20"/>
  <c r="F190" i="20"/>
  <c r="M189" i="20"/>
  <c r="L189" i="20"/>
  <c r="K189" i="20"/>
  <c r="J189" i="20"/>
  <c r="I189" i="20"/>
  <c r="H189" i="20"/>
  <c r="F189" i="20"/>
  <c r="L188" i="20"/>
  <c r="K188" i="20"/>
  <c r="J188" i="20"/>
  <c r="I188" i="20"/>
  <c r="H188" i="20"/>
  <c r="F188" i="20"/>
  <c r="M188" i="20" s="1"/>
  <c r="L187" i="20"/>
  <c r="K187" i="20"/>
  <c r="J187" i="20"/>
  <c r="I187" i="20"/>
  <c r="H187" i="20"/>
  <c r="F187" i="20"/>
  <c r="M187" i="20" s="1"/>
  <c r="M186" i="20"/>
  <c r="L186" i="20"/>
  <c r="K186" i="20"/>
  <c r="J186" i="20"/>
  <c r="I186" i="20"/>
  <c r="H186" i="20"/>
  <c r="F186" i="20"/>
  <c r="L185" i="20"/>
  <c r="K185" i="20"/>
  <c r="J185" i="20"/>
  <c r="I185" i="20"/>
  <c r="H185" i="20"/>
  <c r="F185" i="20"/>
  <c r="M185" i="20" s="1"/>
  <c r="L184" i="20"/>
  <c r="K184" i="20"/>
  <c r="J184" i="20"/>
  <c r="I184" i="20"/>
  <c r="H184" i="20"/>
  <c r="F184" i="20"/>
  <c r="M184" i="20" s="1"/>
  <c r="M183" i="20"/>
  <c r="L183" i="20"/>
  <c r="K183" i="20"/>
  <c r="J183" i="20"/>
  <c r="I183" i="20"/>
  <c r="H183" i="20"/>
  <c r="F183" i="20"/>
  <c r="M182" i="20"/>
  <c r="L182" i="20"/>
  <c r="K182" i="20"/>
  <c r="J182" i="20"/>
  <c r="I182" i="20"/>
  <c r="H182" i="20"/>
  <c r="F182" i="20"/>
  <c r="M181" i="20"/>
  <c r="L181" i="20"/>
  <c r="K181" i="20"/>
  <c r="J181" i="20"/>
  <c r="I181" i="20"/>
  <c r="H181" i="20"/>
  <c r="F181" i="20"/>
  <c r="L180" i="20"/>
  <c r="K180" i="20"/>
  <c r="J180" i="20"/>
  <c r="I180" i="20"/>
  <c r="H180" i="20"/>
  <c r="F180" i="20"/>
  <c r="M180" i="20" s="1"/>
  <c r="L179" i="20"/>
  <c r="K179" i="20"/>
  <c r="J179" i="20"/>
  <c r="I179" i="20"/>
  <c r="H179" i="20"/>
  <c r="F179" i="20"/>
  <c r="M179" i="20" s="1"/>
  <c r="M178" i="20"/>
  <c r="L178" i="20"/>
  <c r="K178" i="20"/>
  <c r="J178" i="20"/>
  <c r="I178" i="20"/>
  <c r="H178" i="20"/>
  <c r="F178" i="20"/>
  <c r="L177" i="20"/>
  <c r="K177" i="20"/>
  <c r="J177" i="20"/>
  <c r="I177" i="20"/>
  <c r="H177" i="20"/>
  <c r="F177" i="20"/>
  <c r="M177" i="20" s="1"/>
  <c r="L176" i="20"/>
  <c r="K176" i="20"/>
  <c r="J176" i="20"/>
  <c r="I176" i="20"/>
  <c r="H176" i="20"/>
  <c r="F176" i="20"/>
  <c r="M176" i="20" s="1"/>
  <c r="M175" i="20"/>
  <c r="L175" i="20"/>
  <c r="K175" i="20"/>
  <c r="J175" i="20"/>
  <c r="I175" i="20"/>
  <c r="H175" i="20"/>
  <c r="F175" i="20"/>
  <c r="M174" i="20"/>
  <c r="L174" i="20"/>
  <c r="K174" i="20"/>
  <c r="J174" i="20"/>
  <c r="I174" i="20"/>
  <c r="H174" i="20"/>
  <c r="F174" i="20"/>
  <c r="M173" i="20"/>
  <c r="L173" i="20"/>
  <c r="K173" i="20"/>
  <c r="J173" i="20"/>
  <c r="I173" i="20"/>
  <c r="H173" i="20"/>
  <c r="F173" i="20"/>
  <c r="L172" i="20"/>
  <c r="K172" i="20"/>
  <c r="J172" i="20"/>
  <c r="I172" i="20"/>
  <c r="H172" i="20"/>
  <c r="F172" i="20"/>
  <c r="M172" i="20" s="1"/>
  <c r="L171" i="20"/>
  <c r="K171" i="20"/>
  <c r="J171" i="20"/>
  <c r="I171" i="20"/>
  <c r="H171" i="20"/>
  <c r="F171" i="20"/>
  <c r="M171" i="20" s="1"/>
  <c r="M170" i="20"/>
  <c r="L170" i="20"/>
  <c r="K170" i="20"/>
  <c r="J170" i="20"/>
  <c r="I170" i="20"/>
  <c r="H170" i="20"/>
  <c r="F170" i="20"/>
  <c r="L169" i="20"/>
  <c r="K169" i="20"/>
  <c r="J169" i="20"/>
  <c r="I169" i="20"/>
  <c r="H169" i="20"/>
  <c r="F169" i="20"/>
  <c r="M169" i="20" s="1"/>
  <c r="L168" i="20"/>
  <c r="K168" i="20"/>
  <c r="J168" i="20"/>
  <c r="I168" i="20"/>
  <c r="H168" i="20"/>
  <c r="F168" i="20"/>
  <c r="M168" i="20" s="1"/>
  <c r="M167" i="20"/>
  <c r="L167" i="20"/>
  <c r="K167" i="20"/>
  <c r="J167" i="20"/>
  <c r="I167" i="20"/>
  <c r="H167" i="20"/>
  <c r="F167" i="20"/>
  <c r="M166" i="20"/>
  <c r="L166" i="20"/>
  <c r="K166" i="20"/>
  <c r="J166" i="20"/>
  <c r="I166" i="20"/>
  <c r="H166" i="20"/>
  <c r="F166" i="20"/>
  <c r="M165" i="20"/>
  <c r="L165" i="20"/>
  <c r="K165" i="20"/>
  <c r="J165" i="20"/>
  <c r="I165" i="20"/>
  <c r="H165" i="20"/>
  <c r="F165" i="20"/>
  <c r="L164" i="20"/>
  <c r="K164" i="20"/>
  <c r="J164" i="20"/>
  <c r="I164" i="20"/>
  <c r="H164" i="20"/>
  <c r="F164" i="20"/>
  <c r="M164" i="20" s="1"/>
  <c r="L163" i="20"/>
  <c r="K163" i="20"/>
  <c r="J163" i="20"/>
  <c r="I163" i="20"/>
  <c r="H163" i="20"/>
  <c r="F163" i="20"/>
  <c r="M163" i="20" s="1"/>
  <c r="M162" i="20"/>
  <c r="L162" i="20"/>
  <c r="K162" i="20"/>
  <c r="J162" i="20"/>
  <c r="I162" i="20"/>
  <c r="H162" i="20"/>
  <c r="F162" i="20"/>
  <c r="L161" i="20"/>
  <c r="K161" i="20"/>
  <c r="J161" i="20"/>
  <c r="I161" i="20"/>
  <c r="H161" i="20"/>
  <c r="F161" i="20"/>
  <c r="M161" i="20" s="1"/>
  <c r="L160" i="20"/>
  <c r="K160" i="20"/>
  <c r="J160" i="20"/>
  <c r="I160" i="20"/>
  <c r="H160" i="20"/>
  <c r="F160" i="20"/>
  <c r="M160" i="20" s="1"/>
  <c r="M159" i="20"/>
  <c r="L159" i="20"/>
  <c r="K159" i="20"/>
  <c r="J159" i="20"/>
  <c r="I159" i="20"/>
  <c r="H159" i="20"/>
  <c r="F159" i="20"/>
  <c r="M158" i="20"/>
  <c r="L158" i="20"/>
  <c r="K158" i="20"/>
  <c r="J158" i="20"/>
  <c r="I158" i="20"/>
  <c r="H158" i="20"/>
  <c r="F158" i="20"/>
  <c r="M157" i="20"/>
  <c r="L157" i="20"/>
  <c r="K157" i="20"/>
  <c r="J157" i="20"/>
  <c r="I157" i="20"/>
  <c r="H157" i="20"/>
  <c r="F157" i="20"/>
  <c r="L156" i="20"/>
  <c r="K156" i="20"/>
  <c r="J156" i="20"/>
  <c r="I156" i="20"/>
  <c r="H156" i="20"/>
  <c r="F156" i="20"/>
  <c r="M156" i="20" s="1"/>
  <c r="L155" i="20"/>
  <c r="K155" i="20"/>
  <c r="J155" i="20"/>
  <c r="I155" i="20"/>
  <c r="H155" i="20"/>
  <c r="F155" i="20"/>
  <c r="M155" i="20" s="1"/>
  <c r="M154" i="20"/>
  <c r="L154" i="20"/>
  <c r="K154" i="20"/>
  <c r="J154" i="20"/>
  <c r="I154" i="20"/>
  <c r="H154" i="20"/>
  <c r="F154" i="20"/>
  <c r="L153" i="20"/>
  <c r="K153" i="20"/>
  <c r="J153" i="20"/>
  <c r="I153" i="20"/>
  <c r="H153" i="20"/>
  <c r="F153" i="20"/>
  <c r="M153" i="20" s="1"/>
  <c r="L152" i="20"/>
  <c r="K152" i="20"/>
  <c r="J152" i="20"/>
  <c r="I152" i="20"/>
  <c r="H152" i="20"/>
  <c r="F152" i="20"/>
  <c r="M152" i="20" s="1"/>
  <c r="M151" i="20"/>
  <c r="L151" i="20"/>
  <c r="K151" i="20"/>
  <c r="J151" i="20"/>
  <c r="I151" i="20"/>
  <c r="H151" i="20"/>
  <c r="F151" i="20"/>
  <c r="M150" i="20"/>
  <c r="L150" i="20"/>
  <c r="K150" i="20"/>
  <c r="J150" i="20"/>
  <c r="I150" i="20"/>
  <c r="H150" i="20"/>
  <c r="F150" i="20"/>
  <c r="M149" i="20"/>
  <c r="L149" i="20"/>
  <c r="K149" i="20"/>
  <c r="J149" i="20"/>
  <c r="I149" i="20"/>
  <c r="H149" i="20"/>
  <c r="F149" i="20"/>
  <c r="L148" i="20"/>
  <c r="K148" i="20"/>
  <c r="J148" i="20"/>
  <c r="I148" i="20"/>
  <c r="H148" i="20"/>
  <c r="F148" i="20"/>
  <c r="M148" i="20" s="1"/>
  <c r="L147" i="20"/>
  <c r="K147" i="20"/>
  <c r="J147" i="20"/>
  <c r="I147" i="20"/>
  <c r="H147" i="20"/>
  <c r="F147" i="20"/>
  <c r="M147" i="20" s="1"/>
  <c r="M146" i="20"/>
  <c r="L146" i="20"/>
  <c r="K146" i="20"/>
  <c r="J146" i="20"/>
  <c r="I146" i="20"/>
  <c r="H146" i="20"/>
  <c r="F146" i="20"/>
  <c r="L145" i="20"/>
  <c r="K145" i="20"/>
  <c r="J145" i="20"/>
  <c r="I145" i="20"/>
  <c r="H145" i="20"/>
  <c r="F145" i="20"/>
  <c r="M145" i="20" s="1"/>
  <c r="L144" i="20"/>
  <c r="K144" i="20"/>
  <c r="J144" i="20"/>
  <c r="I144" i="20"/>
  <c r="H144" i="20"/>
  <c r="F144" i="20"/>
  <c r="M144" i="20" s="1"/>
  <c r="M143" i="20"/>
  <c r="L143" i="20"/>
  <c r="K143" i="20"/>
  <c r="J143" i="20"/>
  <c r="I143" i="20"/>
  <c r="H143" i="20"/>
  <c r="F143" i="20"/>
  <c r="M142" i="20"/>
  <c r="L142" i="20"/>
  <c r="K142" i="20"/>
  <c r="J142" i="20"/>
  <c r="I142" i="20"/>
  <c r="H142" i="20"/>
  <c r="F142" i="20"/>
  <c r="M141" i="20"/>
  <c r="L141" i="20"/>
  <c r="K141" i="20"/>
  <c r="J141" i="20"/>
  <c r="I141" i="20"/>
  <c r="H141" i="20"/>
  <c r="F141" i="20"/>
  <c r="L140" i="20"/>
  <c r="K140" i="20"/>
  <c r="J140" i="20"/>
  <c r="I140" i="20"/>
  <c r="H140" i="20"/>
  <c r="F140" i="20"/>
  <c r="M140" i="20" s="1"/>
  <c r="L139" i="20"/>
  <c r="K139" i="20"/>
  <c r="J139" i="20"/>
  <c r="I139" i="20"/>
  <c r="H139" i="20"/>
  <c r="F139" i="20"/>
  <c r="M139" i="20" s="1"/>
  <c r="M138" i="20"/>
  <c r="L138" i="20"/>
  <c r="K138" i="20"/>
  <c r="J138" i="20"/>
  <c r="I138" i="20"/>
  <c r="H138" i="20"/>
  <c r="F138" i="20"/>
  <c r="L137" i="20"/>
  <c r="K137" i="20"/>
  <c r="J137" i="20"/>
  <c r="I137" i="20"/>
  <c r="H137" i="20"/>
  <c r="F137" i="20"/>
  <c r="M137" i="20" s="1"/>
  <c r="L136" i="20"/>
  <c r="K136" i="20"/>
  <c r="J136" i="20"/>
  <c r="I136" i="20"/>
  <c r="H136" i="20"/>
  <c r="F136" i="20"/>
  <c r="M136" i="20" s="1"/>
  <c r="M135" i="20"/>
  <c r="L135" i="20"/>
  <c r="K135" i="20"/>
  <c r="J135" i="20"/>
  <c r="I135" i="20"/>
  <c r="H135" i="20"/>
  <c r="F135" i="20"/>
  <c r="M134" i="20"/>
  <c r="L134" i="20"/>
  <c r="K134" i="20"/>
  <c r="J134" i="20"/>
  <c r="I134" i="20"/>
  <c r="H134" i="20"/>
  <c r="F134" i="20"/>
  <c r="M133" i="20"/>
  <c r="L133" i="20"/>
  <c r="K133" i="20"/>
  <c r="J133" i="20"/>
  <c r="I133" i="20"/>
  <c r="H133" i="20"/>
  <c r="F133" i="20"/>
  <c r="L132" i="20"/>
  <c r="K132" i="20"/>
  <c r="J132" i="20"/>
  <c r="I132" i="20"/>
  <c r="H132" i="20"/>
  <c r="F132" i="20"/>
  <c r="M132" i="20" s="1"/>
  <c r="L131" i="20"/>
  <c r="K131" i="20"/>
  <c r="J131" i="20"/>
  <c r="I131" i="20"/>
  <c r="H131" i="20"/>
  <c r="F131" i="20"/>
  <c r="M131" i="20" s="1"/>
  <c r="M130" i="20"/>
  <c r="L130" i="20"/>
  <c r="K130" i="20"/>
  <c r="J130" i="20"/>
  <c r="I130" i="20"/>
  <c r="H130" i="20"/>
  <c r="F130" i="20"/>
  <c r="L129" i="20"/>
  <c r="K129" i="20"/>
  <c r="J129" i="20"/>
  <c r="I129" i="20"/>
  <c r="H129" i="20"/>
  <c r="F129" i="20"/>
  <c r="M129" i="20" s="1"/>
  <c r="L128" i="20"/>
  <c r="K128" i="20"/>
  <c r="J128" i="20"/>
  <c r="I128" i="20"/>
  <c r="H128" i="20"/>
  <c r="F128" i="20"/>
  <c r="M128" i="20" s="1"/>
  <c r="M127" i="20"/>
  <c r="L127" i="20"/>
  <c r="K127" i="20"/>
  <c r="J127" i="20"/>
  <c r="I127" i="20"/>
  <c r="H127" i="20"/>
  <c r="F127" i="20"/>
  <c r="M126" i="20"/>
  <c r="L126" i="20"/>
  <c r="K126" i="20"/>
  <c r="J126" i="20"/>
  <c r="I126" i="20"/>
  <c r="H126" i="20"/>
  <c r="F126" i="20"/>
  <c r="M125" i="20"/>
  <c r="L125" i="20"/>
  <c r="K125" i="20"/>
  <c r="J125" i="20"/>
  <c r="I125" i="20"/>
  <c r="H125" i="20"/>
  <c r="F125" i="20"/>
  <c r="L124" i="20"/>
  <c r="K124" i="20"/>
  <c r="J124" i="20"/>
  <c r="I124" i="20"/>
  <c r="H124" i="20"/>
  <c r="F124" i="20"/>
  <c r="M124" i="20" s="1"/>
  <c r="L123" i="20"/>
  <c r="K123" i="20"/>
  <c r="J123" i="20"/>
  <c r="I123" i="20"/>
  <c r="H123" i="20"/>
  <c r="F123" i="20"/>
  <c r="M123" i="20" s="1"/>
  <c r="M122" i="20"/>
  <c r="L122" i="20"/>
  <c r="K122" i="20"/>
  <c r="J122" i="20"/>
  <c r="I122" i="20"/>
  <c r="H122" i="20"/>
  <c r="F122" i="20"/>
  <c r="L121" i="20"/>
  <c r="K121" i="20"/>
  <c r="J121" i="20"/>
  <c r="I121" i="20"/>
  <c r="H121" i="20"/>
  <c r="F121" i="20"/>
  <c r="M121" i="20" s="1"/>
  <c r="L120" i="20"/>
  <c r="K120" i="20"/>
  <c r="J120" i="20"/>
  <c r="I120" i="20"/>
  <c r="H120" i="20"/>
  <c r="F120" i="20"/>
  <c r="M120" i="20" s="1"/>
  <c r="M119" i="20"/>
  <c r="L119" i="20"/>
  <c r="K119" i="20"/>
  <c r="J119" i="20"/>
  <c r="I119" i="20"/>
  <c r="H119" i="20"/>
  <c r="F119" i="20"/>
  <c r="M118" i="20"/>
  <c r="L118" i="20"/>
  <c r="K118" i="20"/>
  <c r="J118" i="20"/>
  <c r="I118" i="20"/>
  <c r="H118" i="20"/>
  <c r="F118" i="20"/>
  <c r="M117" i="20"/>
  <c r="L117" i="20"/>
  <c r="K117" i="20"/>
  <c r="J117" i="20"/>
  <c r="I117" i="20"/>
  <c r="H117" i="20"/>
  <c r="F117" i="20"/>
  <c r="L116" i="20"/>
  <c r="K116" i="20"/>
  <c r="J116" i="20"/>
  <c r="I116" i="20"/>
  <c r="H116" i="20"/>
  <c r="F116" i="20"/>
  <c r="M116" i="20" s="1"/>
  <c r="L115" i="20"/>
  <c r="K115" i="20"/>
  <c r="J115" i="20"/>
  <c r="I115" i="20"/>
  <c r="H115" i="20"/>
  <c r="F115" i="20"/>
  <c r="M115" i="20" s="1"/>
  <c r="M114" i="20"/>
  <c r="L114" i="20"/>
  <c r="K114" i="20"/>
  <c r="J114" i="20"/>
  <c r="I114" i="20"/>
  <c r="H114" i="20"/>
  <c r="F114" i="20"/>
  <c r="L113" i="20"/>
  <c r="K113" i="20"/>
  <c r="J113" i="20"/>
  <c r="I113" i="20"/>
  <c r="H113" i="20"/>
  <c r="F113" i="20"/>
  <c r="M113" i="20" s="1"/>
  <c r="L112" i="20"/>
  <c r="K112" i="20"/>
  <c r="J112" i="20"/>
  <c r="I112" i="20"/>
  <c r="H112" i="20"/>
  <c r="F112" i="20"/>
  <c r="M112" i="20" s="1"/>
  <c r="M111" i="20"/>
  <c r="L111" i="20"/>
  <c r="K111" i="20"/>
  <c r="J111" i="20"/>
  <c r="I111" i="20"/>
  <c r="H111" i="20"/>
  <c r="F111" i="20"/>
  <c r="M110" i="20"/>
  <c r="L110" i="20"/>
  <c r="K110" i="20"/>
  <c r="J110" i="20"/>
  <c r="I110" i="20"/>
  <c r="H110" i="20"/>
  <c r="F110" i="20"/>
  <c r="M109" i="20"/>
  <c r="L109" i="20"/>
  <c r="K109" i="20"/>
  <c r="J109" i="20"/>
  <c r="I109" i="20"/>
  <c r="H109" i="20"/>
  <c r="F109" i="20"/>
  <c r="L108" i="20"/>
  <c r="K108" i="20"/>
  <c r="J108" i="20"/>
  <c r="I108" i="20"/>
  <c r="H108" i="20"/>
  <c r="F108" i="20"/>
  <c r="M108" i="20" s="1"/>
  <c r="L107" i="20"/>
  <c r="K107" i="20"/>
  <c r="J107" i="20"/>
  <c r="I107" i="20"/>
  <c r="H107" i="20"/>
  <c r="F107" i="20"/>
  <c r="M107" i="20" s="1"/>
  <c r="M106" i="20"/>
  <c r="L106" i="20"/>
  <c r="K106" i="20"/>
  <c r="J106" i="20"/>
  <c r="I106" i="20"/>
  <c r="H106" i="20"/>
  <c r="F106" i="20"/>
  <c r="L105" i="20"/>
  <c r="K105" i="20"/>
  <c r="J105" i="20"/>
  <c r="I105" i="20"/>
  <c r="H105" i="20"/>
  <c r="F105" i="20"/>
  <c r="M105" i="20" s="1"/>
  <c r="L104" i="20"/>
  <c r="K104" i="20"/>
  <c r="J104" i="20"/>
  <c r="I104" i="20"/>
  <c r="H104" i="20"/>
  <c r="F104" i="20"/>
  <c r="M104" i="20" s="1"/>
  <c r="M103" i="20"/>
  <c r="L103" i="20"/>
  <c r="K103" i="20"/>
  <c r="J103" i="20"/>
  <c r="I103" i="20"/>
  <c r="H103" i="20"/>
  <c r="F103" i="20"/>
  <c r="M102" i="20"/>
  <c r="L102" i="20"/>
  <c r="K102" i="20"/>
  <c r="J102" i="20"/>
  <c r="I102" i="20"/>
  <c r="H102" i="20"/>
  <c r="F102" i="20"/>
  <c r="M101" i="20"/>
  <c r="L101" i="20"/>
  <c r="K101" i="20"/>
  <c r="J101" i="20"/>
  <c r="I101" i="20"/>
  <c r="H101" i="20"/>
  <c r="F101" i="20"/>
  <c r="L100" i="20"/>
  <c r="K100" i="20"/>
  <c r="J100" i="20"/>
  <c r="I100" i="20"/>
  <c r="H100" i="20"/>
  <c r="F100" i="20"/>
  <c r="M100" i="20" s="1"/>
  <c r="L99" i="20"/>
  <c r="K99" i="20"/>
  <c r="J99" i="20"/>
  <c r="I99" i="20"/>
  <c r="H99" i="20"/>
  <c r="F99" i="20"/>
  <c r="M99" i="20" s="1"/>
  <c r="M98" i="20"/>
  <c r="L98" i="20"/>
  <c r="K98" i="20"/>
  <c r="J98" i="20"/>
  <c r="I98" i="20"/>
  <c r="H98" i="20"/>
  <c r="F98" i="20"/>
  <c r="L97" i="20"/>
  <c r="K97" i="20"/>
  <c r="J97" i="20"/>
  <c r="I97" i="20"/>
  <c r="H97" i="20"/>
  <c r="F97" i="20"/>
  <c r="M97" i="20" s="1"/>
  <c r="L96" i="20"/>
  <c r="K96" i="20"/>
  <c r="J96" i="20"/>
  <c r="I96" i="20"/>
  <c r="H96" i="20"/>
  <c r="F96" i="20"/>
  <c r="M96" i="20" s="1"/>
  <c r="M95" i="20"/>
  <c r="L95" i="20"/>
  <c r="K95" i="20"/>
  <c r="J95" i="20"/>
  <c r="I95" i="20"/>
  <c r="H95" i="20"/>
  <c r="F95" i="20"/>
  <c r="M94" i="20"/>
  <c r="L94" i="20"/>
  <c r="K94" i="20"/>
  <c r="J94" i="20"/>
  <c r="I94" i="20"/>
  <c r="H94" i="20"/>
  <c r="F94" i="20"/>
  <c r="M93" i="20"/>
  <c r="L93" i="20"/>
  <c r="K93" i="20"/>
  <c r="J93" i="20"/>
  <c r="I93" i="20"/>
  <c r="H93" i="20"/>
  <c r="F93" i="20"/>
  <c r="L92" i="20"/>
  <c r="K92" i="20"/>
  <c r="J92" i="20"/>
  <c r="I92" i="20"/>
  <c r="H92" i="20"/>
  <c r="F92" i="20"/>
  <c r="M92" i="20" s="1"/>
  <c r="L91" i="20"/>
  <c r="K91" i="20"/>
  <c r="J91" i="20"/>
  <c r="I91" i="20"/>
  <c r="H91" i="20"/>
  <c r="F91" i="20"/>
  <c r="M91" i="20" s="1"/>
  <c r="M90" i="20"/>
  <c r="L90" i="20"/>
  <c r="K90" i="20"/>
  <c r="J90" i="20"/>
  <c r="I90" i="20"/>
  <c r="H90" i="20"/>
  <c r="F90" i="20"/>
  <c r="L89" i="20"/>
  <c r="K89" i="20"/>
  <c r="J89" i="20"/>
  <c r="I89" i="20"/>
  <c r="H89" i="20"/>
  <c r="F89" i="20"/>
  <c r="M89" i="20" s="1"/>
  <c r="L88" i="20"/>
  <c r="K88" i="20"/>
  <c r="J88" i="20"/>
  <c r="I88" i="20"/>
  <c r="H88" i="20"/>
  <c r="F88" i="20"/>
  <c r="M88" i="20" s="1"/>
  <c r="M87" i="20"/>
  <c r="L87" i="20"/>
  <c r="K87" i="20"/>
  <c r="J87" i="20"/>
  <c r="I87" i="20"/>
  <c r="H87" i="20"/>
  <c r="F87" i="20"/>
  <c r="M86" i="20"/>
  <c r="L86" i="20"/>
  <c r="K86" i="20"/>
  <c r="J86" i="20"/>
  <c r="I86" i="20"/>
  <c r="H86" i="20"/>
  <c r="F86" i="20"/>
  <c r="M85" i="20"/>
  <c r="L85" i="20"/>
  <c r="K85" i="20"/>
  <c r="J85" i="20"/>
  <c r="I85" i="20"/>
  <c r="H85" i="20"/>
  <c r="F85" i="20"/>
  <c r="L84" i="20"/>
  <c r="K84" i="20"/>
  <c r="J84" i="20"/>
  <c r="I84" i="20"/>
  <c r="H84" i="20"/>
  <c r="F84" i="20"/>
  <c r="M84" i="20" s="1"/>
  <c r="L83" i="20"/>
  <c r="K83" i="20"/>
  <c r="J83" i="20"/>
  <c r="I83" i="20"/>
  <c r="H83" i="20"/>
  <c r="F83" i="20"/>
  <c r="M83" i="20" s="1"/>
  <c r="M82" i="20"/>
  <c r="L82" i="20"/>
  <c r="K82" i="20"/>
  <c r="J82" i="20"/>
  <c r="I82" i="20"/>
  <c r="H82" i="20"/>
  <c r="F82" i="20"/>
  <c r="L81" i="20"/>
  <c r="K81" i="20"/>
  <c r="J81" i="20"/>
  <c r="I81" i="20"/>
  <c r="H81" i="20"/>
  <c r="F81" i="20"/>
  <c r="M81" i="20" s="1"/>
  <c r="L80" i="20"/>
  <c r="K80" i="20"/>
  <c r="J80" i="20"/>
  <c r="I80" i="20"/>
  <c r="H80" i="20"/>
  <c r="F80" i="20"/>
  <c r="M80" i="20" s="1"/>
  <c r="M79" i="20"/>
  <c r="L79" i="20"/>
  <c r="K79" i="20"/>
  <c r="J79" i="20"/>
  <c r="I79" i="20"/>
  <c r="H79" i="20"/>
  <c r="F79" i="20"/>
  <c r="M78" i="20"/>
  <c r="L78" i="20"/>
  <c r="K78" i="20"/>
  <c r="J78" i="20"/>
  <c r="I78" i="20"/>
  <c r="H78" i="20"/>
  <c r="F78" i="20"/>
  <c r="M77" i="20"/>
  <c r="L77" i="20"/>
  <c r="K77" i="20"/>
  <c r="J77" i="20"/>
  <c r="I77" i="20"/>
  <c r="H77" i="20"/>
  <c r="F77" i="20"/>
  <c r="L76" i="20"/>
  <c r="K76" i="20"/>
  <c r="J76" i="20"/>
  <c r="I76" i="20"/>
  <c r="H76" i="20"/>
  <c r="F76" i="20"/>
  <c r="M76" i="20" s="1"/>
  <c r="L75" i="20"/>
  <c r="K75" i="20"/>
  <c r="J75" i="20"/>
  <c r="I75" i="20"/>
  <c r="H75" i="20"/>
  <c r="F75" i="20"/>
  <c r="M75" i="20" s="1"/>
  <c r="M74" i="20"/>
  <c r="L74" i="20"/>
  <c r="K74" i="20"/>
  <c r="J74" i="20"/>
  <c r="I74" i="20"/>
  <c r="H74" i="20"/>
  <c r="F74" i="20"/>
  <c r="L73" i="20"/>
  <c r="K73" i="20"/>
  <c r="J73" i="20"/>
  <c r="I73" i="20"/>
  <c r="H73" i="20"/>
  <c r="F73" i="20"/>
  <c r="M73" i="20" s="1"/>
  <c r="L72" i="20"/>
  <c r="K72" i="20"/>
  <c r="J72" i="20"/>
  <c r="I72" i="20"/>
  <c r="H72" i="20"/>
  <c r="F72" i="20"/>
  <c r="M72" i="20" s="1"/>
  <c r="M71" i="20"/>
  <c r="L71" i="20"/>
  <c r="K71" i="20"/>
  <c r="J71" i="20"/>
  <c r="I71" i="20"/>
  <c r="H71" i="20"/>
  <c r="F71" i="20"/>
  <c r="M70" i="20"/>
  <c r="L70" i="20"/>
  <c r="K70" i="20"/>
  <c r="J70" i="20"/>
  <c r="I70" i="20"/>
  <c r="H70" i="20"/>
  <c r="F70" i="20"/>
  <c r="M69" i="20"/>
  <c r="L69" i="20"/>
  <c r="K69" i="20"/>
  <c r="J69" i="20"/>
  <c r="I69" i="20"/>
  <c r="H69" i="20"/>
  <c r="F69" i="20"/>
  <c r="L68" i="20"/>
  <c r="K68" i="20"/>
  <c r="J68" i="20"/>
  <c r="I68" i="20"/>
  <c r="H68" i="20"/>
  <c r="F68" i="20"/>
  <c r="M68" i="20" s="1"/>
  <c r="L67" i="20"/>
  <c r="K67" i="20"/>
  <c r="J67" i="20"/>
  <c r="I67" i="20"/>
  <c r="H67" i="20"/>
  <c r="F67" i="20"/>
  <c r="M67" i="20" s="1"/>
  <c r="M66" i="20"/>
  <c r="L66" i="20"/>
  <c r="K66" i="20"/>
  <c r="J66" i="20"/>
  <c r="I66" i="20"/>
  <c r="H66" i="20"/>
  <c r="F66" i="20"/>
  <c r="L65" i="20"/>
  <c r="K65" i="20"/>
  <c r="J65" i="20"/>
  <c r="I65" i="20"/>
  <c r="H65" i="20"/>
  <c r="F65" i="20"/>
  <c r="M65" i="20" s="1"/>
  <c r="L64" i="20"/>
  <c r="K64" i="20"/>
  <c r="J64" i="20"/>
  <c r="I64" i="20"/>
  <c r="H64" i="20"/>
  <c r="F64" i="20"/>
  <c r="M64" i="20" s="1"/>
  <c r="M63" i="20"/>
  <c r="L63" i="20"/>
  <c r="K63" i="20"/>
  <c r="J63" i="20"/>
  <c r="I63" i="20"/>
  <c r="H63" i="20"/>
  <c r="F63" i="20"/>
  <c r="M62" i="20"/>
  <c r="L62" i="20"/>
  <c r="K62" i="20"/>
  <c r="J62" i="20"/>
  <c r="I62" i="20"/>
  <c r="H62" i="20"/>
  <c r="F62" i="20"/>
  <c r="M61" i="20"/>
  <c r="L61" i="20"/>
  <c r="K61" i="20"/>
  <c r="J61" i="20"/>
  <c r="I61" i="20"/>
  <c r="H61" i="20"/>
  <c r="F61" i="20"/>
  <c r="L60" i="20"/>
  <c r="K60" i="20"/>
  <c r="J60" i="20"/>
  <c r="I60" i="20"/>
  <c r="H60" i="20"/>
  <c r="F60" i="20"/>
  <c r="M60" i="20" s="1"/>
  <c r="L59" i="20"/>
  <c r="K59" i="20"/>
  <c r="J59" i="20"/>
  <c r="I59" i="20"/>
  <c r="H59" i="20"/>
  <c r="F59" i="20"/>
  <c r="M59" i="20" s="1"/>
  <c r="M58" i="20"/>
  <c r="L58" i="20"/>
  <c r="K58" i="20"/>
  <c r="J58" i="20"/>
  <c r="I58" i="20"/>
  <c r="H58" i="20"/>
  <c r="F58" i="20"/>
  <c r="L57" i="20"/>
  <c r="K57" i="20"/>
  <c r="J57" i="20"/>
  <c r="I57" i="20"/>
  <c r="H57" i="20"/>
  <c r="F57" i="20"/>
  <c r="M57" i="20" s="1"/>
  <c r="L56" i="20"/>
  <c r="K56" i="20"/>
  <c r="J56" i="20"/>
  <c r="I56" i="20"/>
  <c r="H56" i="20"/>
  <c r="F56" i="20"/>
  <c r="M56" i="20" s="1"/>
  <c r="M55" i="20"/>
  <c r="L55" i="20"/>
  <c r="K55" i="20"/>
  <c r="J55" i="20"/>
  <c r="I55" i="20"/>
  <c r="H55" i="20"/>
  <c r="F55" i="20"/>
  <c r="M54" i="20"/>
  <c r="L54" i="20"/>
  <c r="K54" i="20"/>
  <c r="J54" i="20"/>
  <c r="I54" i="20"/>
  <c r="H54" i="20"/>
  <c r="F54" i="20"/>
  <c r="M53" i="20"/>
  <c r="L53" i="20"/>
  <c r="K53" i="20"/>
  <c r="J53" i="20"/>
  <c r="I53" i="20"/>
  <c r="H53" i="20"/>
  <c r="F53" i="20"/>
  <c r="L52" i="20"/>
  <c r="K52" i="20"/>
  <c r="J52" i="20"/>
  <c r="I52" i="20"/>
  <c r="H52" i="20"/>
  <c r="F52" i="20"/>
  <c r="M52" i="20" s="1"/>
  <c r="L51" i="20"/>
  <c r="K51" i="20"/>
  <c r="J51" i="20"/>
  <c r="I51" i="20"/>
  <c r="H51" i="20"/>
  <c r="F51" i="20"/>
  <c r="M51" i="20" s="1"/>
  <c r="M50" i="20"/>
  <c r="L50" i="20"/>
  <c r="K50" i="20"/>
  <c r="J50" i="20"/>
  <c r="I50" i="20"/>
  <c r="H50" i="20"/>
  <c r="F50" i="20"/>
  <c r="L49" i="20"/>
  <c r="K49" i="20"/>
  <c r="J49" i="20"/>
  <c r="I49" i="20"/>
  <c r="H49" i="20"/>
  <c r="F49" i="20"/>
  <c r="M49" i="20" s="1"/>
  <c r="L48" i="20"/>
  <c r="K48" i="20"/>
  <c r="J48" i="20"/>
  <c r="I48" i="20"/>
  <c r="H48" i="20"/>
  <c r="F48" i="20"/>
  <c r="M48" i="20" s="1"/>
  <c r="M47" i="20"/>
  <c r="L47" i="20"/>
  <c r="K47" i="20"/>
  <c r="J47" i="20"/>
  <c r="I47" i="20"/>
  <c r="H47" i="20"/>
  <c r="F47" i="20"/>
  <c r="M46" i="20"/>
  <c r="L46" i="20"/>
  <c r="K46" i="20"/>
  <c r="J46" i="20"/>
  <c r="I46" i="20"/>
  <c r="H46" i="20"/>
  <c r="F46" i="20"/>
  <c r="M45" i="20"/>
  <c r="L45" i="20"/>
  <c r="K45" i="20"/>
  <c r="J45" i="20"/>
  <c r="I45" i="20"/>
  <c r="H45" i="20"/>
  <c r="F45" i="20"/>
  <c r="L44" i="20"/>
  <c r="K44" i="20"/>
  <c r="J44" i="20"/>
  <c r="I44" i="20"/>
  <c r="H44" i="20"/>
  <c r="F44" i="20"/>
  <c r="M44" i="20" s="1"/>
  <c r="L43" i="20"/>
  <c r="K43" i="20"/>
  <c r="J43" i="20"/>
  <c r="I43" i="20"/>
  <c r="H43" i="20"/>
  <c r="F43" i="20"/>
  <c r="M43" i="20" s="1"/>
  <c r="M42" i="20"/>
  <c r="L42" i="20"/>
  <c r="K42" i="20"/>
  <c r="J42" i="20"/>
  <c r="I42" i="20"/>
  <c r="H42" i="20"/>
  <c r="F42" i="20"/>
  <c r="L41" i="20"/>
  <c r="K41" i="20"/>
  <c r="J41" i="20"/>
  <c r="I41" i="20"/>
  <c r="H41" i="20"/>
  <c r="F41" i="20"/>
  <c r="M41" i="20" s="1"/>
  <c r="L40" i="20"/>
  <c r="K40" i="20"/>
  <c r="J40" i="20"/>
  <c r="I40" i="20"/>
  <c r="H40" i="20"/>
  <c r="F40" i="20"/>
  <c r="M40" i="20" s="1"/>
  <c r="M39" i="20"/>
  <c r="L39" i="20"/>
  <c r="K39" i="20"/>
  <c r="J39" i="20"/>
  <c r="I39" i="20"/>
  <c r="H39" i="20"/>
  <c r="F39" i="20"/>
  <c r="M38" i="20"/>
  <c r="L38" i="20"/>
  <c r="K38" i="20"/>
  <c r="J38" i="20"/>
  <c r="I38" i="20"/>
  <c r="H38" i="20"/>
  <c r="F38" i="20"/>
  <c r="M37" i="20"/>
  <c r="L37" i="20"/>
  <c r="K37" i="20"/>
  <c r="J37" i="20"/>
  <c r="I37" i="20"/>
  <c r="H37" i="20"/>
  <c r="F37" i="20"/>
  <c r="L36" i="20"/>
  <c r="K36" i="20"/>
  <c r="J36" i="20"/>
  <c r="I36" i="20"/>
  <c r="H36" i="20"/>
  <c r="F36" i="20"/>
  <c r="M36" i="20" s="1"/>
  <c r="L35" i="20"/>
  <c r="K35" i="20"/>
  <c r="J35" i="20"/>
  <c r="I35" i="20"/>
  <c r="H35" i="20"/>
  <c r="F35" i="20"/>
  <c r="M35" i="20" s="1"/>
  <c r="M34" i="20"/>
  <c r="L34" i="20"/>
  <c r="K34" i="20"/>
  <c r="J34" i="20"/>
  <c r="I34" i="20"/>
  <c r="H34" i="20"/>
  <c r="F34" i="20"/>
  <c r="L33" i="20"/>
  <c r="K33" i="20"/>
  <c r="J33" i="20"/>
  <c r="I33" i="20"/>
  <c r="H33" i="20"/>
  <c r="F33" i="20"/>
  <c r="M33" i="20" s="1"/>
  <c r="L32" i="20"/>
  <c r="K32" i="20"/>
  <c r="J32" i="20"/>
  <c r="I32" i="20"/>
  <c r="H32" i="20"/>
  <c r="F32" i="20"/>
  <c r="M32" i="20" s="1"/>
  <c r="M31" i="20"/>
  <c r="L31" i="20"/>
  <c r="K31" i="20"/>
  <c r="J31" i="20"/>
  <c r="I31" i="20"/>
  <c r="H31" i="20"/>
  <c r="F31" i="20"/>
  <c r="M30" i="20"/>
  <c r="L30" i="20"/>
  <c r="K30" i="20"/>
  <c r="J30" i="20"/>
  <c r="I30" i="20"/>
  <c r="H30" i="20"/>
  <c r="F30" i="20"/>
  <c r="M29" i="20"/>
  <c r="L29" i="20"/>
  <c r="K29" i="20"/>
  <c r="J29" i="20"/>
  <c r="I29" i="20"/>
  <c r="H29" i="20"/>
  <c r="F29" i="20"/>
  <c r="L28" i="20"/>
  <c r="K28" i="20"/>
  <c r="J28" i="20"/>
  <c r="I28" i="20"/>
  <c r="H28" i="20"/>
  <c r="F28" i="20"/>
  <c r="M28" i="20" s="1"/>
  <c r="L27" i="20"/>
  <c r="K27" i="20"/>
  <c r="J27" i="20"/>
  <c r="I27" i="20"/>
  <c r="H27" i="20"/>
  <c r="F27" i="20"/>
  <c r="M27" i="20" s="1"/>
  <c r="M26" i="20"/>
  <c r="L26" i="20"/>
  <c r="K26" i="20"/>
  <c r="J26" i="20"/>
  <c r="I26" i="20"/>
  <c r="H26" i="20"/>
  <c r="F26" i="20"/>
  <c r="L25" i="20"/>
  <c r="K25" i="20"/>
  <c r="J25" i="20"/>
  <c r="I25" i="20"/>
  <c r="H25" i="20"/>
  <c r="F25" i="20"/>
  <c r="M25" i="20" s="1"/>
  <c r="L24" i="20"/>
  <c r="K24" i="20"/>
  <c r="J24" i="20"/>
  <c r="I24" i="20"/>
  <c r="H24" i="20"/>
  <c r="F24" i="20"/>
  <c r="M24" i="20" s="1"/>
  <c r="M23" i="20"/>
  <c r="L23" i="20"/>
  <c r="K23" i="20"/>
  <c r="J23" i="20"/>
  <c r="I23" i="20"/>
  <c r="H23" i="20"/>
  <c r="F23" i="20"/>
  <c r="M22" i="20"/>
  <c r="L22" i="20"/>
  <c r="K22" i="20"/>
  <c r="J22" i="20"/>
  <c r="I22" i="20"/>
  <c r="H22" i="20"/>
  <c r="F22" i="20"/>
  <c r="M21" i="20"/>
  <c r="L21" i="20"/>
  <c r="K21" i="20"/>
  <c r="J21" i="20"/>
  <c r="I21" i="20"/>
  <c r="H21" i="20"/>
  <c r="F21" i="20"/>
  <c r="L20" i="20"/>
  <c r="K20" i="20"/>
  <c r="J20" i="20"/>
  <c r="I20" i="20"/>
  <c r="H20" i="20"/>
  <c r="F20" i="20"/>
  <c r="M20" i="20" s="1"/>
  <c r="L19" i="20"/>
  <c r="K19" i="20"/>
  <c r="J19" i="20"/>
  <c r="I19" i="20"/>
  <c r="H19" i="20"/>
  <c r="F19" i="20"/>
  <c r="M19" i="20" s="1"/>
  <c r="M18" i="20"/>
  <c r="L18" i="20"/>
  <c r="K18" i="20"/>
  <c r="J18" i="20"/>
  <c r="I18" i="20"/>
  <c r="H18" i="20"/>
  <c r="F18" i="20"/>
  <c r="L17" i="20"/>
  <c r="K17" i="20"/>
  <c r="J17" i="20"/>
  <c r="I17" i="20"/>
  <c r="H17" i="20"/>
  <c r="F17" i="20"/>
  <c r="M17" i="20" s="1"/>
  <c r="L16" i="20"/>
  <c r="K16" i="20"/>
  <c r="J16" i="20"/>
  <c r="I16" i="20"/>
  <c r="H16" i="20"/>
  <c r="F16" i="20"/>
  <c r="M16" i="20" s="1"/>
  <c r="M15" i="20"/>
  <c r="L15" i="20"/>
  <c r="K15" i="20"/>
  <c r="J15" i="20"/>
  <c r="I15" i="20"/>
  <c r="H15" i="20"/>
  <c r="F15" i="20"/>
  <c r="M14" i="20"/>
  <c r="L14" i="20"/>
  <c r="K14" i="20"/>
  <c r="J14" i="20"/>
  <c r="I14" i="20"/>
  <c r="H14" i="20"/>
  <c r="F14" i="20"/>
  <c r="M13" i="20"/>
  <c r="L13" i="20"/>
  <c r="K13" i="20"/>
  <c r="J13" i="20"/>
  <c r="I13" i="20"/>
  <c r="H13" i="20"/>
  <c r="F13" i="20"/>
  <c r="L12" i="20"/>
  <c r="K12" i="20"/>
  <c r="J12" i="20"/>
  <c r="I12" i="20"/>
  <c r="H12" i="20"/>
  <c r="F12" i="20"/>
  <c r="M12" i="20" s="1"/>
  <c r="L11" i="20"/>
  <c r="K11" i="20"/>
  <c r="J11" i="20"/>
  <c r="I11" i="20"/>
  <c r="H11" i="20"/>
  <c r="F11" i="20"/>
  <c r="M11" i="20" s="1"/>
  <c r="M10" i="20"/>
  <c r="L10" i="20"/>
  <c r="K10" i="20"/>
  <c r="J10" i="20"/>
  <c r="I10" i="20"/>
  <c r="H10" i="20"/>
  <c r="F10" i="20"/>
  <c r="L9" i="20"/>
  <c r="K9" i="20"/>
  <c r="J9" i="20"/>
  <c r="I9" i="20"/>
  <c r="H9" i="20"/>
  <c r="F9" i="20"/>
  <c r="M9" i="20" s="1"/>
  <c r="L8" i="20"/>
  <c r="K8" i="20"/>
  <c r="J8" i="20"/>
  <c r="I8" i="20"/>
  <c r="H8" i="20"/>
  <c r="F8" i="20"/>
  <c r="M8" i="20" s="1"/>
  <c r="M7" i="20"/>
  <c r="L7" i="20"/>
  <c r="K7" i="20"/>
  <c r="J7" i="20"/>
  <c r="I7" i="20"/>
  <c r="H7" i="20"/>
  <c r="F7" i="20"/>
  <c r="M6" i="20"/>
  <c r="L6" i="20"/>
  <c r="K6" i="20"/>
  <c r="J6" i="20"/>
  <c r="I6" i="20"/>
  <c r="H6" i="20"/>
  <c r="F6" i="20"/>
  <c r="M5" i="20"/>
  <c r="L5" i="20"/>
  <c r="K5" i="20"/>
  <c r="J5" i="20"/>
  <c r="I5" i="20"/>
  <c r="H5" i="20"/>
  <c r="F5" i="20"/>
  <c r="BH103" i="10" l="1"/>
  <c r="BI103" i="10"/>
  <c r="BJ103" i="10"/>
  <c r="BK103" i="10"/>
  <c r="BL103" i="10"/>
  <c r="BM103" i="10"/>
  <c r="BN103" i="10"/>
  <c r="AE103" i="10"/>
  <c r="AF103" i="10" s="1"/>
  <c r="BH121" i="10"/>
  <c r="BI121" i="10"/>
  <c r="BJ121" i="10"/>
  <c r="BK121" i="10"/>
  <c r="BL121" i="10"/>
  <c r="BM121" i="10"/>
  <c r="BN121" i="10"/>
  <c r="BH122" i="10"/>
  <c r="BI122" i="10"/>
  <c r="BJ122" i="10"/>
  <c r="BK122" i="10"/>
  <c r="BL122" i="10"/>
  <c r="BM122" i="10"/>
  <c r="BN122" i="10"/>
  <c r="BH123" i="10"/>
  <c r="BI123" i="10"/>
  <c r="BJ123" i="10"/>
  <c r="BK123" i="10"/>
  <c r="BL123" i="10"/>
  <c r="BM123" i="10"/>
  <c r="BN123" i="10"/>
  <c r="BH124" i="10"/>
  <c r="BI124" i="10"/>
  <c r="BJ124" i="10"/>
  <c r="BK124" i="10"/>
  <c r="BL124" i="10"/>
  <c r="BM124" i="10"/>
  <c r="BN124" i="10"/>
  <c r="BH125" i="10"/>
  <c r="BI125" i="10"/>
  <c r="BJ125" i="10"/>
  <c r="BK125" i="10"/>
  <c r="BL125" i="10"/>
  <c r="BM125" i="10"/>
  <c r="BN125" i="10"/>
  <c r="BH126" i="10"/>
  <c r="BI126" i="10"/>
  <c r="BJ126" i="10"/>
  <c r="BK126" i="10"/>
  <c r="BL126" i="10"/>
  <c r="BM126" i="10"/>
  <c r="BN126" i="10"/>
  <c r="BN137" i="10"/>
  <c r="BM137" i="10"/>
  <c r="BL137" i="10"/>
  <c r="BK137" i="10"/>
  <c r="BJ137" i="10"/>
  <c r="BI137" i="10"/>
  <c r="BH137" i="10"/>
  <c r="BN135" i="10"/>
  <c r="BM135" i="10"/>
  <c r="BL135" i="10"/>
  <c r="BK135" i="10"/>
  <c r="BJ135" i="10"/>
  <c r="BI135" i="10"/>
  <c r="BH135" i="10"/>
  <c r="BN131" i="10"/>
  <c r="BM131" i="10"/>
  <c r="BL131" i="10"/>
  <c r="BK131" i="10"/>
  <c r="BJ131" i="10"/>
  <c r="BI131" i="10"/>
  <c r="BH131" i="10"/>
  <c r="BN130" i="10"/>
  <c r="BM130" i="10"/>
  <c r="BL130" i="10"/>
  <c r="BK130" i="10"/>
  <c r="BJ130" i="10"/>
  <c r="BI130" i="10"/>
  <c r="BH130" i="10"/>
  <c r="BN120" i="10"/>
  <c r="BM120" i="10"/>
  <c r="BL120" i="10"/>
  <c r="BK120" i="10"/>
  <c r="BJ120" i="10"/>
  <c r="BI120" i="10"/>
  <c r="BH120" i="10"/>
  <c r="BN119" i="10"/>
  <c r="BM119" i="10"/>
  <c r="BL119" i="10"/>
  <c r="BK119" i="10"/>
  <c r="BJ119" i="10"/>
  <c r="BI119" i="10"/>
  <c r="BH119" i="10"/>
  <c r="BN118" i="10"/>
  <c r="BM118" i="10"/>
  <c r="BL118" i="10"/>
  <c r="BK118" i="10"/>
  <c r="BJ118" i="10"/>
  <c r="BI118" i="10"/>
  <c r="BH118" i="10"/>
  <c r="BN117" i="10"/>
  <c r="BM117" i="10"/>
  <c r="BL117" i="10"/>
  <c r="BK117" i="10"/>
  <c r="BJ117" i="10"/>
  <c r="BI117" i="10"/>
  <c r="BH117" i="10"/>
  <c r="BN116" i="10"/>
  <c r="BM116" i="10"/>
  <c r="BL116" i="10"/>
  <c r="BK116" i="10"/>
  <c r="BJ116" i="10"/>
  <c r="BI116" i="10"/>
  <c r="BH116" i="10"/>
  <c r="BN115" i="10"/>
  <c r="BM115" i="10"/>
  <c r="BL115" i="10"/>
  <c r="BK115" i="10"/>
  <c r="BJ115" i="10"/>
  <c r="BI115" i="10"/>
  <c r="BH115" i="10"/>
  <c r="BN114" i="10"/>
  <c r="BM114" i="10"/>
  <c r="BL114" i="10"/>
  <c r="BK114" i="10"/>
  <c r="BJ114" i="10"/>
  <c r="BI114" i="10"/>
  <c r="BH114" i="10"/>
  <c r="BN113" i="10"/>
  <c r="BM113" i="10"/>
  <c r="BL113" i="10"/>
  <c r="BK113" i="10"/>
  <c r="BJ113" i="10"/>
  <c r="BI113" i="10"/>
  <c r="BH113" i="10"/>
  <c r="BN112" i="10"/>
  <c r="BM112" i="10"/>
  <c r="BL112" i="10"/>
  <c r="BK112" i="10"/>
  <c r="BJ112" i="10"/>
  <c r="BI112" i="10"/>
  <c r="BH112" i="10"/>
  <c r="BN111" i="10"/>
  <c r="BM111" i="10"/>
  <c r="BL111" i="10"/>
  <c r="BK111" i="10"/>
  <c r="BJ111" i="10"/>
  <c r="BI111" i="10"/>
  <c r="BH111" i="10"/>
  <c r="BN110" i="10"/>
  <c r="BM110" i="10"/>
  <c r="BL110" i="10"/>
  <c r="BK110" i="10"/>
  <c r="BJ110" i="10"/>
  <c r="BI110" i="10"/>
  <c r="BH110" i="10"/>
  <c r="BN109" i="10"/>
  <c r="BM109" i="10"/>
  <c r="BL109" i="10"/>
  <c r="BK109" i="10"/>
  <c r="BJ109" i="10"/>
  <c r="BI109" i="10"/>
  <c r="BH109" i="10"/>
  <c r="BN108" i="10"/>
  <c r="BM108" i="10"/>
  <c r="BL108" i="10"/>
  <c r="BK108" i="10"/>
  <c r="BJ108" i="10"/>
  <c r="BI108" i="10"/>
  <c r="BH108" i="10"/>
  <c r="BN107" i="10"/>
  <c r="BM107" i="10"/>
  <c r="BL107" i="10"/>
  <c r="BK107" i="10"/>
  <c r="BJ107" i="10"/>
  <c r="BI107" i="10"/>
  <c r="BH107" i="10"/>
  <c r="BN106" i="10"/>
  <c r="BM106" i="10"/>
  <c r="BL106" i="10"/>
  <c r="BK106" i="10"/>
  <c r="BJ106" i="10"/>
  <c r="BI106" i="10"/>
  <c r="BH106" i="10"/>
  <c r="BN105" i="10"/>
  <c r="BM105" i="10"/>
  <c r="BL105" i="10"/>
  <c r="BK105" i="10"/>
  <c r="BJ105" i="10"/>
  <c r="BI105" i="10"/>
  <c r="BH105" i="10"/>
  <c r="BN104" i="10"/>
  <c r="BM104" i="10"/>
  <c r="BL104" i="10"/>
  <c r="BK104" i="10"/>
  <c r="BJ104" i="10"/>
  <c r="BI104" i="10"/>
  <c r="BH104" i="10"/>
  <c r="BN102" i="10"/>
  <c r="BM102" i="10"/>
  <c r="BL102" i="10"/>
  <c r="BK102" i="10"/>
  <c r="BJ102" i="10"/>
  <c r="BI102" i="10"/>
  <c r="BH102" i="10"/>
  <c r="BN101" i="10"/>
  <c r="BM101" i="10"/>
  <c r="BL101" i="10"/>
  <c r="BK101" i="10"/>
  <c r="BJ101" i="10"/>
  <c r="BI101" i="10"/>
  <c r="BH101" i="10"/>
  <c r="BN100" i="10"/>
  <c r="BM100" i="10"/>
  <c r="BL100" i="10"/>
  <c r="BK100" i="10"/>
  <c r="BJ100" i="10"/>
  <c r="BI100" i="10"/>
  <c r="BH100" i="10"/>
  <c r="BN99" i="10"/>
  <c r="BM99" i="10"/>
  <c r="BL99" i="10"/>
  <c r="BK99" i="10"/>
  <c r="BJ99" i="10"/>
  <c r="BI99" i="10"/>
  <c r="BH99" i="10"/>
  <c r="BN98" i="10"/>
  <c r="BM98" i="10"/>
  <c r="BL98" i="10"/>
  <c r="BK98" i="10"/>
  <c r="BJ98" i="10"/>
  <c r="BI98" i="10"/>
  <c r="BH98" i="10"/>
  <c r="BN97" i="10"/>
  <c r="BM97" i="10"/>
  <c r="BL97" i="10"/>
  <c r="BK97" i="10"/>
  <c r="BJ97" i="10"/>
  <c r="BI97" i="10"/>
  <c r="BH97" i="10"/>
  <c r="BN96" i="10"/>
  <c r="BM96" i="10"/>
  <c r="BL96" i="10"/>
  <c r="BK96" i="10"/>
  <c r="BJ96" i="10"/>
  <c r="BI96" i="10"/>
  <c r="BH96" i="10"/>
  <c r="BN95" i="10"/>
  <c r="BM95" i="10"/>
  <c r="BL95" i="10"/>
  <c r="BK95" i="10"/>
  <c r="BJ95" i="10"/>
  <c r="BI95" i="10"/>
  <c r="BH95" i="10"/>
  <c r="BN94" i="10"/>
  <c r="BM94" i="10"/>
  <c r="BL94" i="10"/>
  <c r="BK94" i="10"/>
  <c r="BJ94" i="10"/>
  <c r="BI94" i="10"/>
  <c r="BH94" i="10"/>
  <c r="BN93" i="10"/>
  <c r="BM93" i="10"/>
  <c r="BL93" i="10"/>
  <c r="BK93" i="10"/>
  <c r="BJ93" i="10"/>
  <c r="BI93" i="10"/>
  <c r="BH93" i="10"/>
  <c r="BN92" i="10"/>
  <c r="BM92" i="10"/>
  <c r="BL92" i="10"/>
  <c r="BK92" i="10"/>
  <c r="BJ92" i="10"/>
  <c r="BI92" i="10"/>
  <c r="BH92" i="10"/>
  <c r="BN90" i="10"/>
  <c r="BM90" i="10"/>
  <c r="BL90" i="10"/>
  <c r="BK90" i="10"/>
  <c r="BJ90" i="10"/>
  <c r="BI90" i="10"/>
  <c r="BH90" i="10"/>
  <c r="BN89" i="10"/>
  <c r="BM89" i="10"/>
  <c r="BL89" i="10"/>
  <c r="BK89" i="10"/>
  <c r="BJ89" i="10"/>
  <c r="BI89" i="10"/>
  <c r="BH89" i="10"/>
  <c r="BN88" i="10"/>
  <c r="BM88" i="10"/>
  <c r="BL88" i="10"/>
  <c r="BK88" i="10"/>
  <c r="BJ88" i="10"/>
  <c r="BI88" i="10"/>
  <c r="BH88" i="10"/>
  <c r="BN87" i="10"/>
  <c r="BM87" i="10"/>
  <c r="BL87" i="10"/>
  <c r="BK87" i="10"/>
  <c r="BJ87" i="10"/>
  <c r="BI87" i="10"/>
  <c r="BH87" i="10"/>
  <c r="BN86" i="10"/>
  <c r="BM86" i="10"/>
  <c r="BL86" i="10"/>
  <c r="BK86" i="10"/>
  <c r="BJ86" i="10"/>
  <c r="BI86" i="10"/>
  <c r="BH86" i="10"/>
  <c r="BN81" i="10"/>
  <c r="BM81" i="10"/>
  <c r="BL81" i="10"/>
  <c r="BK81" i="10"/>
  <c r="BJ81" i="10"/>
  <c r="BI81" i="10"/>
  <c r="BH81" i="10"/>
  <c r="BN80" i="10"/>
  <c r="BM80" i="10"/>
  <c r="BL80" i="10"/>
  <c r="BK80" i="10"/>
  <c r="BJ80" i="10"/>
  <c r="BI80" i="10"/>
  <c r="BH80" i="10"/>
  <c r="BN77" i="10"/>
  <c r="BM77" i="10"/>
  <c r="BL77" i="10"/>
  <c r="BK77" i="10"/>
  <c r="BJ77" i="10"/>
  <c r="BI77" i="10"/>
  <c r="BH77" i="10"/>
  <c r="BN76" i="10"/>
  <c r="BM76" i="10"/>
  <c r="BL76" i="10"/>
  <c r="BK76" i="10"/>
  <c r="BJ76" i="10"/>
  <c r="BI76" i="10"/>
  <c r="BH76" i="10"/>
  <c r="BN75" i="10"/>
  <c r="BM75" i="10"/>
  <c r="BL75" i="10"/>
  <c r="BK75" i="10"/>
  <c r="BJ75" i="10"/>
  <c r="BI75" i="10"/>
  <c r="BH75" i="10"/>
  <c r="BN74" i="10"/>
  <c r="BM74" i="10"/>
  <c r="BL74" i="10"/>
  <c r="BK74" i="10"/>
  <c r="BJ74" i="10"/>
  <c r="BI74" i="10"/>
  <c r="BH74" i="10"/>
  <c r="BN73" i="10"/>
  <c r="BM73" i="10"/>
  <c r="BL73" i="10"/>
  <c r="BK73" i="10"/>
  <c r="BJ73" i="10"/>
  <c r="BI73" i="10"/>
  <c r="BH73" i="10"/>
  <c r="BN71" i="10"/>
  <c r="BM71" i="10"/>
  <c r="BL71" i="10"/>
  <c r="BK71" i="10"/>
  <c r="BJ71" i="10"/>
  <c r="BI71" i="10"/>
  <c r="BH71" i="10"/>
  <c r="BN70" i="10"/>
  <c r="BM70" i="10"/>
  <c r="BL70" i="10"/>
  <c r="BK70" i="10"/>
  <c r="BJ70" i="10"/>
  <c r="BI70" i="10"/>
  <c r="BH70" i="10"/>
  <c r="BN69" i="10"/>
  <c r="BM69" i="10"/>
  <c r="BL69" i="10"/>
  <c r="BK69" i="10"/>
  <c r="BJ69" i="10"/>
  <c r="BI69" i="10"/>
  <c r="BH69" i="10"/>
  <c r="BN68" i="10"/>
  <c r="BM68" i="10"/>
  <c r="BL68" i="10"/>
  <c r="BK68" i="10"/>
  <c r="BJ68" i="10"/>
  <c r="BI68" i="10"/>
  <c r="BH68" i="10"/>
  <c r="BN67" i="10"/>
  <c r="BM67" i="10"/>
  <c r="BL67" i="10"/>
  <c r="BK67" i="10"/>
  <c r="BJ67" i="10"/>
  <c r="BI67" i="10"/>
  <c r="BH67" i="10"/>
  <c r="BN66" i="10"/>
  <c r="BM66" i="10"/>
  <c r="BL66" i="10"/>
  <c r="BK66" i="10"/>
  <c r="BJ66" i="10"/>
  <c r="BI66" i="10"/>
  <c r="BH66" i="10"/>
  <c r="BN65" i="10"/>
  <c r="BM65" i="10"/>
  <c r="BL65" i="10"/>
  <c r="BK65" i="10"/>
  <c r="BJ65" i="10"/>
  <c r="BI65" i="10"/>
  <c r="BH65" i="10"/>
  <c r="BN64" i="10"/>
  <c r="BM64" i="10"/>
  <c r="BL64" i="10"/>
  <c r="BK64" i="10"/>
  <c r="BJ64" i="10"/>
  <c r="BI64" i="10"/>
  <c r="BH64" i="10"/>
  <c r="BN63" i="10"/>
  <c r="BM63" i="10"/>
  <c r="BL63" i="10"/>
  <c r="BK63" i="10"/>
  <c r="BJ63" i="10"/>
  <c r="BI63" i="10"/>
  <c r="BH63" i="10"/>
  <c r="BN62" i="10"/>
  <c r="BM62" i="10"/>
  <c r="BL62" i="10"/>
  <c r="BK62" i="10"/>
  <c r="BJ62" i="10"/>
  <c r="BI62" i="10"/>
  <c r="BH62" i="10"/>
  <c r="BN61" i="10"/>
  <c r="BM61" i="10"/>
  <c r="BL61" i="10"/>
  <c r="BK61" i="10"/>
  <c r="BJ61" i="10"/>
  <c r="BI61" i="10"/>
  <c r="BH61" i="10"/>
  <c r="BN60" i="10"/>
  <c r="BM60" i="10"/>
  <c r="BL60" i="10"/>
  <c r="BK60" i="10"/>
  <c r="BJ60" i="10"/>
  <c r="BI60" i="10"/>
  <c r="BH60" i="10"/>
  <c r="BN59" i="10"/>
  <c r="BM59" i="10"/>
  <c r="BL59" i="10"/>
  <c r="BK59" i="10"/>
  <c r="BJ59" i="10"/>
  <c r="BI59" i="10"/>
  <c r="BH59" i="10"/>
  <c r="BN58" i="10"/>
  <c r="BM58" i="10"/>
  <c r="BL58" i="10"/>
  <c r="BK58" i="10"/>
  <c r="BJ58" i="10"/>
  <c r="BI58" i="10"/>
  <c r="BH58" i="10"/>
  <c r="BN57" i="10"/>
  <c r="BM57" i="10"/>
  <c r="BL57" i="10"/>
  <c r="BK57" i="10"/>
  <c r="BJ57" i="10"/>
  <c r="BI57" i="10"/>
  <c r="BH57" i="10"/>
  <c r="BN56" i="10"/>
  <c r="BM56" i="10"/>
  <c r="BL56" i="10"/>
  <c r="BK56" i="10"/>
  <c r="BJ56" i="10"/>
  <c r="BI56" i="10"/>
  <c r="BH56" i="10"/>
  <c r="BN55" i="10"/>
  <c r="BM55" i="10"/>
  <c r="BL55" i="10"/>
  <c r="BK55" i="10"/>
  <c r="BJ55" i="10"/>
  <c r="BI55" i="10"/>
  <c r="BH55" i="10"/>
  <c r="BN54" i="10"/>
  <c r="BM54" i="10"/>
  <c r="BL54" i="10"/>
  <c r="BK54" i="10"/>
  <c r="BJ54" i="10"/>
  <c r="BI54" i="10"/>
  <c r="BH54" i="10"/>
  <c r="BN53" i="10"/>
  <c r="BM53" i="10"/>
  <c r="BL53" i="10"/>
  <c r="BK53" i="10"/>
  <c r="BJ53" i="10"/>
  <c r="BI53" i="10"/>
  <c r="BH53" i="10"/>
  <c r="BN52" i="10"/>
  <c r="BM52" i="10"/>
  <c r="BL52" i="10"/>
  <c r="BK52" i="10"/>
  <c r="BJ52" i="10"/>
  <c r="BI52" i="10"/>
  <c r="BH52" i="10"/>
  <c r="BN51" i="10"/>
  <c r="BM51" i="10"/>
  <c r="BL51" i="10"/>
  <c r="BK51" i="10"/>
  <c r="BJ51" i="10"/>
  <c r="BI51" i="10"/>
  <c r="BH51" i="10"/>
  <c r="BN50" i="10"/>
  <c r="BM50" i="10"/>
  <c r="BL50" i="10"/>
  <c r="BK50" i="10"/>
  <c r="BJ50" i="10"/>
  <c r="BI50" i="10"/>
  <c r="BH50" i="10"/>
  <c r="BN49" i="10"/>
  <c r="BM49" i="10"/>
  <c r="BL49" i="10"/>
  <c r="BK49" i="10"/>
  <c r="BJ49" i="10"/>
  <c r="BI49" i="10"/>
  <c r="BH49" i="10"/>
  <c r="BN48" i="10"/>
  <c r="BM48" i="10"/>
  <c r="BL48" i="10"/>
  <c r="BK48" i="10"/>
  <c r="BJ48" i="10"/>
  <c r="BI48" i="10"/>
  <c r="BH48" i="10"/>
  <c r="BN47" i="10"/>
  <c r="BM47" i="10"/>
  <c r="BL47" i="10"/>
  <c r="BK47" i="10"/>
  <c r="BJ47" i="10"/>
  <c r="BI47" i="10"/>
  <c r="BH47" i="10"/>
  <c r="BN46" i="10"/>
  <c r="BM46" i="10"/>
  <c r="BL46" i="10"/>
  <c r="BK46" i="10"/>
  <c r="BJ46" i="10"/>
  <c r="BI46" i="10"/>
  <c r="BH46" i="10"/>
  <c r="BN45" i="10"/>
  <c r="BM45" i="10"/>
  <c r="BL45" i="10"/>
  <c r="BK45" i="10"/>
  <c r="BJ45" i="10"/>
  <c r="BI45" i="10"/>
  <c r="BH45" i="10"/>
  <c r="BN44" i="10"/>
  <c r="BM44" i="10"/>
  <c r="BL44" i="10"/>
  <c r="BK44" i="10"/>
  <c r="BJ44" i="10"/>
  <c r="BI44" i="10"/>
  <c r="BH44" i="10"/>
  <c r="BN43" i="10"/>
  <c r="BM43" i="10"/>
  <c r="BL43" i="10"/>
  <c r="BK43" i="10"/>
  <c r="BJ43" i="10"/>
  <c r="BI43" i="10"/>
  <c r="BH43" i="10"/>
  <c r="BN42" i="10"/>
  <c r="BM42" i="10"/>
  <c r="BL42" i="10"/>
  <c r="BK42" i="10"/>
  <c r="BJ42" i="10"/>
  <c r="BI42" i="10"/>
  <c r="BH42" i="10"/>
  <c r="BN41" i="10"/>
  <c r="BM41" i="10"/>
  <c r="BL41" i="10"/>
  <c r="BK41" i="10"/>
  <c r="BJ41" i="10"/>
  <c r="BI41" i="10"/>
  <c r="BH41" i="10"/>
  <c r="BN40" i="10"/>
  <c r="BM40" i="10"/>
  <c r="BL40" i="10"/>
  <c r="BK40" i="10"/>
  <c r="BJ40" i="10"/>
  <c r="BI40" i="10"/>
  <c r="BH40" i="10"/>
  <c r="BN39" i="10"/>
  <c r="BM39" i="10"/>
  <c r="BL39" i="10"/>
  <c r="BK39" i="10"/>
  <c r="BJ39" i="10"/>
  <c r="BI39" i="10"/>
  <c r="BH39" i="10"/>
  <c r="BN38" i="10"/>
  <c r="BM38" i="10"/>
  <c r="BL38" i="10"/>
  <c r="BK38" i="10"/>
  <c r="BJ38" i="10"/>
  <c r="BI38" i="10"/>
  <c r="BH38" i="10"/>
  <c r="BN37" i="10"/>
  <c r="BM37" i="10"/>
  <c r="BL37" i="10"/>
  <c r="BK37" i="10"/>
  <c r="BJ37" i="10"/>
  <c r="BI37" i="10"/>
  <c r="BH37" i="10"/>
  <c r="BN36" i="10"/>
  <c r="BM36" i="10"/>
  <c r="BL36" i="10"/>
  <c r="BK36" i="10"/>
  <c r="BJ36" i="10"/>
  <c r="BI36" i="10"/>
  <c r="BH36" i="10"/>
  <c r="BN35" i="10"/>
  <c r="BM35" i="10"/>
  <c r="BL35" i="10"/>
  <c r="BK35" i="10"/>
  <c r="BJ35" i="10"/>
  <c r="BI35" i="10"/>
  <c r="BH35" i="10"/>
  <c r="BN34" i="10"/>
  <c r="BM34" i="10"/>
  <c r="BL34" i="10"/>
  <c r="BK34" i="10"/>
  <c r="BJ34" i="10"/>
  <c r="BI34" i="10"/>
  <c r="BH34" i="10"/>
  <c r="BN33" i="10"/>
  <c r="BM33" i="10"/>
  <c r="BL33" i="10"/>
  <c r="BK33" i="10"/>
  <c r="BJ33" i="10"/>
  <c r="BI33" i="10"/>
  <c r="BH33" i="10"/>
  <c r="BN32" i="10"/>
  <c r="BM32" i="10"/>
  <c r="BL32" i="10"/>
  <c r="BK32" i="10"/>
  <c r="BJ32" i="10"/>
  <c r="BI32" i="10"/>
  <c r="BH32" i="10"/>
  <c r="BN31" i="10"/>
  <c r="BM31" i="10"/>
  <c r="BL31" i="10"/>
  <c r="BK31" i="10"/>
  <c r="BJ31" i="10"/>
  <c r="BI31" i="10"/>
  <c r="BH31" i="10"/>
  <c r="BN30" i="10"/>
  <c r="BM30" i="10"/>
  <c r="BL30" i="10"/>
  <c r="BK30" i="10"/>
  <c r="BJ30" i="10"/>
  <c r="BI30" i="10"/>
  <c r="BH30" i="10"/>
  <c r="BN29" i="10"/>
  <c r="BM29" i="10"/>
  <c r="BL29" i="10"/>
  <c r="BK29" i="10"/>
  <c r="BJ29" i="10"/>
  <c r="BI29" i="10"/>
  <c r="BH29" i="10"/>
  <c r="BN28" i="10"/>
  <c r="BM28" i="10"/>
  <c r="BL28" i="10"/>
  <c r="BK28" i="10"/>
  <c r="BJ28" i="10"/>
  <c r="BI28" i="10"/>
  <c r="BH28" i="10"/>
  <c r="BN27" i="10"/>
  <c r="BM27" i="10"/>
  <c r="BL27" i="10"/>
  <c r="BK27" i="10"/>
  <c r="BJ27" i="10"/>
  <c r="BI27" i="10"/>
  <c r="BH27" i="10"/>
  <c r="BN26" i="10"/>
  <c r="BM26" i="10"/>
  <c r="BL26" i="10"/>
  <c r="BK26" i="10"/>
  <c r="BJ26" i="10"/>
  <c r="BI26" i="10"/>
  <c r="BH26" i="10"/>
  <c r="BN25" i="10"/>
  <c r="BM25" i="10"/>
  <c r="BL25" i="10"/>
  <c r="BK25" i="10"/>
  <c r="BJ25" i="10"/>
  <c r="BI25" i="10"/>
  <c r="BH25" i="10"/>
  <c r="BN24" i="10"/>
  <c r="BM24" i="10"/>
  <c r="BL24" i="10"/>
  <c r="BK24" i="10"/>
  <c r="BJ24" i="10"/>
  <c r="BI24" i="10"/>
  <c r="BH24" i="10"/>
  <c r="BN23" i="10"/>
  <c r="BM23" i="10"/>
  <c r="BL23" i="10"/>
  <c r="BK23" i="10"/>
  <c r="BJ23" i="10"/>
  <c r="BI23" i="10"/>
  <c r="BH23" i="10"/>
  <c r="BN22" i="10"/>
  <c r="BM22" i="10"/>
  <c r="BL22" i="10"/>
  <c r="BK22" i="10"/>
  <c r="BJ22" i="10"/>
  <c r="BI22" i="10"/>
  <c r="BH22" i="10"/>
  <c r="BN21" i="10"/>
  <c r="BM21" i="10"/>
  <c r="BL21" i="10"/>
  <c r="BK21" i="10"/>
  <c r="BJ21" i="10"/>
  <c r="BI21" i="10"/>
  <c r="BH21" i="10"/>
  <c r="BN20" i="10"/>
  <c r="BM20" i="10"/>
  <c r="BL20" i="10"/>
  <c r="BK20" i="10"/>
  <c r="BJ20" i="10"/>
  <c r="BI20" i="10"/>
  <c r="BH20" i="10"/>
  <c r="BN19" i="10"/>
  <c r="BM19" i="10"/>
  <c r="BL19" i="10"/>
  <c r="BK19" i="10"/>
  <c r="BJ19" i="10"/>
  <c r="BI19" i="10"/>
  <c r="BH19" i="10"/>
  <c r="BN18" i="10"/>
  <c r="BM18" i="10"/>
  <c r="BL18" i="10"/>
  <c r="BK18" i="10"/>
  <c r="BJ18" i="10"/>
  <c r="BI18" i="10"/>
  <c r="BH18" i="10"/>
  <c r="BN17" i="10"/>
  <c r="BM17" i="10"/>
  <c r="BL17" i="10"/>
  <c r="BK17" i="10"/>
  <c r="BJ17" i="10"/>
  <c r="BI17" i="10"/>
  <c r="BH17" i="10"/>
  <c r="BN16" i="10"/>
  <c r="BM16" i="10"/>
  <c r="BL16" i="10"/>
  <c r="BK16" i="10"/>
  <c r="BJ16" i="10"/>
  <c r="BI16" i="10"/>
  <c r="BH16" i="10"/>
  <c r="BN11" i="10"/>
  <c r="BM11" i="10"/>
  <c r="BL11" i="10"/>
  <c r="BK11" i="10"/>
  <c r="BJ11" i="10"/>
  <c r="BI11" i="10"/>
  <c r="BH11" i="10"/>
  <c r="BN10" i="10"/>
  <c r="BM10" i="10"/>
  <c r="BL10" i="10"/>
  <c r="BK10" i="10"/>
  <c r="BJ10" i="10"/>
  <c r="BI10" i="10"/>
  <c r="BH10" i="10"/>
  <c r="BN9" i="10"/>
  <c r="BM9" i="10"/>
  <c r="BL9" i="10"/>
  <c r="BK9" i="10"/>
  <c r="BJ9" i="10"/>
  <c r="BI9" i="10"/>
  <c r="BH9" i="10"/>
  <c r="BH8" i="10"/>
  <c r="BI8" i="10"/>
  <c r="BJ8" i="10"/>
  <c r="BK8" i="10"/>
  <c r="BL8" i="10"/>
  <c r="BM8" i="10"/>
  <c r="BN8" i="10"/>
  <c r="BI7" i="10"/>
  <c r="BJ7" i="10"/>
  <c r="BK7" i="10"/>
  <c r="BL7" i="10"/>
  <c r="BM7" i="10"/>
  <c r="BN7" i="10"/>
  <c r="BH7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99" i="10"/>
  <c r="BF100" i="10"/>
  <c r="BF102" i="10"/>
  <c r="BF103" i="10"/>
  <c r="BF104" i="10"/>
  <c r="BF105" i="10"/>
  <c r="BF106" i="10"/>
  <c r="BF107" i="10"/>
  <c r="BF108" i="10"/>
  <c r="BF109" i="10"/>
  <c r="BF110" i="10"/>
  <c r="BF111" i="10"/>
  <c r="BF112" i="10"/>
  <c r="BF113" i="10"/>
  <c r="BF114" i="10"/>
  <c r="BF115" i="10"/>
  <c r="BF116" i="10"/>
  <c r="BF117" i="10"/>
  <c r="BF118" i="10"/>
  <c r="BF119" i="10"/>
  <c r="BF127" i="10"/>
  <c r="BF128" i="10"/>
  <c r="BF129" i="10"/>
  <c r="BF130" i="10"/>
  <c r="BF131" i="10"/>
  <c r="BF132" i="10"/>
  <c r="BF133" i="10"/>
  <c r="BF134" i="10"/>
  <c r="BF135" i="10"/>
  <c r="BF136" i="10"/>
  <c r="BF137" i="10"/>
  <c r="BF138" i="10"/>
  <c r="BF139" i="10"/>
  <c r="AU139" i="10"/>
  <c r="AT139" i="10"/>
  <c r="AS139" i="10"/>
  <c r="AR139" i="10"/>
  <c r="AQ139" i="10"/>
  <c r="AP139" i="10"/>
  <c r="AO139" i="10"/>
  <c r="AU138" i="10"/>
  <c r="AT138" i="10"/>
  <c r="AS138" i="10"/>
  <c r="AR138" i="10"/>
  <c r="AQ138" i="10"/>
  <c r="AP138" i="10"/>
  <c r="AO138" i="10"/>
  <c r="AU137" i="10"/>
  <c r="AT137" i="10"/>
  <c r="AS137" i="10"/>
  <c r="AR137" i="10"/>
  <c r="AQ137" i="10"/>
  <c r="AP137" i="10"/>
  <c r="AO137" i="10"/>
  <c r="AU136" i="10"/>
  <c r="AT136" i="10"/>
  <c r="AS136" i="10"/>
  <c r="AR136" i="10"/>
  <c r="AQ136" i="10"/>
  <c r="AP136" i="10"/>
  <c r="AO136" i="10"/>
  <c r="AU135" i="10"/>
  <c r="AT135" i="10"/>
  <c r="AS135" i="10"/>
  <c r="AR135" i="10"/>
  <c r="AQ135" i="10"/>
  <c r="AP135" i="10"/>
  <c r="AO135" i="10"/>
  <c r="AU133" i="10"/>
  <c r="AT133" i="10"/>
  <c r="AS133" i="10"/>
  <c r="AR133" i="10"/>
  <c r="AQ133" i="10"/>
  <c r="AP133" i="10"/>
  <c r="AO133" i="10"/>
  <c r="AU132" i="10"/>
  <c r="AT132" i="10"/>
  <c r="AS132" i="10"/>
  <c r="AR132" i="10"/>
  <c r="AQ132" i="10"/>
  <c r="AP132" i="10"/>
  <c r="AO132" i="10"/>
  <c r="AU131" i="10"/>
  <c r="AT131" i="10"/>
  <c r="AS131" i="10"/>
  <c r="AR131" i="10"/>
  <c r="AQ131" i="10"/>
  <c r="AP131" i="10"/>
  <c r="AO131" i="10"/>
  <c r="AU130" i="10"/>
  <c r="AT130" i="10"/>
  <c r="AS130" i="10"/>
  <c r="AR130" i="10"/>
  <c r="AQ130" i="10"/>
  <c r="AP130" i="10"/>
  <c r="AO130" i="10"/>
  <c r="AU128" i="10"/>
  <c r="AT128" i="10"/>
  <c r="AS128" i="10"/>
  <c r="AR128" i="10"/>
  <c r="AQ128" i="10"/>
  <c r="AP128" i="10"/>
  <c r="AO128" i="10"/>
  <c r="AU127" i="10"/>
  <c r="AT127" i="10"/>
  <c r="AS127" i="10"/>
  <c r="AR127" i="10"/>
  <c r="AQ127" i="10"/>
  <c r="AP127" i="10"/>
  <c r="AO127" i="10"/>
  <c r="AU126" i="10"/>
  <c r="AT126" i="10"/>
  <c r="AS126" i="10"/>
  <c r="AR126" i="10"/>
  <c r="AQ126" i="10"/>
  <c r="AP126" i="10"/>
  <c r="AO126" i="10"/>
  <c r="AU125" i="10"/>
  <c r="AT125" i="10"/>
  <c r="AS125" i="10"/>
  <c r="AR125" i="10"/>
  <c r="AQ125" i="10"/>
  <c r="AP125" i="10"/>
  <c r="AO125" i="10"/>
  <c r="AU124" i="10"/>
  <c r="AT124" i="10"/>
  <c r="AS124" i="10"/>
  <c r="AR124" i="10"/>
  <c r="AQ124" i="10"/>
  <c r="AP124" i="10"/>
  <c r="AO124" i="10"/>
  <c r="AU123" i="10"/>
  <c r="AT123" i="10"/>
  <c r="AS123" i="10"/>
  <c r="AR123" i="10"/>
  <c r="AQ123" i="10"/>
  <c r="AP123" i="10"/>
  <c r="AO123" i="10"/>
  <c r="AU122" i="10"/>
  <c r="AT122" i="10"/>
  <c r="AS122" i="10"/>
  <c r="AR122" i="10"/>
  <c r="AQ122" i="10"/>
  <c r="AP122" i="10"/>
  <c r="AO122" i="10"/>
  <c r="AU121" i="10"/>
  <c r="AT121" i="10"/>
  <c r="AS121" i="10"/>
  <c r="AR121" i="10"/>
  <c r="AQ121" i="10"/>
  <c r="AP121" i="10"/>
  <c r="AO121" i="10"/>
  <c r="AU120" i="10"/>
  <c r="AT120" i="10"/>
  <c r="AS120" i="10"/>
  <c r="AR120" i="10"/>
  <c r="AQ120" i="10"/>
  <c r="AP120" i="10"/>
  <c r="AO120" i="10"/>
  <c r="AU119" i="10"/>
  <c r="AT119" i="10"/>
  <c r="AS119" i="10"/>
  <c r="AR119" i="10"/>
  <c r="AQ119" i="10"/>
  <c r="AP119" i="10"/>
  <c r="AO119" i="10"/>
  <c r="AU118" i="10"/>
  <c r="AT118" i="10"/>
  <c r="AS118" i="10"/>
  <c r="AR118" i="10"/>
  <c r="AQ118" i="10"/>
  <c r="AP118" i="10"/>
  <c r="AO118" i="10"/>
  <c r="AU117" i="10"/>
  <c r="AT117" i="10"/>
  <c r="AS117" i="10"/>
  <c r="AR117" i="10"/>
  <c r="AQ117" i="10"/>
  <c r="AP117" i="10"/>
  <c r="AO117" i="10"/>
  <c r="AU116" i="10"/>
  <c r="AT116" i="10"/>
  <c r="AS116" i="10"/>
  <c r="AR116" i="10"/>
  <c r="AQ116" i="10"/>
  <c r="AP116" i="10"/>
  <c r="AO116" i="10"/>
  <c r="AU115" i="10"/>
  <c r="AT115" i="10"/>
  <c r="AS115" i="10"/>
  <c r="AR115" i="10"/>
  <c r="AQ115" i="10"/>
  <c r="AP115" i="10"/>
  <c r="AO115" i="10"/>
  <c r="AU114" i="10"/>
  <c r="AT114" i="10"/>
  <c r="AS114" i="10"/>
  <c r="AR114" i="10"/>
  <c r="AQ114" i="10"/>
  <c r="AP114" i="10"/>
  <c r="AO114" i="10"/>
  <c r="AU113" i="10"/>
  <c r="AT113" i="10"/>
  <c r="AS113" i="10"/>
  <c r="AR113" i="10"/>
  <c r="AQ113" i="10"/>
  <c r="AP113" i="10"/>
  <c r="AO113" i="10"/>
  <c r="AU112" i="10"/>
  <c r="AT112" i="10"/>
  <c r="AS112" i="10"/>
  <c r="AR112" i="10"/>
  <c r="AQ112" i="10"/>
  <c r="AP112" i="10"/>
  <c r="AO112" i="10"/>
  <c r="AO111" i="10"/>
  <c r="AP111" i="10" s="1"/>
  <c r="AQ111" i="10" s="1"/>
  <c r="AR111" i="10" s="1"/>
  <c r="AS111" i="10" s="1"/>
  <c r="AT111" i="10" s="1"/>
  <c r="AU111" i="10" s="1"/>
  <c r="AP110" i="10"/>
  <c r="AQ110" i="10" s="1"/>
  <c r="AR110" i="10" s="1"/>
  <c r="AS110" i="10" s="1"/>
  <c r="AT110" i="10" s="1"/>
  <c r="AU110" i="10" s="1"/>
  <c r="AU109" i="10"/>
  <c r="AT109" i="10"/>
  <c r="AS109" i="10"/>
  <c r="AR109" i="10"/>
  <c r="AQ109" i="10"/>
  <c r="AP109" i="10"/>
  <c r="AO109" i="10"/>
  <c r="AU108" i="10"/>
  <c r="AT108" i="10"/>
  <c r="AS108" i="10"/>
  <c r="AR108" i="10"/>
  <c r="AQ108" i="10"/>
  <c r="AP108" i="10"/>
  <c r="AO108" i="10"/>
  <c r="AU107" i="10"/>
  <c r="AT107" i="10"/>
  <c r="AS107" i="10"/>
  <c r="AR107" i="10"/>
  <c r="AQ107" i="10"/>
  <c r="AP107" i="10"/>
  <c r="AO107" i="10"/>
  <c r="AU106" i="10"/>
  <c r="AT106" i="10"/>
  <c r="AS106" i="10"/>
  <c r="AR106" i="10"/>
  <c r="AQ106" i="10"/>
  <c r="AP106" i="10"/>
  <c r="AO106" i="10"/>
  <c r="AU105" i="10"/>
  <c r="AT105" i="10"/>
  <c r="AS105" i="10"/>
  <c r="AR105" i="10"/>
  <c r="AQ105" i="10"/>
  <c r="AP105" i="10"/>
  <c r="AO105" i="10"/>
  <c r="AU104" i="10"/>
  <c r="AT104" i="10"/>
  <c r="AS104" i="10"/>
  <c r="AR104" i="10"/>
  <c r="AQ104" i="10"/>
  <c r="AP104" i="10"/>
  <c r="AO104" i="10"/>
  <c r="AO103" i="10"/>
  <c r="AP103" i="10" s="1"/>
  <c r="AQ103" i="10" s="1"/>
  <c r="AR103" i="10" s="1"/>
  <c r="AS103" i="10" s="1"/>
  <c r="AT103" i="10" s="1"/>
  <c r="AU103" i="10" s="1"/>
  <c r="AU102" i="10"/>
  <c r="AT102" i="10"/>
  <c r="AS102" i="10"/>
  <c r="AR102" i="10"/>
  <c r="AQ102" i="10"/>
  <c r="AP102" i="10"/>
  <c r="AO102" i="10"/>
  <c r="AU101" i="10"/>
  <c r="AT101" i="10"/>
  <c r="AS101" i="10"/>
  <c r="AR101" i="10"/>
  <c r="AQ101" i="10"/>
  <c r="AP101" i="10"/>
  <c r="AO101" i="10"/>
  <c r="AU100" i="10"/>
  <c r="AT100" i="10"/>
  <c r="AS100" i="10"/>
  <c r="AR100" i="10"/>
  <c r="AQ100" i="10"/>
  <c r="AP100" i="10"/>
  <c r="AO100" i="10"/>
  <c r="AU99" i="10"/>
  <c r="AT99" i="10"/>
  <c r="AS99" i="10"/>
  <c r="AR99" i="10"/>
  <c r="AQ99" i="10"/>
  <c r="AP99" i="10"/>
  <c r="AO99" i="10"/>
  <c r="AU98" i="10"/>
  <c r="AT98" i="10"/>
  <c r="AS98" i="10"/>
  <c r="AR98" i="10"/>
  <c r="AQ98" i="10"/>
  <c r="AP98" i="10"/>
  <c r="AO98" i="10"/>
  <c r="AU97" i="10"/>
  <c r="AT97" i="10"/>
  <c r="AS97" i="10"/>
  <c r="AR97" i="10"/>
  <c r="AQ97" i="10"/>
  <c r="AP97" i="10"/>
  <c r="AO97" i="10"/>
  <c r="AU96" i="10"/>
  <c r="AT96" i="10"/>
  <c r="AS96" i="10"/>
  <c r="AR96" i="10"/>
  <c r="AQ96" i="10"/>
  <c r="AP96" i="10"/>
  <c r="AO96" i="10"/>
  <c r="AU95" i="10"/>
  <c r="AT95" i="10"/>
  <c r="AS95" i="10"/>
  <c r="AR95" i="10"/>
  <c r="AQ95" i="10"/>
  <c r="AP95" i="10"/>
  <c r="AO95" i="10"/>
  <c r="AU94" i="10"/>
  <c r="AT94" i="10"/>
  <c r="AS94" i="10"/>
  <c r="AR94" i="10"/>
  <c r="AQ94" i="10"/>
  <c r="AP94" i="10"/>
  <c r="AO94" i="10"/>
  <c r="AU93" i="10"/>
  <c r="AT93" i="10"/>
  <c r="AS93" i="10"/>
  <c r="AR93" i="10"/>
  <c r="AQ93" i="10"/>
  <c r="AP93" i="10"/>
  <c r="AO93" i="10"/>
  <c r="AU92" i="10"/>
  <c r="AT92" i="10"/>
  <c r="AS92" i="10"/>
  <c r="AR92" i="10"/>
  <c r="AQ92" i="10"/>
  <c r="AP92" i="10"/>
  <c r="AO92" i="10"/>
  <c r="AU91" i="10"/>
  <c r="AT91" i="10"/>
  <c r="AS91" i="10"/>
  <c r="AR91" i="10"/>
  <c r="AQ91" i="10"/>
  <c r="AP91" i="10"/>
  <c r="AO91" i="10"/>
  <c r="AU90" i="10"/>
  <c r="AT90" i="10"/>
  <c r="AS90" i="10"/>
  <c r="AR90" i="10"/>
  <c r="AQ90" i="10"/>
  <c r="AP90" i="10"/>
  <c r="AO90" i="10"/>
  <c r="AU89" i="10"/>
  <c r="AT89" i="10"/>
  <c r="AS89" i="10"/>
  <c r="AR89" i="10"/>
  <c r="AQ89" i="10"/>
  <c r="AP89" i="10"/>
  <c r="AO89" i="10"/>
  <c r="AU88" i="10"/>
  <c r="AT88" i="10"/>
  <c r="AS88" i="10"/>
  <c r="AR88" i="10"/>
  <c r="AQ88" i="10"/>
  <c r="AP88" i="10"/>
  <c r="AO88" i="10"/>
  <c r="AU87" i="10"/>
  <c r="AT87" i="10"/>
  <c r="AS87" i="10"/>
  <c r="AR87" i="10"/>
  <c r="AQ87" i="10"/>
  <c r="AP87" i="10"/>
  <c r="AO87" i="10"/>
  <c r="AU86" i="10"/>
  <c r="AT86" i="10"/>
  <c r="AS86" i="10"/>
  <c r="AR86" i="10"/>
  <c r="AQ86" i="10"/>
  <c r="AP86" i="10"/>
  <c r="AO86" i="10"/>
  <c r="AU81" i="10"/>
  <c r="AT81" i="10"/>
  <c r="AS81" i="10"/>
  <c r="AR81" i="10"/>
  <c r="AQ81" i="10"/>
  <c r="AP81" i="10"/>
  <c r="AO81" i="10"/>
  <c r="AU80" i="10"/>
  <c r="AT80" i="10"/>
  <c r="AS80" i="10"/>
  <c r="AR80" i="10"/>
  <c r="AQ80" i="10"/>
  <c r="AP80" i="10"/>
  <c r="AO80" i="10"/>
  <c r="AU77" i="10"/>
  <c r="AT77" i="10"/>
  <c r="AS77" i="10"/>
  <c r="AR77" i="10"/>
  <c r="AQ77" i="10"/>
  <c r="AP77" i="10"/>
  <c r="AO77" i="10"/>
  <c r="AU76" i="10"/>
  <c r="AT76" i="10"/>
  <c r="AS76" i="10"/>
  <c r="AR76" i="10"/>
  <c r="AQ76" i="10"/>
  <c r="AP76" i="10"/>
  <c r="AO76" i="10"/>
  <c r="AU75" i="10"/>
  <c r="AT75" i="10"/>
  <c r="AS75" i="10"/>
  <c r="AR75" i="10"/>
  <c r="AQ75" i="10"/>
  <c r="AP75" i="10"/>
  <c r="AO75" i="10"/>
  <c r="AU74" i="10"/>
  <c r="AT74" i="10"/>
  <c r="AS74" i="10"/>
  <c r="AR74" i="10"/>
  <c r="AQ74" i="10"/>
  <c r="AP74" i="10"/>
  <c r="AO74" i="10"/>
  <c r="AU73" i="10"/>
  <c r="AT73" i="10"/>
  <c r="AS73" i="10"/>
  <c r="AR73" i="10"/>
  <c r="AQ73" i="10"/>
  <c r="AP73" i="10"/>
  <c r="AO73" i="10"/>
  <c r="AU71" i="10"/>
  <c r="AT71" i="10"/>
  <c r="AS71" i="10"/>
  <c r="AR71" i="10"/>
  <c r="AQ71" i="10"/>
  <c r="AP71" i="10"/>
  <c r="AO71" i="10"/>
  <c r="AU70" i="10"/>
  <c r="AT70" i="10"/>
  <c r="AS70" i="10"/>
  <c r="AR70" i="10"/>
  <c r="AQ70" i="10"/>
  <c r="AP70" i="10"/>
  <c r="AO70" i="10"/>
  <c r="AU69" i="10"/>
  <c r="AT69" i="10"/>
  <c r="AS69" i="10"/>
  <c r="AR69" i="10"/>
  <c r="AQ69" i="10"/>
  <c r="AP69" i="10"/>
  <c r="AO69" i="10"/>
  <c r="AU68" i="10"/>
  <c r="AT68" i="10"/>
  <c r="AS68" i="10"/>
  <c r="AR68" i="10"/>
  <c r="AQ68" i="10"/>
  <c r="AP68" i="10"/>
  <c r="AO68" i="10"/>
  <c r="AU67" i="10"/>
  <c r="AT67" i="10"/>
  <c r="AS67" i="10"/>
  <c r="AR67" i="10"/>
  <c r="AQ67" i="10"/>
  <c r="AP67" i="10"/>
  <c r="AO67" i="10"/>
  <c r="AU66" i="10"/>
  <c r="AT66" i="10"/>
  <c r="AS66" i="10"/>
  <c r="AR66" i="10"/>
  <c r="AQ66" i="10"/>
  <c r="AP66" i="10"/>
  <c r="AO66" i="10"/>
  <c r="AU65" i="10"/>
  <c r="AT65" i="10"/>
  <c r="AS65" i="10"/>
  <c r="AR65" i="10"/>
  <c r="AQ65" i="10"/>
  <c r="AP65" i="10"/>
  <c r="AO65" i="10"/>
  <c r="AU64" i="10"/>
  <c r="AT64" i="10"/>
  <c r="AS64" i="10"/>
  <c r="AR64" i="10"/>
  <c r="AQ64" i="10"/>
  <c r="AP64" i="10"/>
  <c r="AO64" i="10"/>
  <c r="AU63" i="10"/>
  <c r="AT63" i="10"/>
  <c r="AS63" i="10"/>
  <c r="AR63" i="10"/>
  <c r="AQ63" i="10"/>
  <c r="AP63" i="10"/>
  <c r="AO63" i="10"/>
  <c r="AU62" i="10"/>
  <c r="AT62" i="10"/>
  <c r="AS62" i="10"/>
  <c r="AR62" i="10"/>
  <c r="AQ62" i="10"/>
  <c r="AP62" i="10"/>
  <c r="AO62" i="10"/>
  <c r="AU59" i="10"/>
  <c r="AT59" i="10"/>
  <c r="AS59" i="10"/>
  <c r="AR59" i="10"/>
  <c r="AQ59" i="10"/>
  <c r="AP59" i="10"/>
  <c r="AO59" i="10"/>
  <c r="AU58" i="10"/>
  <c r="AT58" i="10"/>
  <c r="AS58" i="10"/>
  <c r="AR58" i="10"/>
  <c r="AQ58" i="10"/>
  <c r="AP58" i="10"/>
  <c r="AO58" i="10"/>
  <c r="AU57" i="10"/>
  <c r="AT57" i="10"/>
  <c r="AS57" i="10"/>
  <c r="AR57" i="10"/>
  <c r="AQ57" i="10"/>
  <c r="AP57" i="10"/>
  <c r="AO57" i="10"/>
  <c r="AU54" i="10"/>
  <c r="AT54" i="10"/>
  <c r="AS54" i="10"/>
  <c r="AR54" i="10"/>
  <c r="AQ54" i="10"/>
  <c r="AP54" i="10"/>
  <c r="AO54" i="10"/>
  <c r="AU53" i="10"/>
  <c r="AT53" i="10"/>
  <c r="AS53" i="10"/>
  <c r="AR53" i="10"/>
  <c r="AQ53" i="10"/>
  <c r="AP53" i="10"/>
  <c r="AO53" i="10"/>
  <c r="AU52" i="10"/>
  <c r="AT52" i="10"/>
  <c r="AS52" i="10"/>
  <c r="AR52" i="10"/>
  <c r="AQ52" i="10"/>
  <c r="AP52" i="10"/>
  <c r="AO52" i="10"/>
  <c r="AU47" i="10"/>
  <c r="AT47" i="10"/>
  <c r="AS47" i="10"/>
  <c r="AR47" i="10"/>
  <c r="AQ47" i="10"/>
  <c r="AP47" i="10"/>
  <c r="AO47" i="10"/>
  <c r="AU45" i="10"/>
  <c r="AT45" i="10"/>
  <c r="AS45" i="10"/>
  <c r="AR45" i="10"/>
  <c r="AQ45" i="10"/>
  <c r="AP45" i="10"/>
  <c r="AO45" i="10"/>
  <c r="AU44" i="10"/>
  <c r="AT44" i="10"/>
  <c r="AS44" i="10"/>
  <c r="AR44" i="10"/>
  <c r="AQ44" i="10"/>
  <c r="AP44" i="10"/>
  <c r="AO44" i="10"/>
  <c r="AU43" i="10"/>
  <c r="AT43" i="10"/>
  <c r="AS43" i="10"/>
  <c r="AR43" i="10"/>
  <c r="AQ43" i="10"/>
  <c r="AP43" i="10"/>
  <c r="AO43" i="10"/>
  <c r="AU42" i="10"/>
  <c r="AT42" i="10"/>
  <c r="AS42" i="10"/>
  <c r="AR42" i="10"/>
  <c r="AQ42" i="10"/>
  <c r="AP42" i="10"/>
  <c r="AO42" i="10"/>
  <c r="AU41" i="10"/>
  <c r="AT41" i="10"/>
  <c r="AS41" i="10"/>
  <c r="AR41" i="10"/>
  <c r="AQ41" i="10"/>
  <c r="AP41" i="10"/>
  <c r="AO41" i="10"/>
  <c r="AU40" i="10"/>
  <c r="AT40" i="10"/>
  <c r="AS40" i="10"/>
  <c r="AR40" i="10"/>
  <c r="AQ40" i="10"/>
  <c r="AP40" i="10"/>
  <c r="AO40" i="10"/>
  <c r="AU39" i="10"/>
  <c r="AT39" i="10"/>
  <c r="AS39" i="10"/>
  <c r="AR39" i="10"/>
  <c r="AQ39" i="10"/>
  <c r="AP39" i="10"/>
  <c r="AO39" i="10"/>
  <c r="AU38" i="10"/>
  <c r="AT38" i="10"/>
  <c r="AS38" i="10"/>
  <c r="AR38" i="10"/>
  <c r="AQ38" i="10"/>
  <c r="AP38" i="10"/>
  <c r="AO38" i="10"/>
  <c r="AU36" i="10"/>
  <c r="AT36" i="10"/>
  <c r="AS36" i="10"/>
  <c r="AR36" i="10"/>
  <c r="AQ36" i="10"/>
  <c r="AP36" i="10"/>
  <c r="AO36" i="10"/>
  <c r="AU35" i="10"/>
  <c r="AT35" i="10"/>
  <c r="AS35" i="10"/>
  <c r="AR35" i="10"/>
  <c r="AQ35" i="10"/>
  <c r="AP35" i="10"/>
  <c r="AO35" i="10"/>
  <c r="AU33" i="10"/>
  <c r="AT33" i="10"/>
  <c r="AS33" i="10"/>
  <c r="AR33" i="10"/>
  <c r="AQ33" i="10"/>
  <c r="AP33" i="10"/>
  <c r="AO33" i="10"/>
  <c r="AU32" i="10"/>
  <c r="AT32" i="10"/>
  <c r="AS32" i="10"/>
  <c r="AR32" i="10"/>
  <c r="AQ32" i="10"/>
  <c r="AP32" i="10"/>
  <c r="AO32" i="10"/>
  <c r="AU31" i="10"/>
  <c r="AT31" i="10"/>
  <c r="AS31" i="10"/>
  <c r="AR31" i="10"/>
  <c r="AQ31" i="10"/>
  <c r="AP31" i="10"/>
  <c r="AO31" i="10"/>
  <c r="AU30" i="10"/>
  <c r="AT30" i="10"/>
  <c r="AS30" i="10"/>
  <c r="AR30" i="10"/>
  <c r="AQ30" i="10"/>
  <c r="AP30" i="10"/>
  <c r="AO30" i="10"/>
  <c r="AU29" i="10"/>
  <c r="AT29" i="10"/>
  <c r="AS29" i="10"/>
  <c r="AR29" i="10"/>
  <c r="AQ29" i="10"/>
  <c r="AP29" i="10"/>
  <c r="AO29" i="10"/>
  <c r="AU28" i="10"/>
  <c r="AT28" i="10"/>
  <c r="AS28" i="10"/>
  <c r="AR28" i="10"/>
  <c r="AQ28" i="10"/>
  <c r="AP28" i="10"/>
  <c r="AO28" i="10"/>
  <c r="AO27" i="10"/>
  <c r="AP27" i="10" s="1"/>
  <c r="AQ27" i="10" s="1"/>
  <c r="AR27" i="10" s="1"/>
  <c r="AS27" i="10" s="1"/>
  <c r="AT27" i="10" s="1"/>
  <c r="AU27" i="10" s="1"/>
  <c r="AU26" i="10"/>
  <c r="AT26" i="10"/>
  <c r="AS26" i="10"/>
  <c r="AR26" i="10"/>
  <c r="AQ26" i="10"/>
  <c r="AP26" i="10"/>
  <c r="AO26" i="10"/>
  <c r="AU25" i="10"/>
  <c r="AT25" i="10"/>
  <c r="AS25" i="10"/>
  <c r="AR25" i="10"/>
  <c r="AQ25" i="10"/>
  <c r="AP25" i="10"/>
  <c r="AO25" i="10"/>
  <c r="AU24" i="10"/>
  <c r="AT24" i="10"/>
  <c r="AS24" i="10"/>
  <c r="AR24" i="10"/>
  <c r="AQ24" i="10"/>
  <c r="AP24" i="10"/>
  <c r="AO24" i="10"/>
  <c r="AU23" i="10"/>
  <c r="AT23" i="10"/>
  <c r="AS23" i="10"/>
  <c r="AR23" i="10"/>
  <c r="AQ23" i="10"/>
  <c r="AP23" i="10"/>
  <c r="AO23" i="10"/>
  <c r="AU22" i="10"/>
  <c r="AT22" i="10"/>
  <c r="AS22" i="10"/>
  <c r="AR22" i="10"/>
  <c r="AQ22" i="10"/>
  <c r="AP22" i="10"/>
  <c r="AO22" i="10"/>
  <c r="AU21" i="10"/>
  <c r="AT21" i="10"/>
  <c r="AS21" i="10"/>
  <c r="AR21" i="10"/>
  <c r="AQ21" i="10"/>
  <c r="AP21" i="10"/>
  <c r="AO21" i="10"/>
  <c r="AU20" i="10"/>
  <c r="AT20" i="10"/>
  <c r="AS20" i="10"/>
  <c r="AR20" i="10"/>
  <c r="AQ20" i="10"/>
  <c r="AP20" i="10"/>
  <c r="AO20" i="10"/>
  <c r="AU19" i="10"/>
  <c r="AT19" i="10"/>
  <c r="AS19" i="10"/>
  <c r="AR19" i="10"/>
  <c r="AQ19" i="10"/>
  <c r="AP19" i="10"/>
  <c r="AO19" i="10"/>
  <c r="AU18" i="10"/>
  <c r="AT18" i="10"/>
  <c r="AS18" i="10"/>
  <c r="AR18" i="10"/>
  <c r="AQ18" i="10"/>
  <c r="AP18" i="10"/>
  <c r="AO18" i="10"/>
  <c r="AU17" i="10"/>
  <c r="AT17" i="10"/>
  <c r="AS17" i="10"/>
  <c r="AR17" i="10"/>
  <c r="AQ17" i="10"/>
  <c r="AP17" i="10"/>
  <c r="AO17" i="10"/>
  <c r="AU16" i="10"/>
  <c r="AT16" i="10"/>
  <c r="AS16" i="10"/>
  <c r="AR16" i="10"/>
  <c r="AQ16" i="10"/>
  <c r="AP16" i="10"/>
  <c r="AO16" i="10"/>
  <c r="AU15" i="10"/>
  <c r="AT15" i="10"/>
  <c r="AS15" i="10"/>
  <c r="AR15" i="10"/>
  <c r="AQ15" i="10"/>
  <c r="AP15" i="10"/>
  <c r="AO15" i="10"/>
  <c r="AO8" i="10"/>
  <c r="AP8" i="10"/>
  <c r="AQ8" i="10"/>
  <c r="AR8" i="10"/>
  <c r="AS8" i="10"/>
  <c r="AT8" i="10"/>
  <c r="AU8" i="10"/>
  <c r="AO9" i="10"/>
  <c r="AP9" i="10"/>
  <c r="AQ9" i="10"/>
  <c r="AR9" i="10"/>
  <c r="AS9" i="10"/>
  <c r="AT9" i="10"/>
  <c r="AU9" i="10"/>
  <c r="AO10" i="10"/>
  <c r="AP10" i="10"/>
  <c r="AQ10" i="10"/>
  <c r="AR10" i="10"/>
  <c r="AS10" i="10"/>
  <c r="AT10" i="10"/>
  <c r="AU10" i="10"/>
  <c r="AP7" i="10"/>
  <c r="AQ7" i="10"/>
  <c r="AR7" i="10"/>
  <c r="AS7" i="10"/>
  <c r="AT7" i="10"/>
  <c r="AU7" i="10"/>
  <c r="AO7" i="10"/>
  <c r="E5" i="12" l="1"/>
  <c r="H5" i="12" s="1"/>
  <c r="G5" i="12"/>
  <c r="H8" i="12"/>
  <c r="BZ79" i="10"/>
  <c r="BZ90" i="10"/>
  <c r="BZ103" i="10"/>
  <c r="BF12" i="10"/>
  <c r="BZ12" i="10" s="1"/>
  <c r="BF13" i="10"/>
  <c r="BZ13" i="10" s="1"/>
  <c r="AN134" i="10"/>
  <c r="BG132" i="10"/>
  <c r="BH132" i="10" s="1"/>
  <c r="BI132" i="10" s="1"/>
  <c r="BJ132" i="10" s="1"/>
  <c r="BK132" i="10" s="1"/>
  <c r="BL132" i="10" s="1"/>
  <c r="BM132" i="10" s="1"/>
  <c r="BN132" i="10" s="1"/>
  <c r="BG134" i="10"/>
  <c r="BG133" i="10"/>
  <c r="AN85" i="10"/>
  <c r="AN84" i="10"/>
  <c r="AO84" i="10" s="1"/>
  <c r="AP84" i="10" s="1"/>
  <c r="AQ84" i="10" s="1"/>
  <c r="AR84" i="10" s="1"/>
  <c r="AS84" i="10" s="1"/>
  <c r="AT84" i="10" s="1"/>
  <c r="AU84" i="10" s="1"/>
  <c r="AN83" i="10"/>
  <c r="AO83" i="10" s="1"/>
  <c r="AP83" i="10" s="1"/>
  <c r="AQ83" i="10" s="1"/>
  <c r="AR83" i="10" s="1"/>
  <c r="AS83" i="10" s="1"/>
  <c r="AT83" i="10" s="1"/>
  <c r="AU83" i="10" s="1"/>
  <c r="AN82" i="10"/>
  <c r="AO82" i="10" s="1"/>
  <c r="AP82" i="10" s="1"/>
  <c r="AQ82" i="10" s="1"/>
  <c r="AR82" i="10" s="1"/>
  <c r="AS82" i="10" s="1"/>
  <c r="AT82" i="10" s="1"/>
  <c r="AU82" i="10" s="1"/>
  <c r="BF39" i="10"/>
  <c r="BZ39" i="10" s="1"/>
  <c r="BF37" i="10"/>
  <c r="BZ37" i="10" s="1"/>
  <c r="BG139" i="10"/>
  <c r="BH139" i="10" s="1"/>
  <c r="BI139" i="10" s="1"/>
  <c r="BJ139" i="10" s="1"/>
  <c r="BK139" i="10" s="1"/>
  <c r="BL139" i="10" s="1"/>
  <c r="BM139" i="10" s="1"/>
  <c r="BN139" i="10" s="1"/>
  <c r="BG136" i="10"/>
  <c r="BZ136" i="10"/>
  <c r="BZ137" i="10"/>
  <c r="AE137" i="10"/>
  <c r="AE136" i="10"/>
  <c r="AE139" i="10"/>
  <c r="AE25" i="10"/>
  <c r="AE26" i="10"/>
  <c r="AE16" i="10"/>
  <c r="AE17" i="10"/>
  <c r="AE18" i="10"/>
  <c r="AE19" i="10"/>
  <c r="AE20" i="10"/>
  <c r="AE21" i="10"/>
  <c r="AE22" i="10"/>
  <c r="AE23" i="10"/>
  <c r="BZ139" i="10"/>
  <c r="S139" i="10"/>
  <c r="Y139" i="10" s="1"/>
  <c r="E139" i="10"/>
  <c r="BZ135" i="10"/>
  <c r="AE135" i="10"/>
  <c r="S135" i="10"/>
  <c r="BQ135" i="10" s="1"/>
  <c r="E135" i="10"/>
  <c r="BZ134" i="10"/>
  <c r="AE134" i="10"/>
  <c r="S134" i="10"/>
  <c r="E134" i="10"/>
  <c r="BZ133" i="10"/>
  <c r="AE133" i="10"/>
  <c r="S133" i="10"/>
  <c r="BQ133" i="10" s="1"/>
  <c r="E133" i="10"/>
  <c r="BZ138" i="10"/>
  <c r="BG138" i="10"/>
  <c r="AE138" i="10"/>
  <c r="S138" i="10"/>
  <c r="AA138" i="10" s="1"/>
  <c r="Z138" i="10" s="1"/>
  <c r="E138" i="10"/>
  <c r="BZ132" i="10"/>
  <c r="AE132" i="10"/>
  <c r="S132" i="10"/>
  <c r="BQ132" i="10" s="1"/>
  <c r="E132" i="10"/>
  <c r="BZ131" i="10"/>
  <c r="AE131" i="10"/>
  <c r="AF131" i="10" s="1"/>
  <c r="S131" i="10"/>
  <c r="K131" i="10" s="1"/>
  <c r="AC131" i="10" s="1"/>
  <c r="E131" i="10"/>
  <c r="BZ130" i="10"/>
  <c r="AE130" i="10"/>
  <c r="S130" i="10"/>
  <c r="E130" i="10"/>
  <c r="BZ129" i="10"/>
  <c r="BG129" i="10"/>
  <c r="BH129" i="10" s="1"/>
  <c r="BI129" i="10" s="1"/>
  <c r="BJ129" i="10" s="1"/>
  <c r="BK129" i="10" s="1"/>
  <c r="BL129" i="10" s="1"/>
  <c r="BM129" i="10" s="1"/>
  <c r="BN129" i="10" s="1"/>
  <c r="AN129" i="10"/>
  <c r="AO129" i="10" s="1"/>
  <c r="AP129" i="10" s="1"/>
  <c r="AQ129" i="10" s="1"/>
  <c r="AR129" i="10" s="1"/>
  <c r="AS129" i="10" s="1"/>
  <c r="AT129" i="10" s="1"/>
  <c r="AU129" i="10" s="1"/>
  <c r="AE129" i="10"/>
  <c r="AF129" i="10" s="1"/>
  <c r="S129" i="10"/>
  <c r="E129" i="10"/>
  <c r="BZ128" i="10"/>
  <c r="BG128" i="10"/>
  <c r="AE128" i="10"/>
  <c r="S128" i="10"/>
  <c r="BQ128" i="10" s="1"/>
  <c r="E128" i="10"/>
  <c r="BZ127" i="10"/>
  <c r="BG127" i="10"/>
  <c r="BH127" i="10" s="1"/>
  <c r="BI127" i="10" s="1"/>
  <c r="BJ127" i="10" s="1"/>
  <c r="BK127" i="10" s="1"/>
  <c r="BL127" i="10" s="1"/>
  <c r="BM127" i="10" s="1"/>
  <c r="BN127" i="10" s="1"/>
  <c r="AE127" i="10"/>
  <c r="S127" i="10"/>
  <c r="AA127" i="10" s="1"/>
  <c r="Z127" i="10" s="1"/>
  <c r="E127" i="10"/>
  <c r="S126" i="10"/>
  <c r="E126" i="10"/>
  <c r="S125" i="10"/>
  <c r="E125" i="10"/>
  <c r="S136" i="10"/>
  <c r="E136" i="10"/>
  <c r="S137" i="10"/>
  <c r="Y137" i="10" s="1"/>
  <c r="E137" i="10"/>
  <c r="S124" i="10"/>
  <c r="BQ124" i="10" s="1"/>
  <c r="E124" i="10"/>
  <c r="S123" i="10"/>
  <c r="K123" i="10" s="1"/>
  <c r="AC123" i="10" s="1"/>
  <c r="E123" i="10"/>
  <c r="S122" i="10"/>
  <c r="E122" i="10"/>
  <c r="S121" i="10"/>
  <c r="BQ121" i="10" s="1"/>
  <c r="E121" i="10"/>
  <c r="S120" i="10"/>
  <c r="BQ120" i="10" s="1"/>
  <c r="E120" i="10"/>
  <c r="BZ119" i="10"/>
  <c r="AE119" i="10"/>
  <c r="AF119" i="10" s="1"/>
  <c r="S119" i="10"/>
  <c r="BQ119" i="10" s="1"/>
  <c r="E119" i="10"/>
  <c r="BZ118" i="10"/>
  <c r="AE118" i="10"/>
  <c r="S118" i="10"/>
  <c r="BQ118" i="10" s="1"/>
  <c r="E118" i="10"/>
  <c r="BZ117" i="10"/>
  <c r="AE117" i="10"/>
  <c r="S117" i="10"/>
  <c r="BQ117" i="10" s="1"/>
  <c r="E117" i="10"/>
  <c r="BZ116" i="10"/>
  <c r="AE116" i="10"/>
  <c r="AF116" i="10" s="1"/>
  <c r="S116" i="10"/>
  <c r="E116" i="10"/>
  <c r="BZ115" i="10"/>
  <c r="AE115" i="10"/>
  <c r="AF115" i="10" s="1"/>
  <c r="S115" i="10"/>
  <c r="Y115" i="10" s="1"/>
  <c r="E115" i="10"/>
  <c r="BZ114" i="10"/>
  <c r="AE114" i="10"/>
  <c r="S114" i="10"/>
  <c r="BQ114" i="10" s="1"/>
  <c r="E114" i="10"/>
  <c r="BZ113" i="10"/>
  <c r="AE113" i="10"/>
  <c r="S113" i="10"/>
  <c r="E113" i="10"/>
  <c r="BZ112" i="10"/>
  <c r="AE112" i="10"/>
  <c r="S112" i="10"/>
  <c r="E112" i="10"/>
  <c r="BZ111" i="10"/>
  <c r="AE111" i="10"/>
  <c r="S111" i="10"/>
  <c r="BQ111" i="10" s="1"/>
  <c r="E111" i="10"/>
  <c r="BZ110" i="10"/>
  <c r="AE110" i="10"/>
  <c r="AF110" i="10" s="1"/>
  <c r="S110" i="10"/>
  <c r="BQ110" i="10" s="1"/>
  <c r="E110" i="10"/>
  <c r="BZ109" i="10"/>
  <c r="AE109" i="10"/>
  <c r="S109" i="10"/>
  <c r="E109" i="10"/>
  <c r="S103" i="10"/>
  <c r="Y103" i="10" s="1"/>
  <c r="E103" i="10"/>
  <c r="BZ108" i="10"/>
  <c r="AE108" i="10"/>
  <c r="S108" i="10"/>
  <c r="E108" i="10"/>
  <c r="S101" i="10"/>
  <c r="E101" i="10"/>
  <c r="BZ107" i="10"/>
  <c r="AE107" i="10"/>
  <c r="AF107" i="10" s="1"/>
  <c r="S107" i="10"/>
  <c r="AA107" i="10" s="1"/>
  <c r="Z107" i="10" s="1"/>
  <c r="E107" i="10"/>
  <c r="BZ106" i="10"/>
  <c r="AE106" i="10"/>
  <c r="S106" i="10"/>
  <c r="E106" i="10"/>
  <c r="BZ105" i="10"/>
  <c r="AE105" i="10"/>
  <c r="S105" i="10"/>
  <c r="E105" i="10"/>
  <c r="BZ104" i="10"/>
  <c r="AE104" i="10"/>
  <c r="S104" i="10"/>
  <c r="E104" i="10"/>
  <c r="BZ102" i="10"/>
  <c r="S102" i="10"/>
  <c r="BQ102" i="10" s="1"/>
  <c r="E102" i="10"/>
  <c r="BZ100" i="10"/>
  <c r="AE100" i="10"/>
  <c r="S100" i="10"/>
  <c r="E100" i="10"/>
  <c r="BZ99" i="10"/>
  <c r="AE99" i="10"/>
  <c r="S99" i="10"/>
  <c r="Y99" i="10" s="1"/>
  <c r="E99" i="10"/>
  <c r="BZ98" i="10"/>
  <c r="AE98" i="10"/>
  <c r="S98" i="10"/>
  <c r="E98" i="10"/>
  <c r="BZ97" i="10"/>
  <c r="AE97" i="10"/>
  <c r="S97" i="10"/>
  <c r="E97" i="10"/>
  <c r="BZ96" i="10"/>
  <c r="AE96" i="10"/>
  <c r="AF96" i="10" s="1"/>
  <c r="S96" i="10"/>
  <c r="BQ96" i="10" s="1"/>
  <c r="E96" i="10"/>
  <c r="BZ95" i="10"/>
  <c r="AE95" i="10"/>
  <c r="S95" i="10"/>
  <c r="BQ95" i="10" s="1"/>
  <c r="E95" i="10"/>
  <c r="BZ94" i="10"/>
  <c r="AE94" i="10"/>
  <c r="AF94" i="10" s="1"/>
  <c r="S94" i="10"/>
  <c r="E94" i="10"/>
  <c r="BZ93" i="10"/>
  <c r="AE93" i="10"/>
  <c r="S93" i="10"/>
  <c r="BQ93" i="10" s="1"/>
  <c r="E93" i="10"/>
  <c r="BZ92" i="10"/>
  <c r="AE92" i="10"/>
  <c r="S92" i="10"/>
  <c r="E92" i="10"/>
  <c r="BZ91" i="10"/>
  <c r="BG91" i="10"/>
  <c r="BH91" i="10" s="1"/>
  <c r="BI91" i="10" s="1"/>
  <c r="BJ91" i="10" s="1"/>
  <c r="BK91" i="10" s="1"/>
  <c r="BL91" i="10" s="1"/>
  <c r="BM91" i="10" s="1"/>
  <c r="BN91" i="10" s="1"/>
  <c r="AE91" i="10"/>
  <c r="S91" i="10"/>
  <c r="K91" i="10" s="1"/>
  <c r="AC91" i="10" s="1"/>
  <c r="E91" i="10"/>
  <c r="AE90" i="10"/>
  <c r="S90" i="10"/>
  <c r="BQ90" i="10" s="1"/>
  <c r="E90" i="10"/>
  <c r="BZ89" i="10"/>
  <c r="AE89" i="10"/>
  <c r="S89" i="10"/>
  <c r="E89" i="10"/>
  <c r="BZ88" i="10"/>
  <c r="AE88" i="10"/>
  <c r="S88" i="10"/>
  <c r="E88" i="10"/>
  <c r="BZ87" i="10"/>
  <c r="AE87" i="10"/>
  <c r="S87" i="10"/>
  <c r="BQ87" i="10" s="1"/>
  <c r="E87" i="10"/>
  <c r="BZ86" i="10"/>
  <c r="AE86" i="10"/>
  <c r="AF86" i="10" s="1"/>
  <c r="S86" i="10"/>
  <c r="BQ86" i="10" s="1"/>
  <c r="E86" i="10"/>
  <c r="BZ85" i="10"/>
  <c r="BG85" i="10"/>
  <c r="AE85" i="10"/>
  <c r="S85" i="10"/>
  <c r="E85" i="10"/>
  <c r="S79" i="10"/>
  <c r="E79" i="10"/>
  <c r="BZ78" i="10"/>
  <c r="S78" i="10"/>
  <c r="E78" i="10"/>
  <c r="BZ84" i="10"/>
  <c r="BG84" i="10"/>
  <c r="BH84" i="10" s="1"/>
  <c r="BI84" i="10" s="1"/>
  <c r="BJ84" i="10" s="1"/>
  <c r="BK84" i="10" s="1"/>
  <c r="BL84" i="10" s="1"/>
  <c r="BM84" i="10" s="1"/>
  <c r="BN84" i="10" s="1"/>
  <c r="AE84" i="10"/>
  <c r="S84" i="10"/>
  <c r="E84" i="10"/>
  <c r="BZ83" i="10"/>
  <c r="BG83" i="10"/>
  <c r="BH83" i="10" s="1"/>
  <c r="BI83" i="10" s="1"/>
  <c r="BJ83" i="10" s="1"/>
  <c r="BK83" i="10" s="1"/>
  <c r="BL83" i="10" s="1"/>
  <c r="BM83" i="10" s="1"/>
  <c r="BN83" i="10" s="1"/>
  <c r="AE83" i="10"/>
  <c r="AF83" i="10" s="1"/>
  <c r="S83" i="10"/>
  <c r="BQ83" i="10" s="1"/>
  <c r="E83" i="10"/>
  <c r="BZ82" i="10"/>
  <c r="BG82" i="10"/>
  <c r="AE82" i="10"/>
  <c r="S82" i="10"/>
  <c r="E82" i="10"/>
  <c r="BZ81" i="10"/>
  <c r="AE81" i="10"/>
  <c r="AF81" i="10" s="1"/>
  <c r="S81" i="10"/>
  <c r="E81" i="10"/>
  <c r="BZ80" i="10"/>
  <c r="AE80" i="10"/>
  <c r="S80" i="10"/>
  <c r="E80" i="10"/>
  <c r="BF77" i="10"/>
  <c r="BZ77" i="10" s="1"/>
  <c r="AE77" i="10"/>
  <c r="S77" i="10"/>
  <c r="E77" i="10"/>
  <c r="BF76" i="10"/>
  <c r="BZ76" i="10" s="1"/>
  <c r="AE76" i="10"/>
  <c r="S76" i="10"/>
  <c r="BQ76" i="10" s="1"/>
  <c r="E76" i="10"/>
  <c r="BF75" i="10"/>
  <c r="BZ75" i="10" s="1"/>
  <c r="AE75" i="10"/>
  <c r="S75" i="10"/>
  <c r="E75" i="10"/>
  <c r="BF74" i="10"/>
  <c r="BZ74" i="10" s="1"/>
  <c r="AE74" i="10"/>
  <c r="S74" i="10"/>
  <c r="E74" i="10"/>
  <c r="BF73" i="10"/>
  <c r="BZ73" i="10" s="1"/>
  <c r="AE73" i="10"/>
  <c r="S73" i="10"/>
  <c r="E73" i="10"/>
  <c r="BF72" i="10"/>
  <c r="BZ72" i="10" s="1"/>
  <c r="BG72" i="10"/>
  <c r="AN72" i="10"/>
  <c r="AO72" i="10" s="1"/>
  <c r="AP72" i="10" s="1"/>
  <c r="AQ72" i="10" s="1"/>
  <c r="AR72" i="10" s="1"/>
  <c r="AS72" i="10" s="1"/>
  <c r="AT72" i="10" s="1"/>
  <c r="AU72" i="10" s="1"/>
  <c r="AE72" i="10"/>
  <c r="S72" i="10"/>
  <c r="E72" i="10"/>
  <c r="BF71" i="10"/>
  <c r="BZ71" i="10" s="1"/>
  <c r="AE71" i="10"/>
  <c r="S71" i="10"/>
  <c r="BQ71" i="10" s="1"/>
  <c r="E71" i="10"/>
  <c r="BF70" i="10"/>
  <c r="BZ70" i="10" s="1"/>
  <c r="AE70" i="10"/>
  <c r="S70" i="10"/>
  <c r="BQ70" i="10" s="1"/>
  <c r="E70" i="10"/>
  <c r="BF69" i="10"/>
  <c r="BZ69" i="10" s="1"/>
  <c r="AE69" i="10"/>
  <c r="S69" i="10"/>
  <c r="E69" i="10"/>
  <c r="BF68" i="10"/>
  <c r="BZ68" i="10" s="1"/>
  <c r="AE68" i="10"/>
  <c r="AF68" i="10" s="1"/>
  <c r="S68" i="10"/>
  <c r="BQ68" i="10" s="1"/>
  <c r="E68" i="10"/>
  <c r="BF67" i="10"/>
  <c r="BZ67" i="10" s="1"/>
  <c r="AE67" i="10"/>
  <c r="S67" i="10"/>
  <c r="AA67" i="10" s="1"/>
  <c r="Z67" i="10" s="1"/>
  <c r="E67" i="10"/>
  <c r="BF66" i="10"/>
  <c r="BZ66" i="10" s="1"/>
  <c r="AE66" i="10"/>
  <c r="AF66" i="10" s="1"/>
  <c r="S66" i="10"/>
  <c r="E66" i="10"/>
  <c r="BF65" i="10"/>
  <c r="BZ65" i="10" s="1"/>
  <c r="AE65" i="10"/>
  <c r="AF65" i="10" s="1"/>
  <c r="S65" i="10"/>
  <c r="E65" i="10"/>
  <c r="BF64" i="10"/>
  <c r="BZ64" i="10" s="1"/>
  <c r="AE64" i="10"/>
  <c r="S64" i="10"/>
  <c r="E64" i="10"/>
  <c r="BF63" i="10"/>
  <c r="BZ63" i="10" s="1"/>
  <c r="AE63" i="10"/>
  <c r="S63" i="10"/>
  <c r="E63" i="10"/>
  <c r="BF62" i="10"/>
  <c r="BZ62" i="10" s="1"/>
  <c r="AE62" i="10"/>
  <c r="AF62" i="10" s="1"/>
  <c r="S62" i="10"/>
  <c r="E62" i="10"/>
  <c r="BF61" i="10"/>
  <c r="BZ61" i="10" s="1"/>
  <c r="AN61" i="10"/>
  <c r="AE61" i="10"/>
  <c r="S61" i="10"/>
  <c r="E61" i="10"/>
  <c r="BF60" i="10"/>
  <c r="BZ60" i="10" s="1"/>
  <c r="AN60" i="10"/>
  <c r="AO60" i="10" s="1"/>
  <c r="AP60" i="10" s="1"/>
  <c r="AQ60" i="10" s="1"/>
  <c r="AR60" i="10" s="1"/>
  <c r="AS60" i="10" s="1"/>
  <c r="AT60" i="10" s="1"/>
  <c r="AU60" i="10" s="1"/>
  <c r="AE60" i="10"/>
  <c r="AF60" i="10" s="1"/>
  <c r="S60" i="10"/>
  <c r="BQ60" i="10" s="1"/>
  <c r="E60" i="10"/>
  <c r="BF59" i="10"/>
  <c r="BZ59" i="10" s="1"/>
  <c r="AE59" i="10"/>
  <c r="AF59" i="10" s="1"/>
  <c r="S59" i="10"/>
  <c r="E59" i="10"/>
  <c r="BF58" i="10"/>
  <c r="BZ58" i="10" s="1"/>
  <c r="AE58" i="10"/>
  <c r="S58" i="10"/>
  <c r="BQ58" i="10" s="1"/>
  <c r="E58" i="10"/>
  <c r="BF57" i="10"/>
  <c r="BZ57" i="10" s="1"/>
  <c r="AE57" i="10"/>
  <c r="S57" i="10"/>
  <c r="BQ57" i="10" s="1"/>
  <c r="E57" i="10"/>
  <c r="BF56" i="10"/>
  <c r="BZ56" i="10" s="1"/>
  <c r="AN56" i="10"/>
  <c r="AO56" i="10" s="1"/>
  <c r="AP56" i="10" s="1"/>
  <c r="AQ56" i="10" s="1"/>
  <c r="AR56" i="10" s="1"/>
  <c r="AS56" i="10" s="1"/>
  <c r="AT56" i="10" s="1"/>
  <c r="AU56" i="10" s="1"/>
  <c r="AE56" i="10"/>
  <c r="AF56" i="10" s="1"/>
  <c r="S56" i="10"/>
  <c r="BQ56" i="10" s="1"/>
  <c r="E56" i="10"/>
  <c r="BF55" i="10"/>
  <c r="BZ55" i="10" s="1"/>
  <c r="AN55" i="10"/>
  <c r="AO55" i="10" s="1"/>
  <c r="AP55" i="10" s="1"/>
  <c r="AQ55" i="10" s="1"/>
  <c r="AR55" i="10" s="1"/>
  <c r="AS55" i="10" s="1"/>
  <c r="AT55" i="10" s="1"/>
  <c r="AU55" i="10" s="1"/>
  <c r="AE55" i="10"/>
  <c r="S55" i="10"/>
  <c r="E55" i="10"/>
  <c r="BF54" i="10"/>
  <c r="BZ54" i="10" s="1"/>
  <c r="AE54" i="10"/>
  <c r="AF54" i="10" s="1"/>
  <c r="S54" i="10"/>
  <c r="BQ54" i="10" s="1"/>
  <c r="E54" i="10"/>
  <c r="BF53" i="10"/>
  <c r="BZ53" i="10" s="1"/>
  <c r="AE53" i="10"/>
  <c r="S53" i="10"/>
  <c r="E53" i="10"/>
  <c r="BF52" i="10"/>
  <c r="BZ52" i="10" s="1"/>
  <c r="AE52" i="10"/>
  <c r="S52" i="10"/>
  <c r="BQ52" i="10" s="1"/>
  <c r="E52" i="10"/>
  <c r="BF51" i="10"/>
  <c r="BZ51" i="10" s="1"/>
  <c r="AN51" i="10"/>
  <c r="AO51" i="10" s="1"/>
  <c r="AP51" i="10" s="1"/>
  <c r="AQ51" i="10" s="1"/>
  <c r="AR51" i="10" s="1"/>
  <c r="AS51" i="10" s="1"/>
  <c r="AT51" i="10" s="1"/>
  <c r="AU51" i="10" s="1"/>
  <c r="AE51" i="10"/>
  <c r="S51" i="10"/>
  <c r="BQ51" i="10" s="1"/>
  <c r="E51" i="10"/>
  <c r="BF50" i="10"/>
  <c r="BZ50" i="10" s="1"/>
  <c r="AN50" i="10"/>
  <c r="AO50" i="10" s="1"/>
  <c r="AP50" i="10" s="1"/>
  <c r="AQ50" i="10" s="1"/>
  <c r="AR50" i="10" s="1"/>
  <c r="AS50" i="10" s="1"/>
  <c r="AT50" i="10" s="1"/>
  <c r="AU50" i="10" s="1"/>
  <c r="AE50" i="10"/>
  <c r="AF50" i="10" s="1"/>
  <c r="S50" i="10"/>
  <c r="E50" i="10"/>
  <c r="BF49" i="10"/>
  <c r="BZ49" i="10" s="1"/>
  <c r="AN49" i="10"/>
  <c r="AO49" i="10" s="1"/>
  <c r="AP49" i="10" s="1"/>
  <c r="AQ49" i="10" s="1"/>
  <c r="AR49" i="10" s="1"/>
  <c r="AS49" i="10" s="1"/>
  <c r="AT49" i="10" s="1"/>
  <c r="AU49" i="10" s="1"/>
  <c r="AE49" i="10"/>
  <c r="AF49" i="10" s="1"/>
  <c r="S49" i="10"/>
  <c r="E49" i="10"/>
  <c r="BF48" i="10"/>
  <c r="BZ48" i="10" s="1"/>
  <c r="AN48" i="10"/>
  <c r="AO48" i="10" s="1"/>
  <c r="AP48" i="10" s="1"/>
  <c r="AQ48" i="10" s="1"/>
  <c r="AR48" i="10" s="1"/>
  <c r="AS48" i="10" s="1"/>
  <c r="AT48" i="10" s="1"/>
  <c r="AU48" i="10" s="1"/>
  <c r="AE48" i="10"/>
  <c r="S48" i="10"/>
  <c r="BQ48" i="10" s="1"/>
  <c r="E48" i="10"/>
  <c r="BF47" i="10"/>
  <c r="BZ47" i="10" s="1"/>
  <c r="AE47" i="10"/>
  <c r="S47" i="10"/>
  <c r="E47" i="10"/>
  <c r="BF46" i="10"/>
  <c r="BZ46" i="10" s="1"/>
  <c r="AN46" i="10"/>
  <c r="AO46" i="10" s="1"/>
  <c r="AP46" i="10" s="1"/>
  <c r="AQ46" i="10" s="1"/>
  <c r="AR46" i="10" s="1"/>
  <c r="AS46" i="10" s="1"/>
  <c r="AT46" i="10" s="1"/>
  <c r="AU46" i="10" s="1"/>
  <c r="AE46" i="10"/>
  <c r="S46" i="10"/>
  <c r="BQ46" i="10" s="1"/>
  <c r="E46" i="10"/>
  <c r="BF45" i="10"/>
  <c r="BZ45" i="10" s="1"/>
  <c r="AE45" i="10"/>
  <c r="S45" i="10"/>
  <c r="BQ45" i="10" s="1"/>
  <c r="E45" i="10"/>
  <c r="BF44" i="10"/>
  <c r="BZ44" i="10" s="1"/>
  <c r="AE44" i="10"/>
  <c r="AF44" i="10" s="1"/>
  <c r="S44" i="10"/>
  <c r="E44" i="10"/>
  <c r="BF43" i="10"/>
  <c r="BZ43" i="10" s="1"/>
  <c r="AE43" i="10"/>
  <c r="AF43" i="10" s="1"/>
  <c r="S43" i="10"/>
  <c r="BQ43" i="10" s="1"/>
  <c r="E43" i="10"/>
  <c r="BF42" i="10"/>
  <c r="BZ42" i="10" s="1"/>
  <c r="AE42" i="10"/>
  <c r="AF42" i="10" s="1"/>
  <c r="S42" i="10"/>
  <c r="E42" i="10"/>
  <c r="BF41" i="10"/>
  <c r="BZ41" i="10" s="1"/>
  <c r="AE41" i="10"/>
  <c r="AF41" i="10" s="1"/>
  <c r="S41" i="10"/>
  <c r="BQ41" i="10" s="1"/>
  <c r="E41" i="10"/>
  <c r="BF40" i="10"/>
  <c r="BZ40" i="10" s="1"/>
  <c r="AE40" i="10"/>
  <c r="AF40" i="10" s="1"/>
  <c r="S40" i="10"/>
  <c r="BQ40" i="10" s="1"/>
  <c r="E40" i="10"/>
  <c r="AE39" i="10"/>
  <c r="S39" i="10"/>
  <c r="BQ39" i="10" s="1"/>
  <c r="E39" i="10"/>
  <c r="BF38" i="10"/>
  <c r="BZ38" i="10" s="1"/>
  <c r="AF38" i="10"/>
  <c r="S38" i="10"/>
  <c r="E38" i="10"/>
  <c r="AN37" i="10"/>
  <c r="AE37" i="10"/>
  <c r="S37" i="10"/>
  <c r="BQ37" i="10" s="1"/>
  <c r="E37" i="10"/>
  <c r="S36" i="10"/>
  <c r="BQ36" i="10" s="1"/>
  <c r="E36" i="10"/>
  <c r="BF35" i="10"/>
  <c r="BZ35" i="10" s="1"/>
  <c r="AE35" i="10"/>
  <c r="S35" i="10"/>
  <c r="K35" i="10" s="1"/>
  <c r="AC35" i="10" s="1"/>
  <c r="E35" i="10"/>
  <c r="BF34" i="10"/>
  <c r="BZ34" i="10" s="1"/>
  <c r="AN34" i="10"/>
  <c r="AO34" i="10" s="1"/>
  <c r="AP34" i="10" s="1"/>
  <c r="AQ34" i="10" s="1"/>
  <c r="AR34" i="10" s="1"/>
  <c r="AS34" i="10" s="1"/>
  <c r="AT34" i="10" s="1"/>
  <c r="AU34" i="10" s="1"/>
  <c r="AE34" i="10"/>
  <c r="AF34" i="10" s="1"/>
  <c r="S34" i="10"/>
  <c r="E34" i="10"/>
  <c r="BF33" i="10"/>
  <c r="BZ33" i="10" s="1"/>
  <c r="AE33" i="10"/>
  <c r="S33" i="10"/>
  <c r="E33" i="10"/>
  <c r="BF32" i="10"/>
  <c r="BZ32" i="10" s="1"/>
  <c r="AE32" i="10"/>
  <c r="S32" i="10"/>
  <c r="E32" i="10"/>
  <c r="BF31" i="10"/>
  <c r="BZ31" i="10" s="1"/>
  <c r="AE31" i="10"/>
  <c r="S31" i="10"/>
  <c r="E31" i="10"/>
  <c r="BF30" i="10"/>
  <c r="BZ30" i="10" s="1"/>
  <c r="AE30" i="10"/>
  <c r="AF30" i="10" s="1"/>
  <c r="S30" i="10"/>
  <c r="E30" i="10"/>
  <c r="BF29" i="10"/>
  <c r="BZ29" i="10" s="1"/>
  <c r="AE29" i="10"/>
  <c r="S29" i="10"/>
  <c r="E29" i="10"/>
  <c r="BF28" i="10"/>
  <c r="BZ28" i="10" s="1"/>
  <c r="AE28" i="10"/>
  <c r="S28" i="10"/>
  <c r="E28" i="10"/>
  <c r="BF27" i="10"/>
  <c r="BZ27" i="10" s="1"/>
  <c r="AE27" i="10"/>
  <c r="AF27" i="10" s="1"/>
  <c r="S27" i="10"/>
  <c r="E27" i="10"/>
  <c r="BF26" i="10"/>
  <c r="BZ26" i="10" s="1"/>
  <c r="S26" i="10"/>
  <c r="E26" i="10"/>
  <c r="BF25" i="10"/>
  <c r="BZ25" i="10" s="1"/>
  <c r="S25" i="10"/>
  <c r="E25" i="10"/>
  <c r="BF24" i="10"/>
  <c r="BZ24" i="10" s="1"/>
  <c r="AE24" i="10"/>
  <c r="AF24" i="10" s="1"/>
  <c r="S24" i="10"/>
  <c r="E24" i="10"/>
  <c r="BF23" i="10"/>
  <c r="BZ23" i="10" s="1"/>
  <c r="S23" i="10"/>
  <c r="E23" i="10"/>
  <c r="BF22" i="10"/>
  <c r="BZ22" i="10" s="1"/>
  <c r="S22" i="10"/>
  <c r="E22" i="10"/>
  <c r="BF21" i="10"/>
  <c r="BZ21" i="10" s="1"/>
  <c r="S21" i="10"/>
  <c r="BQ21" i="10" s="1"/>
  <c r="E21" i="10"/>
  <c r="BF20" i="10"/>
  <c r="BZ20" i="10" s="1"/>
  <c r="S20" i="10"/>
  <c r="E20" i="10"/>
  <c r="BF19" i="10"/>
  <c r="BZ19" i="10" s="1"/>
  <c r="S19" i="10"/>
  <c r="E19" i="10"/>
  <c r="BF18" i="10"/>
  <c r="BZ18" i="10" s="1"/>
  <c r="S18" i="10"/>
  <c r="BQ18" i="10" s="1"/>
  <c r="E18" i="10"/>
  <c r="BF17" i="10"/>
  <c r="BZ17" i="10" s="1"/>
  <c r="S17" i="10"/>
  <c r="E17" i="10"/>
  <c r="BF16" i="10"/>
  <c r="BZ16" i="10" s="1"/>
  <c r="S16" i="10"/>
  <c r="E16" i="10"/>
  <c r="BF15" i="10"/>
  <c r="BZ15" i="10" s="1"/>
  <c r="BG15" i="10"/>
  <c r="AE15" i="10"/>
  <c r="S15" i="10"/>
  <c r="E15" i="10"/>
  <c r="BF14" i="10"/>
  <c r="BZ14" i="10" s="1"/>
  <c r="BG14" i="10"/>
  <c r="BH14" i="10" s="1"/>
  <c r="BI14" i="10" s="1"/>
  <c r="BJ14" i="10" s="1"/>
  <c r="BK14" i="10" s="1"/>
  <c r="BL14" i="10" s="1"/>
  <c r="BM14" i="10" s="1"/>
  <c r="BN14" i="10" s="1"/>
  <c r="AN14" i="10"/>
  <c r="AO14" i="10" s="1"/>
  <c r="AP14" i="10" s="1"/>
  <c r="AQ14" i="10" s="1"/>
  <c r="AR14" i="10" s="1"/>
  <c r="AS14" i="10" s="1"/>
  <c r="AT14" i="10" s="1"/>
  <c r="AU14" i="10" s="1"/>
  <c r="AE14" i="10"/>
  <c r="AF14" i="10" s="1"/>
  <c r="S14" i="10"/>
  <c r="E14" i="10"/>
  <c r="BG13" i="10"/>
  <c r="BH13" i="10" s="1"/>
  <c r="BI13" i="10" s="1"/>
  <c r="BJ13" i="10" s="1"/>
  <c r="BK13" i="10" s="1"/>
  <c r="BL13" i="10" s="1"/>
  <c r="BM13" i="10" s="1"/>
  <c r="BN13" i="10" s="1"/>
  <c r="AN13" i="10"/>
  <c r="AE13" i="10"/>
  <c r="S13" i="10"/>
  <c r="E13" i="10"/>
  <c r="BG12" i="10"/>
  <c r="BH12" i="10" s="1"/>
  <c r="BI12" i="10" s="1"/>
  <c r="BJ12" i="10" s="1"/>
  <c r="BK12" i="10" s="1"/>
  <c r="BL12" i="10" s="1"/>
  <c r="BM12" i="10" s="1"/>
  <c r="BN12" i="10" s="1"/>
  <c r="AN12" i="10"/>
  <c r="AO12" i="10" s="1"/>
  <c r="AP12" i="10" s="1"/>
  <c r="AQ12" i="10" s="1"/>
  <c r="AR12" i="10" s="1"/>
  <c r="AS12" i="10" s="1"/>
  <c r="AT12" i="10" s="1"/>
  <c r="AU12" i="10" s="1"/>
  <c r="AE12" i="10"/>
  <c r="AF12" i="10" s="1"/>
  <c r="S12" i="10"/>
  <c r="E12" i="10"/>
  <c r="BF11" i="10"/>
  <c r="BZ11" i="10" s="1"/>
  <c r="AN11" i="10"/>
  <c r="AO11" i="10" s="1"/>
  <c r="AP11" i="10" s="1"/>
  <c r="AQ11" i="10" s="1"/>
  <c r="AR11" i="10" s="1"/>
  <c r="AS11" i="10" s="1"/>
  <c r="AT11" i="10" s="1"/>
  <c r="AU11" i="10" s="1"/>
  <c r="AE11" i="10"/>
  <c r="AF11" i="10" s="1"/>
  <c r="S11" i="10"/>
  <c r="K11" i="10" s="1"/>
  <c r="AC11" i="10" s="1"/>
  <c r="E11" i="10"/>
  <c r="BF10" i="10"/>
  <c r="BZ10" i="10" s="1"/>
  <c r="AE10" i="10"/>
  <c r="S10" i="10"/>
  <c r="E10" i="10"/>
  <c r="BF9" i="10"/>
  <c r="BZ9" i="10" s="1"/>
  <c r="AE9" i="10"/>
  <c r="S9" i="10"/>
  <c r="BQ9" i="10" s="1"/>
  <c r="E9" i="10"/>
  <c r="BF8" i="10"/>
  <c r="BZ8" i="10" s="1"/>
  <c r="AE8" i="10"/>
  <c r="AF8" i="10" s="1"/>
  <c r="S8" i="10"/>
  <c r="E8" i="10"/>
  <c r="BF7" i="10"/>
  <c r="AE7" i="10"/>
  <c r="S7" i="10"/>
  <c r="K7" i="10" s="1"/>
  <c r="AC7" i="10" s="1"/>
  <c r="E7" i="10"/>
  <c r="AF10" i="10" l="1"/>
  <c r="AX10" i="10"/>
  <c r="BH72" i="10"/>
  <c r="BI72" i="10" s="1"/>
  <c r="BJ72" i="10" s="1"/>
  <c r="BK72" i="10" s="1"/>
  <c r="BL72" i="10" s="1"/>
  <c r="BM72" i="10" s="1"/>
  <c r="BN72" i="10" s="1"/>
  <c r="BH82" i="10"/>
  <c r="BI82" i="10" s="1"/>
  <c r="BJ82" i="10" s="1"/>
  <c r="BK82" i="10" s="1"/>
  <c r="BL82" i="10" s="1"/>
  <c r="BM82" i="10" s="1"/>
  <c r="BN82" i="10" s="1"/>
  <c r="BH138" i="10"/>
  <c r="BI138" i="10" s="1"/>
  <c r="BJ138" i="10" s="1"/>
  <c r="BK138" i="10" s="1"/>
  <c r="BL138" i="10" s="1"/>
  <c r="BM138" i="10" s="1"/>
  <c r="BN138" i="10" s="1"/>
  <c r="BH136" i="10"/>
  <c r="BI136" i="10" s="1"/>
  <c r="BJ136" i="10" s="1"/>
  <c r="BK136" i="10" s="1"/>
  <c r="BL136" i="10" s="1"/>
  <c r="BM136" i="10" s="1"/>
  <c r="BN136" i="10" s="1"/>
  <c r="BH133" i="10"/>
  <c r="BI133" i="10" s="1"/>
  <c r="BJ133" i="10" s="1"/>
  <c r="BK133" i="10" s="1"/>
  <c r="BL133" i="10" s="1"/>
  <c r="BM133" i="10" s="1"/>
  <c r="BN133" i="10" s="1"/>
  <c r="BL15" i="10"/>
  <c r="BK15" i="10"/>
  <c r="BJ15" i="10"/>
  <c r="BI15" i="10"/>
  <c r="BH15" i="10"/>
  <c r="BN15" i="10"/>
  <c r="BM15" i="10"/>
  <c r="BH85" i="10"/>
  <c r="BI85" i="10" s="1"/>
  <c r="BJ85" i="10" s="1"/>
  <c r="BK85" i="10" s="1"/>
  <c r="BL85" i="10" s="1"/>
  <c r="BM85" i="10" s="1"/>
  <c r="BN85" i="10" s="1"/>
  <c r="BH128" i="10"/>
  <c r="BI128" i="10" s="1"/>
  <c r="BJ128" i="10" s="1"/>
  <c r="BK128" i="10" s="1"/>
  <c r="BL128" i="10" s="1"/>
  <c r="BM128" i="10" s="1"/>
  <c r="BN128" i="10" s="1"/>
  <c r="BN134" i="10"/>
  <c r="BM134" i="10"/>
  <c r="BL134" i="10"/>
  <c r="BK134" i="10"/>
  <c r="BJ134" i="10"/>
  <c r="BI134" i="10"/>
  <c r="BH134" i="10"/>
  <c r="AX22" i="10"/>
  <c r="BR22" i="10" s="1"/>
  <c r="AH22" i="10"/>
  <c r="BA22" i="10" s="1"/>
  <c r="BU22" i="10" s="1"/>
  <c r="AG22" i="10"/>
  <c r="AZ22" i="10" s="1"/>
  <c r="BT22" i="10" s="1"/>
  <c r="AJ22" i="10"/>
  <c r="BC22" i="10" s="1"/>
  <c r="BW22" i="10" s="1"/>
  <c r="AF22" i="10"/>
  <c r="AY22" i="10" s="1"/>
  <c r="BS22" i="10" s="1"/>
  <c r="AK22" i="10"/>
  <c r="BD22" i="10" s="1"/>
  <c r="BX22" i="10" s="1"/>
  <c r="AL22" i="10"/>
  <c r="BE22" i="10" s="1"/>
  <c r="BY22" i="10" s="1"/>
  <c r="AI22" i="10"/>
  <c r="BB22" i="10" s="1"/>
  <c r="BV22" i="10" s="1"/>
  <c r="AX25" i="10"/>
  <c r="CA25" i="10" s="1"/>
  <c r="AF25" i="10"/>
  <c r="AO134" i="10"/>
  <c r="AP134" i="10" s="1"/>
  <c r="AQ134" i="10" s="1"/>
  <c r="AR134" i="10" s="1"/>
  <c r="AS134" i="10" s="1"/>
  <c r="AT134" i="10" s="1"/>
  <c r="AU134" i="10" s="1"/>
  <c r="AG44" i="10"/>
  <c r="AY44" i="10"/>
  <c r="AF72" i="10"/>
  <c r="AG110" i="10"/>
  <c r="AY110" i="10"/>
  <c r="BS110" i="10" s="1"/>
  <c r="AX16" i="10"/>
  <c r="CA16" i="10" s="1"/>
  <c r="AJ16" i="10"/>
  <c r="BC16" i="10" s="1"/>
  <c r="BW16" i="10" s="1"/>
  <c r="AI16" i="10"/>
  <c r="BB16" i="10" s="1"/>
  <c r="BV16" i="10" s="1"/>
  <c r="AL16" i="10"/>
  <c r="BE16" i="10" s="1"/>
  <c r="BY16" i="10" s="1"/>
  <c r="AH16" i="10"/>
  <c r="BA16" i="10" s="1"/>
  <c r="BU16" i="10" s="1"/>
  <c r="AG16" i="10"/>
  <c r="AZ16" i="10" s="1"/>
  <c r="BT16" i="10" s="1"/>
  <c r="AF16" i="10"/>
  <c r="AY16" i="10" s="1"/>
  <c r="BS16" i="10" s="1"/>
  <c r="AK16" i="10"/>
  <c r="BD16" i="10" s="1"/>
  <c r="BX16" i="10" s="1"/>
  <c r="AG14" i="10"/>
  <c r="AY14" i="10"/>
  <c r="AF37" i="10"/>
  <c r="AG50" i="10"/>
  <c r="AY50" i="10"/>
  <c r="AF57" i="10"/>
  <c r="AG59" i="10"/>
  <c r="AY59" i="10"/>
  <c r="AX133" i="10"/>
  <c r="CA133" i="10" s="1"/>
  <c r="AF133" i="10"/>
  <c r="AY133" i="10" s="1"/>
  <c r="AX135" i="10"/>
  <c r="BR135" i="10" s="1"/>
  <c r="AF135" i="10"/>
  <c r="AX21" i="10"/>
  <c r="BR21" i="10" s="1"/>
  <c r="AG21" i="10"/>
  <c r="AZ21" i="10" s="1"/>
  <c r="BT21" i="10" s="1"/>
  <c r="AF21" i="10"/>
  <c r="AY21" i="10" s="1"/>
  <c r="BS21" i="10" s="1"/>
  <c r="AJ21" i="10"/>
  <c r="BC21" i="10" s="1"/>
  <c r="BW21" i="10" s="1"/>
  <c r="AL21" i="10"/>
  <c r="BE21" i="10" s="1"/>
  <c r="BY21" i="10" s="1"/>
  <c r="AK21" i="10"/>
  <c r="BD21" i="10" s="1"/>
  <c r="BX21" i="10" s="1"/>
  <c r="AH21" i="10"/>
  <c r="BA21" i="10" s="1"/>
  <c r="BU21" i="10" s="1"/>
  <c r="AI21" i="10"/>
  <c r="BB21" i="10" s="1"/>
  <c r="BV21" i="10" s="1"/>
  <c r="AX139" i="10"/>
  <c r="AF139" i="10"/>
  <c r="AG34" i="10"/>
  <c r="AY34" i="10"/>
  <c r="AG40" i="10"/>
  <c r="AY40" i="10"/>
  <c r="AF51" i="10"/>
  <c r="AY51" i="10" s="1"/>
  <c r="AF112" i="10"/>
  <c r="AX15" i="10"/>
  <c r="AF15" i="10"/>
  <c r="AY15" i="10" s="1"/>
  <c r="AX29" i="10"/>
  <c r="BR29" i="10" s="1"/>
  <c r="AF29" i="10"/>
  <c r="AY29" i="10" s="1"/>
  <c r="BS29" i="10" s="1"/>
  <c r="AG62" i="10"/>
  <c r="AY62" i="10"/>
  <c r="AX64" i="10"/>
  <c r="BR64" i="10" s="1"/>
  <c r="AF64" i="10"/>
  <c r="AG66" i="10"/>
  <c r="AY66" i="10"/>
  <c r="BS66" i="10" s="1"/>
  <c r="AG68" i="10"/>
  <c r="AY68" i="10"/>
  <c r="BS68" i="10" s="1"/>
  <c r="AG86" i="10"/>
  <c r="AY86" i="10"/>
  <c r="BS86" i="10" s="1"/>
  <c r="AG90" i="10"/>
  <c r="AZ90" i="10" s="1"/>
  <c r="AF90" i="10"/>
  <c r="AY90" i="10" s="1"/>
  <c r="AJ90" i="10"/>
  <c r="BC90" i="10" s="1"/>
  <c r="AL90" i="10"/>
  <c r="BE90" i="10" s="1"/>
  <c r="AK90" i="10"/>
  <c r="BD90" i="10" s="1"/>
  <c r="AI90" i="10"/>
  <c r="BB90" i="10" s="1"/>
  <c r="AH90" i="10"/>
  <c r="BA90" i="10" s="1"/>
  <c r="AG94" i="10"/>
  <c r="AY94" i="10"/>
  <c r="BS94" i="10" s="1"/>
  <c r="AX98" i="10"/>
  <c r="BR98" i="10" s="1"/>
  <c r="AF98" i="10"/>
  <c r="AY98" i="10" s="1"/>
  <c r="AF104" i="10"/>
  <c r="AX23" i="10"/>
  <c r="CA23" i="10" s="1"/>
  <c r="AI23" i="10"/>
  <c r="BB23" i="10" s="1"/>
  <c r="BV23" i="10" s="1"/>
  <c r="AL23" i="10"/>
  <c r="BE23" i="10" s="1"/>
  <c r="BY23" i="10" s="1"/>
  <c r="AK23" i="10"/>
  <c r="BD23" i="10" s="1"/>
  <c r="BX23" i="10" s="1"/>
  <c r="AH23" i="10"/>
  <c r="BA23" i="10" s="1"/>
  <c r="BU23" i="10" s="1"/>
  <c r="AG23" i="10"/>
  <c r="AZ23" i="10" s="1"/>
  <c r="BT23" i="10" s="1"/>
  <c r="AF23" i="10"/>
  <c r="AY23" i="10" s="1"/>
  <c r="BS23" i="10" s="1"/>
  <c r="AJ23" i="10"/>
  <c r="BC23" i="10" s="1"/>
  <c r="BW23" i="10" s="1"/>
  <c r="AX26" i="10"/>
  <c r="BR26" i="10" s="1"/>
  <c r="AF26" i="10"/>
  <c r="AY26" i="10" s="1"/>
  <c r="BS26" i="10" s="1"/>
  <c r="AG31" i="10"/>
  <c r="AZ31" i="10" s="1"/>
  <c r="AI31" i="10"/>
  <c r="BB31" i="10" s="1"/>
  <c r="AF31" i="10"/>
  <c r="AY31" i="10" s="1"/>
  <c r="AJ31" i="10"/>
  <c r="BC31" i="10" s="1"/>
  <c r="AL31" i="10"/>
  <c r="BE31" i="10" s="1"/>
  <c r="AK31" i="10"/>
  <c r="BD31" i="10" s="1"/>
  <c r="AH31" i="10"/>
  <c r="BA31" i="10" s="1"/>
  <c r="AF74" i="10"/>
  <c r="AY74" i="10" s="1"/>
  <c r="BS74" i="10" s="1"/>
  <c r="AF76" i="10"/>
  <c r="AY76" i="10" s="1"/>
  <c r="AF80" i="10"/>
  <c r="AF82" i="10"/>
  <c r="AY82" i="10" s="1"/>
  <c r="AX127" i="10"/>
  <c r="BR127" i="10" s="1"/>
  <c r="AF127" i="10"/>
  <c r="AF130" i="10"/>
  <c r="AY130" i="10" s="1"/>
  <c r="BS130" i="10" s="1"/>
  <c r="AF132" i="10"/>
  <c r="AF7" i="10"/>
  <c r="AG7" i="10" s="1"/>
  <c r="AH7" i="10" s="1"/>
  <c r="AI7" i="10" s="1"/>
  <c r="AJ7" i="10" s="1"/>
  <c r="AK7" i="10" s="1"/>
  <c r="AL7" i="10" s="1"/>
  <c r="AX9" i="10"/>
  <c r="BR9" i="10" s="1"/>
  <c r="AF9" i="10"/>
  <c r="AG11" i="10"/>
  <c r="AY11" i="10"/>
  <c r="AX33" i="10"/>
  <c r="BR33" i="10" s="1"/>
  <c r="AF33" i="10"/>
  <c r="AX28" i="10"/>
  <c r="BR28" i="10" s="1"/>
  <c r="AF28" i="10"/>
  <c r="AY28" i="10" s="1"/>
  <c r="AO37" i="10"/>
  <c r="AP37" i="10" s="1"/>
  <c r="AQ37" i="10" s="1"/>
  <c r="AR37" i="10" s="1"/>
  <c r="AS37" i="10" s="1"/>
  <c r="AT37" i="10" s="1"/>
  <c r="AU37" i="10" s="1"/>
  <c r="AF39" i="10"/>
  <c r="AY39" i="10" s="1"/>
  <c r="BS39" i="10" s="1"/>
  <c r="AG41" i="10"/>
  <c r="AY41" i="10"/>
  <c r="BS41" i="10" s="1"/>
  <c r="AG43" i="10"/>
  <c r="AY43" i="10"/>
  <c r="BS43" i="10" s="1"/>
  <c r="AF45" i="10"/>
  <c r="AY45" i="10" s="1"/>
  <c r="BS45" i="10" s="1"/>
  <c r="AF61" i="10"/>
  <c r="AF71" i="10"/>
  <c r="AY71" i="10" s="1"/>
  <c r="BS71" i="10" s="1"/>
  <c r="AF84" i="10"/>
  <c r="AY84" i="10" s="1"/>
  <c r="BS84" i="10" s="1"/>
  <c r="AF85" i="10"/>
  <c r="AF91" i="10"/>
  <c r="AF109" i="10"/>
  <c r="AY109" i="10" s="1"/>
  <c r="BS109" i="10" s="1"/>
  <c r="AF111" i="10"/>
  <c r="AY111" i="10" s="1"/>
  <c r="AX113" i="10"/>
  <c r="BR113" i="10" s="1"/>
  <c r="AF113" i="10"/>
  <c r="AG115" i="10"/>
  <c r="AY115" i="10"/>
  <c r="AX117" i="10"/>
  <c r="BR117" i="10" s="1"/>
  <c r="AF117" i="10"/>
  <c r="AY117" i="10" s="1"/>
  <c r="AG119" i="10"/>
  <c r="AY119" i="10"/>
  <c r="AG129" i="10"/>
  <c r="AY129" i="10"/>
  <c r="AX20" i="10"/>
  <c r="CA20" i="10" s="1"/>
  <c r="AF20" i="10"/>
  <c r="AY20" i="10" s="1"/>
  <c r="BS20" i="10" s="1"/>
  <c r="AH20" i="10"/>
  <c r="BA20" i="10" s="1"/>
  <c r="BU20" i="10" s="1"/>
  <c r="AL20" i="10"/>
  <c r="BE20" i="10" s="1"/>
  <c r="BY20" i="10" s="1"/>
  <c r="AI20" i="10"/>
  <c r="BB20" i="10" s="1"/>
  <c r="BV20" i="10" s="1"/>
  <c r="AK20" i="10"/>
  <c r="BD20" i="10" s="1"/>
  <c r="BX20" i="10" s="1"/>
  <c r="AJ20" i="10"/>
  <c r="BC20" i="10" s="1"/>
  <c r="BW20" i="10" s="1"/>
  <c r="AG20" i="10"/>
  <c r="AZ20" i="10" s="1"/>
  <c r="BT20" i="10" s="1"/>
  <c r="AG116" i="10"/>
  <c r="AY116" i="10"/>
  <c r="AG30" i="10"/>
  <c r="AY30" i="10"/>
  <c r="AX35" i="10"/>
  <c r="BR35" i="10" s="1"/>
  <c r="AF35" i="10"/>
  <c r="AY35" i="10" s="1"/>
  <c r="AX19" i="10"/>
  <c r="CA19" i="10" s="1"/>
  <c r="AH19" i="10"/>
  <c r="BA19" i="10" s="1"/>
  <c r="BU19" i="10" s="1"/>
  <c r="AL19" i="10"/>
  <c r="BE19" i="10" s="1"/>
  <c r="BY19" i="10" s="1"/>
  <c r="AG19" i="10"/>
  <c r="AZ19" i="10" s="1"/>
  <c r="BT19" i="10" s="1"/>
  <c r="AK19" i="10"/>
  <c r="BD19" i="10" s="1"/>
  <c r="BX19" i="10" s="1"/>
  <c r="AJ19" i="10"/>
  <c r="BC19" i="10" s="1"/>
  <c r="BW19" i="10" s="1"/>
  <c r="AI19" i="10"/>
  <c r="BB19" i="10" s="1"/>
  <c r="BV19" i="10" s="1"/>
  <c r="AF19" i="10"/>
  <c r="AY19" i="10" s="1"/>
  <c r="BS19" i="10" s="1"/>
  <c r="AG42" i="10"/>
  <c r="AY42" i="10"/>
  <c r="BS42" i="10" s="1"/>
  <c r="AF118" i="10"/>
  <c r="AY118" i="10" s="1"/>
  <c r="BS118" i="10" s="1"/>
  <c r="AG12" i="10"/>
  <c r="AY12" i="10"/>
  <c r="AG131" i="10"/>
  <c r="AY131" i="10"/>
  <c r="BS131" i="10" s="1"/>
  <c r="AF138" i="10"/>
  <c r="AY138" i="10" s="1"/>
  <c r="AX18" i="10"/>
  <c r="CA18" i="10" s="1"/>
  <c r="AL18" i="10"/>
  <c r="BE18" i="10" s="1"/>
  <c r="BY18" i="10" s="1"/>
  <c r="AF18" i="10"/>
  <c r="AY18" i="10" s="1"/>
  <c r="BS18" i="10" s="1"/>
  <c r="AK18" i="10"/>
  <c r="BD18" i="10" s="1"/>
  <c r="BX18" i="10" s="1"/>
  <c r="AG18" i="10"/>
  <c r="AZ18" i="10" s="1"/>
  <c r="BT18" i="10" s="1"/>
  <c r="AJ18" i="10"/>
  <c r="BC18" i="10" s="1"/>
  <c r="BW18" i="10" s="1"/>
  <c r="AI18" i="10"/>
  <c r="BB18" i="10" s="1"/>
  <c r="BV18" i="10" s="1"/>
  <c r="AH18" i="10"/>
  <c r="BA18" i="10" s="1"/>
  <c r="BU18" i="10" s="1"/>
  <c r="AX136" i="10"/>
  <c r="BR136" i="10" s="1"/>
  <c r="AF136" i="10"/>
  <c r="AO85" i="10"/>
  <c r="AP85" i="10" s="1"/>
  <c r="AQ85" i="10" s="1"/>
  <c r="AR85" i="10" s="1"/>
  <c r="AS85" i="10" s="1"/>
  <c r="AT85" i="10" s="1"/>
  <c r="AU85" i="10" s="1"/>
  <c r="AG38" i="10"/>
  <c r="AY38" i="10"/>
  <c r="BS38" i="10" s="1"/>
  <c r="AF46" i="10"/>
  <c r="AF70" i="10"/>
  <c r="AF114" i="10"/>
  <c r="AY114" i="10" s="1"/>
  <c r="BS114" i="10" s="1"/>
  <c r="AF48" i="10"/>
  <c r="AF53" i="10"/>
  <c r="AY53" i="10" s="1"/>
  <c r="BS53" i="10" s="1"/>
  <c r="AF55" i="10"/>
  <c r="AY55" i="10" s="1"/>
  <c r="BS55" i="10" s="1"/>
  <c r="BS78" i="10"/>
  <c r="AF88" i="10"/>
  <c r="AX92" i="10"/>
  <c r="BR92" i="10" s="1"/>
  <c r="AF92" i="10"/>
  <c r="AG96" i="10"/>
  <c r="AY96" i="10"/>
  <c r="AX100" i="10"/>
  <c r="BR100" i="10" s="1"/>
  <c r="AF100" i="10"/>
  <c r="AY100" i="10" s="1"/>
  <c r="AF106" i="10"/>
  <c r="AY106" i="10" s="1"/>
  <c r="BS106" i="10" s="1"/>
  <c r="AY103" i="10"/>
  <c r="BS103" i="10" s="1"/>
  <c r="AG24" i="10"/>
  <c r="AY24" i="10"/>
  <c r="AF47" i="10"/>
  <c r="AY47" i="10" s="1"/>
  <c r="BS47" i="10" s="1"/>
  <c r="AF52" i="10"/>
  <c r="AY52" i="10" s="1"/>
  <c r="BS52" i="10" s="1"/>
  <c r="AG54" i="10"/>
  <c r="AY54" i="10"/>
  <c r="BS54" i="10" s="1"/>
  <c r="AO61" i="10"/>
  <c r="AP61" i="10" s="1"/>
  <c r="AQ61" i="10" s="1"/>
  <c r="AR61" i="10" s="1"/>
  <c r="AS61" i="10" s="1"/>
  <c r="AT61" i="10" s="1"/>
  <c r="AU61" i="10" s="1"/>
  <c r="AF63" i="10"/>
  <c r="AY63" i="10" s="1"/>
  <c r="BS63" i="10" s="1"/>
  <c r="AG65" i="10"/>
  <c r="AY65" i="10"/>
  <c r="BS65" i="10" s="1"/>
  <c r="AF67" i="10"/>
  <c r="AX69" i="10"/>
  <c r="BR69" i="10" s="1"/>
  <c r="AF69" i="10"/>
  <c r="AY69" i="10" s="1"/>
  <c r="AX87" i="10"/>
  <c r="BR87" i="10" s="1"/>
  <c r="AF87" i="10"/>
  <c r="AY87" i="10" s="1"/>
  <c r="AX89" i="10"/>
  <c r="BR89" i="10" s="1"/>
  <c r="AF89" i="10"/>
  <c r="AF93" i="10"/>
  <c r="AY93" i="10" s="1"/>
  <c r="BS93" i="10" s="1"/>
  <c r="AX95" i="10"/>
  <c r="BR95" i="10" s="1"/>
  <c r="AF95" i="10"/>
  <c r="AY95" i="10" s="1"/>
  <c r="AF97" i="10"/>
  <c r="AF99" i="10"/>
  <c r="AF102" i="10"/>
  <c r="AF105" i="10"/>
  <c r="AG107" i="10"/>
  <c r="AY107" i="10"/>
  <c r="AF108" i="10"/>
  <c r="AY108" i="10" s="1"/>
  <c r="BS108" i="10" s="1"/>
  <c r="AF13" i="10"/>
  <c r="AG13" i="10" s="1"/>
  <c r="AH13" i="10" s="1"/>
  <c r="AG49" i="10"/>
  <c r="AY49" i="10"/>
  <c r="AG56" i="10"/>
  <c r="AY56" i="10"/>
  <c r="AF73" i="10"/>
  <c r="AX75" i="10"/>
  <c r="BR75" i="10" s="1"/>
  <c r="AF75" i="10"/>
  <c r="AF77" i="10"/>
  <c r="AY77" i="10" s="1"/>
  <c r="AG81" i="10"/>
  <c r="AY81" i="10"/>
  <c r="BS81" i="10" s="1"/>
  <c r="AG8" i="10"/>
  <c r="AY8" i="10"/>
  <c r="BS8" i="10" s="1"/>
  <c r="AG10" i="10"/>
  <c r="AY10" i="10"/>
  <c r="BS10" i="10" s="1"/>
  <c r="AO13" i="10"/>
  <c r="AP13" i="10" s="1"/>
  <c r="AQ13" i="10" s="1"/>
  <c r="AR13" i="10" s="1"/>
  <c r="AS13" i="10" s="1"/>
  <c r="AT13" i="10" s="1"/>
  <c r="AU13" i="10" s="1"/>
  <c r="AG27" i="10"/>
  <c r="AY27" i="10"/>
  <c r="BS27" i="10" s="1"/>
  <c r="AF32" i="10"/>
  <c r="AF58" i="10"/>
  <c r="AY58" i="10" s="1"/>
  <c r="BS58" i="10" s="1"/>
  <c r="AG60" i="10"/>
  <c r="AY60" i="10"/>
  <c r="AG83" i="10"/>
  <c r="AY83" i="10"/>
  <c r="AF128" i="10"/>
  <c r="AF134" i="10"/>
  <c r="AX17" i="10"/>
  <c r="CA17" i="10" s="1"/>
  <c r="AK17" i="10"/>
  <c r="BD17" i="10" s="1"/>
  <c r="BX17" i="10" s="1"/>
  <c r="AJ17" i="10"/>
  <c r="BC17" i="10" s="1"/>
  <c r="BW17" i="10" s="1"/>
  <c r="AI17" i="10"/>
  <c r="BB17" i="10" s="1"/>
  <c r="BV17" i="10" s="1"/>
  <c r="AH17" i="10"/>
  <c r="BA17" i="10" s="1"/>
  <c r="BU17" i="10" s="1"/>
  <c r="AG17" i="10"/>
  <c r="AZ17" i="10" s="1"/>
  <c r="BT17" i="10" s="1"/>
  <c r="AF17" i="10"/>
  <c r="AY17" i="10" s="1"/>
  <c r="BS17" i="10" s="1"/>
  <c r="AL17" i="10"/>
  <c r="BE17" i="10" s="1"/>
  <c r="BY17" i="10" s="1"/>
  <c r="AX137" i="10"/>
  <c r="CA137" i="10" s="1"/>
  <c r="AF137" i="10"/>
  <c r="BR139" i="10"/>
  <c r="BR15" i="10"/>
  <c r="BQ99" i="10"/>
  <c r="Y14" i="10"/>
  <c r="BQ14" i="10"/>
  <c r="K23" i="10"/>
  <c r="AC23" i="10" s="1"/>
  <c r="BQ23" i="10"/>
  <c r="AA25" i="10"/>
  <c r="Z25" i="10" s="1"/>
  <c r="BQ25" i="10"/>
  <c r="K33" i="10"/>
  <c r="AC33" i="10" s="1"/>
  <c r="BQ33" i="10"/>
  <c r="K42" i="10"/>
  <c r="AC42" i="10" s="1"/>
  <c r="BQ42" i="10"/>
  <c r="K44" i="10"/>
  <c r="AC44" i="10" s="1"/>
  <c r="BQ44" i="10"/>
  <c r="K72" i="10"/>
  <c r="AC72" i="10" s="1"/>
  <c r="BQ72" i="10"/>
  <c r="AA79" i="10"/>
  <c r="Z79" i="10" s="1"/>
  <c r="BQ79" i="10"/>
  <c r="AA134" i="10"/>
  <c r="Z134" i="10" s="1"/>
  <c r="BQ134" i="10"/>
  <c r="BQ137" i="10"/>
  <c r="AA55" i="10"/>
  <c r="Z55" i="10" s="1"/>
  <c r="BQ55" i="10"/>
  <c r="AA126" i="10"/>
  <c r="Z126" i="10" s="1"/>
  <c r="BQ126" i="10"/>
  <c r="Y13" i="10"/>
  <c r="BQ13" i="10"/>
  <c r="Y16" i="10"/>
  <c r="BQ16" i="10"/>
  <c r="Y24" i="10"/>
  <c r="BQ24" i="10"/>
  <c r="K29" i="10"/>
  <c r="AC29" i="10" s="1"/>
  <c r="BQ29" i="10"/>
  <c r="AA74" i="10"/>
  <c r="Z74" i="10" s="1"/>
  <c r="BQ74" i="10"/>
  <c r="AA80" i="10"/>
  <c r="Z80" i="10" s="1"/>
  <c r="BQ80" i="10"/>
  <c r="K82" i="10"/>
  <c r="AC82" i="10" s="1"/>
  <c r="BQ82" i="10"/>
  <c r="Y88" i="10"/>
  <c r="BQ88" i="10"/>
  <c r="BQ92" i="10"/>
  <c r="AA94" i="10"/>
  <c r="Z94" i="10" s="1"/>
  <c r="BQ94" i="10"/>
  <c r="K98" i="10"/>
  <c r="AC98" i="10" s="1"/>
  <c r="BQ98" i="10"/>
  <c r="AA100" i="10"/>
  <c r="Z100" i="10" s="1"/>
  <c r="BQ100" i="10"/>
  <c r="Y104" i="10"/>
  <c r="BQ104" i="10"/>
  <c r="K106" i="10"/>
  <c r="AC106" i="10" s="1"/>
  <c r="BQ106" i="10"/>
  <c r="K101" i="10"/>
  <c r="BQ101" i="10"/>
  <c r="BQ35" i="10"/>
  <c r="K64" i="10"/>
  <c r="AC64" i="10" s="1"/>
  <c r="BQ64" i="10"/>
  <c r="K116" i="10"/>
  <c r="AC116" i="10" s="1"/>
  <c r="BQ116" i="10"/>
  <c r="AA8" i="10"/>
  <c r="Z8" i="10" s="1"/>
  <c r="BQ8" i="10"/>
  <c r="Y10" i="10"/>
  <c r="BQ10" i="10"/>
  <c r="Y19" i="10"/>
  <c r="BQ19" i="10"/>
  <c r="K26" i="10"/>
  <c r="AC26" i="10" s="1"/>
  <c r="BQ26" i="10"/>
  <c r="Y32" i="10"/>
  <c r="BQ32" i="10"/>
  <c r="Y50" i="10"/>
  <c r="BQ50" i="10"/>
  <c r="K59" i="10"/>
  <c r="AC59" i="10" s="1"/>
  <c r="BQ59" i="10"/>
  <c r="K130" i="10"/>
  <c r="AC130" i="10" s="1"/>
  <c r="BQ130" i="10"/>
  <c r="BQ107" i="10"/>
  <c r="Y53" i="10"/>
  <c r="BQ53" i="10"/>
  <c r="K112" i="10"/>
  <c r="AC112" i="10" s="1"/>
  <c r="BQ112" i="10"/>
  <c r="Y22" i="10"/>
  <c r="BQ22" i="10"/>
  <c r="K28" i="10"/>
  <c r="AC28" i="10" s="1"/>
  <c r="BQ28" i="10"/>
  <c r="AA61" i="10"/>
  <c r="Z61" i="10" s="1"/>
  <c r="BQ61" i="10"/>
  <c r="AA84" i="10"/>
  <c r="Z84" i="10" s="1"/>
  <c r="BQ84" i="10"/>
  <c r="BQ139" i="10"/>
  <c r="Y62" i="10"/>
  <c r="BQ62" i="10"/>
  <c r="AA66" i="10"/>
  <c r="Z66" i="10" s="1"/>
  <c r="BQ66" i="10"/>
  <c r="Y78" i="10"/>
  <c r="BQ78" i="10"/>
  <c r="BQ123" i="10"/>
  <c r="AA12" i="10"/>
  <c r="Z12" i="10" s="1"/>
  <c r="BQ12" i="10"/>
  <c r="K15" i="10"/>
  <c r="AC15" i="10" s="1"/>
  <c r="BQ15" i="10"/>
  <c r="AA17" i="10"/>
  <c r="Z17" i="10" s="1"/>
  <c r="BQ17" i="10"/>
  <c r="Y31" i="10"/>
  <c r="BQ31" i="10"/>
  <c r="AA47" i="10"/>
  <c r="Z47" i="10" s="1"/>
  <c r="BQ47" i="10"/>
  <c r="AA63" i="10"/>
  <c r="Z63" i="10" s="1"/>
  <c r="BQ63" i="10"/>
  <c r="Y65" i="10"/>
  <c r="BQ65" i="10"/>
  <c r="Y69" i="10"/>
  <c r="BQ69" i="10"/>
  <c r="K85" i="10"/>
  <c r="AC85" i="10" s="1"/>
  <c r="BQ85" i="10"/>
  <c r="AA109" i="10"/>
  <c r="Z109" i="10" s="1"/>
  <c r="BQ109" i="10"/>
  <c r="AA113" i="10"/>
  <c r="Z113" i="10" s="1"/>
  <c r="BQ113" i="10"/>
  <c r="K122" i="10"/>
  <c r="AC122" i="10" s="1"/>
  <c r="BQ122" i="10"/>
  <c r="Y136" i="10"/>
  <c r="BQ136" i="10"/>
  <c r="K129" i="10"/>
  <c r="AC129" i="10" s="1"/>
  <c r="BQ129" i="10"/>
  <c r="BQ131" i="10"/>
  <c r="BQ91" i="10"/>
  <c r="K20" i="10"/>
  <c r="AC20" i="10" s="1"/>
  <c r="BQ20" i="10"/>
  <c r="Y27" i="10"/>
  <c r="BQ27" i="10"/>
  <c r="Y34" i="10"/>
  <c r="BQ34" i="10"/>
  <c r="K49" i="10"/>
  <c r="AC49" i="10" s="1"/>
  <c r="BQ49" i="10"/>
  <c r="K73" i="10"/>
  <c r="AC73" i="10" s="1"/>
  <c r="BQ73" i="10"/>
  <c r="K75" i="10"/>
  <c r="AC75" i="10" s="1"/>
  <c r="BQ75" i="10"/>
  <c r="K77" i="10"/>
  <c r="AC77" i="10" s="1"/>
  <c r="BQ77" i="10"/>
  <c r="Y81" i="10"/>
  <c r="BQ81" i="10"/>
  <c r="K89" i="10"/>
  <c r="AC89" i="10" s="1"/>
  <c r="BQ89" i="10"/>
  <c r="AA97" i="10"/>
  <c r="Z97" i="10" s="1"/>
  <c r="BQ97" i="10"/>
  <c r="K105" i="10"/>
  <c r="AC105" i="10" s="1"/>
  <c r="BQ105" i="10"/>
  <c r="Y108" i="10"/>
  <c r="BQ108" i="10"/>
  <c r="CA21" i="10"/>
  <c r="BQ138" i="10"/>
  <c r="BQ103" i="10"/>
  <c r="BQ67" i="10"/>
  <c r="K30" i="10"/>
  <c r="AC30" i="10" s="1"/>
  <c r="BQ30" i="10"/>
  <c r="AA38" i="10"/>
  <c r="Z38" i="10" s="1"/>
  <c r="BQ38" i="10"/>
  <c r="AA125" i="10"/>
  <c r="Z125" i="10" s="1"/>
  <c r="BQ125" i="10"/>
  <c r="BQ127" i="10"/>
  <c r="BQ115" i="10"/>
  <c r="BQ11" i="10"/>
  <c r="K138" i="10"/>
  <c r="AX68" i="10"/>
  <c r="CA15" i="10"/>
  <c r="K34" i="10"/>
  <c r="AC34" i="10" s="1"/>
  <c r="AA129" i="10"/>
  <c r="Z129" i="10" s="1"/>
  <c r="K45" i="10"/>
  <c r="AC45" i="10" s="1"/>
  <c r="K92" i="10"/>
  <c r="AC92" i="10" s="1"/>
  <c r="K52" i="10"/>
  <c r="AC52" i="10" s="1"/>
  <c r="CA135" i="10"/>
  <c r="CA139" i="10"/>
  <c r="K31" i="10"/>
  <c r="AC31" i="10" s="1"/>
  <c r="K69" i="10"/>
  <c r="AC69" i="10" s="1"/>
  <c r="Y79" i="10"/>
  <c r="K139" i="10"/>
  <c r="Y20" i="10"/>
  <c r="AX41" i="10"/>
  <c r="AA30" i="10"/>
  <c r="Z30" i="10" s="1"/>
  <c r="AA31" i="10"/>
  <c r="Z31" i="10" s="1"/>
  <c r="AX128" i="10"/>
  <c r="Y47" i="10"/>
  <c r="Y52" i="10"/>
  <c r="AA62" i="10"/>
  <c r="Z62" i="10" s="1"/>
  <c r="AA52" i="10"/>
  <c r="Z52" i="10" s="1"/>
  <c r="K135" i="10"/>
  <c r="AC135" i="10" s="1"/>
  <c r="AA78" i="10"/>
  <c r="Z78" i="10" s="1"/>
  <c r="K60" i="10"/>
  <c r="AC60" i="10" s="1"/>
  <c r="AX11" i="10"/>
  <c r="Y30" i="10"/>
  <c r="K39" i="10"/>
  <c r="AC39" i="10" s="1"/>
  <c r="K54" i="10"/>
  <c r="AC54" i="10" s="1"/>
  <c r="K55" i="10"/>
  <c r="AC55" i="10" s="1"/>
  <c r="K125" i="10"/>
  <c r="AC125" i="10" s="1"/>
  <c r="AA10" i="10"/>
  <c r="Z10" i="10" s="1"/>
  <c r="Y28" i="10"/>
  <c r="Y54" i="10"/>
  <c r="K25" i="10"/>
  <c r="AC25" i="10" s="1"/>
  <c r="Y38" i="10"/>
  <c r="K47" i="10"/>
  <c r="AC47" i="10" s="1"/>
  <c r="AA54" i="10"/>
  <c r="Z54" i="10" s="1"/>
  <c r="K78" i="10"/>
  <c r="K132" i="10"/>
  <c r="AC132" i="10" s="1"/>
  <c r="AX42" i="10"/>
  <c r="K68" i="10"/>
  <c r="AC68" i="10" s="1"/>
  <c r="K12" i="10"/>
  <c r="AC12" i="10" s="1"/>
  <c r="AX53" i="10"/>
  <c r="K62" i="10"/>
  <c r="AC62" i="10" s="1"/>
  <c r="K79" i="10"/>
  <c r="K94" i="10"/>
  <c r="AC94" i="10" s="1"/>
  <c r="K17" i="10"/>
  <c r="AC17" i="10" s="1"/>
  <c r="K56" i="10"/>
  <c r="AC56" i="10" s="1"/>
  <c r="K65" i="10"/>
  <c r="AC65" i="10" s="1"/>
  <c r="Y63" i="10"/>
  <c r="AA99" i="10"/>
  <c r="Z99" i="10" s="1"/>
  <c r="AX105" i="10"/>
  <c r="AA111" i="10"/>
  <c r="Z111" i="10" s="1"/>
  <c r="AA115" i="10"/>
  <c r="Z115" i="10" s="1"/>
  <c r="K10" i="10"/>
  <c r="AC10" i="10" s="1"/>
  <c r="AA20" i="10"/>
  <c r="Z20" i="10" s="1"/>
  <c r="K32" i="10"/>
  <c r="AC32" i="10" s="1"/>
  <c r="AX66" i="10"/>
  <c r="AA85" i="10"/>
  <c r="Z85" i="10" s="1"/>
  <c r="Y101" i="10"/>
  <c r="K109" i="10"/>
  <c r="AC109" i="10" s="1"/>
  <c r="AA136" i="10"/>
  <c r="Z136" i="10" s="1"/>
  <c r="K13" i="10"/>
  <c r="AC13" i="10" s="1"/>
  <c r="K74" i="10"/>
  <c r="AC74" i="10" s="1"/>
  <c r="K83" i="10"/>
  <c r="AC83" i="10" s="1"/>
  <c r="K84" i="10"/>
  <c r="AC84" i="10" s="1"/>
  <c r="AA101" i="10"/>
  <c r="Z101" i="10" s="1"/>
  <c r="Y109" i="10"/>
  <c r="AA132" i="10"/>
  <c r="Z132" i="10" s="1"/>
  <c r="K9" i="10"/>
  <c r="AC9" i="10" s="1"/>
  <c r="AX32" i="10"/>
  <c r="AX70" i="10"/>
  <c r="AX13" i="10"/>
  <c r="K24" i="10"/>
  <c r="AC24" i="10" s="1"/>
  <c r="AA81" i="10"/>
  <c r="Z81" i="10" s="1"/>
  <c r="Y106" i="10"/>
  <c r="K8" i="10"/>
  <c r="AC8" i="10" s="1"/>
  <c r="K63" i="10"/>
  <c r="AC63" i="10" s="1"/>
  <c r="K66" i="10"/>
  <c r="AC66" i="10" s="1"/>
  <c r="K99" i="10"/>
  <c r="AC99" i="10" s="1"/>
  <c r="K100" i="10"/>
  <c r="AC100" i="10" s="1"/>
  <c r="AA106" i="10"/>
  <c r="Z106" i="10" s="1"/>
  <c r="AA103" i="10"/>
  <c r="Z103" i="10" s="1"/>
  <c r="K111" i="10"/>
  <c r="AC111" i="10" s="1"/>
  <c r="K115" i="10"/>
  <c r="AC115" i="10" s="1"/>
  <c r="AX77" i="10"/>
  <c r="AX8" i="10"/>
  <c r="AA22" i="10"/>
  <c r="Z22" i="10" s="1"/>
  <c r="AA91" i="10"/>
  <c r="Z91" i="10" s="1"/>
  <c r="Y25" i="10"/>
  <c r="AX46" i="10"/>
  <c r="Y64" i="10"/>
  <c r="Y76" i="10"/>
  <c r="AA76" i="10"/>
  <c r="Z76" i="10" s="1"/>
  <c r="BS82" i="10"/>
  <c r="AX82" i="10"/>
  <c r="K87" i="10"/>
  <c r="AC87" i="10" s="1"/>
  <c r="AA87" i="10"/>
  <c r="Z87" i="10" s="1"/>
  <c r="AX111" i="10"/>
  <c r="AA18" i="10"/>
  <c r="Z18" i="10" s="1"/>
  <c r="K18" i="10"/>
  <c r="AA9" i="10"/>
  <c r="Z9" i="10" s="1"/>
  <c r="AA14" i="10"/>
  <c r="Z14" i="10" s="1"/>
  <c r="Y17" i="10"/>
  <c r="AX24" i="10"/>
  <c r="AA34" i="10"/>
  <c r="Z34" i="10" s="1"/>
  <c r="Y39" i="10"/>
  <c r="AX44" i="10"/>
  <c r="AX49" i="10"/>
  <c r="AX52" i="10"/>
  <c r="Y87" i="10"/>
  <c r="AA93" i="10"/>
  <c r="Z93" i="10" s="1"/>
  <c r="AX94" i="10"/>
  <c r="AX110" i="10"/>
  <c r="AX115" i="10"/>
  <c r="AA46" i="10"/>
  <c r="Z46" i="10" s="1"/>
  <c r="Y46" i="10"/>
  <c r="AA37" i="10"/>
  <c r="Z37" i="10" s="1"/>
  <c r="Y9" i="10"/>
  <c r="AA23" i="10"/>
  <c r="Z23" i="10" s="1"/>
  <c r="Y23" i="10"/>
  <c r="AX90" i="10"/>
  <c r="Y7" i="10"/>
  <c r="AA28" i="10"/>
  <c r="Z28" i="10" s="1"/>
  <c r="AX38" i="10"/>
  <c r="AX40" i="10"/>
  <c r="AX43" i="10"/>
  <c r="K51" i="10"/>
  <c r="AC51" i="10" s="1"/>
  <c r="AA51" i="10"/>
  <c r="Z51" i="10" s="1"/>
  <c r="AX62" i="10"/>
  <c r="K71" i="10"/>
  <c r="AC71" i="10" s="1"/>
  <c r="AA71" i="10"/>
  <c r="Z71" i="10" s="1"/>
  <c r="K96" i="10"/>
  <c r="AC96" i="10" s="1"/>
  <c r="AA96" i="10"/>
  <c r="Z96" i="10" s="1"/>
  <c r="K119" i="10"/>
  <c r="AC119" i="10" s="1"/>
  <c r="AA119" i="10"/>
  <c r="Z119" i="10" s="1"/>
  <c r="AX7" i="10"/>
  <c r="AX37" i="10"/>
  <c r="AX45" i="10"/>
  <c r="AX48" i="10"/>
  <c r="AA7" i="10"/>
  <c r="Y8" i="10"/>
  <c r="AA16" i="10"/>
  <c r="Z16" i="10" s="1"/>
  <c r="K46" i="10"/>
  <c r="AC46" i="10" s="1"/>
  <c r="Y51" i="10"/>
  <c r="K53" i="10"/>
  <c r="AC53" i="10" s="1"/>
  <c r="AA53" i="10"/>
  <c r="Z53" i="10" s="1"/>
  <c r="Y71" i="10"/>
  <c r="AA89" i="10"/>
  <c r="Z89" i="10" s="1"/>
  <c r="Y96" i="10"/>
  <c r="Y119" i="10"/>
  <c r="Y60" i="10"/>
  <c r="AA68" i="10"/>
  <c r="Z68" i="10" s="1"/>
  <c r="AX80" i="10"/>
  <c r="AX112" i="10"/>
  <c r="Y116" i="10"/>
  <c r="AA130" i="10"/>
  <c r="Z130" i="10" s="1"/>
  <c r="AA135" i="10"/>
  <c r="Z135" i="10" s="1"/>
  <c r="AX39" i="10"/>
  <c r="AX47" i="10"/>
  <c r="AX54" i="10"/>
  <c r="Y55" i="10"/>
  <c r="Y56" i="10"/>
  <c r="AX63" i="10"/>
  <c r="Y73" i="10"/>
  <c r="Y83" i="10"/>
  <c r="AA88" i="10"/>
  <c r="Z88" i="10" s="1"/>
  <c r="K113" i="10"/>
  <c r="AC113" i="10" s="1"/>
  <c r="AA116" i="10"/>
  <c r="Z116" i="10" s="1"/>
  <c r="Y123" i="10"/>
  <c r="Y125" i="10"/>
  <c r="K127" i="10"/>
  <c r="AC127" i="10" s="1"/>
  <c r="AX131" i="10"/>
  <c r="AA65" i="10"/>
  <c r="Z65" i="10" s="1"/>
  <c r="AA69" i="10"/>
  <c r="Z69" i="10" s="1"/>
  <c r="AA73" i="10"/>
  <c r="Z73" i="10" s="1"/>
  <c r="K81" i="10"/>
  <c r="AC81" i="10" s="1"/>
  <c r="AA83" i="10"/>
  <c r="Z83" i="10" s="1"/>
  <c r="K104" i="10"/>
  <c r="AC104" i="10" s="1"/>
  <c r="K103" i="10"/>
  <c r="AA123" i="10"/>
  <c r="Z123" i="10" s="1"/>
  <c r="Y113" i="10"/>
  <c r="AX118" i="10"/>
  <c r="AX130" i="10"/>
  <c r="Y132" i="10"/>
  <c r="AX83" i="10"/>
  <c r="Y85" i="10"/>
  <c r="AA104" i="10"/>
  <c r="Z104" i="10" s="1"/>
  <c r="AX108" i="10"/>
  <c r="Y111" i="10"/>
  <c r="BS31" i="10"/>
  <c r="AX14" i="10"/>
  <c r="Y21" i="10"/>
  <c r="K21" i="10"/>
  <c r="AC21" i="10" s="1"/>
  <c r="AA24" i="10"/>
  <c r="Z24" i="10" s="1"/>
  <c r="AX34" i="10"/>
  <c r="BR34" i="10" s="1"/>
  <c r="AA11" i="10"/>
  <c r="Z11" i="10" s="1"/>
  <c r="Y11" i="10"/>
  <c r="AA15" i="10"/>
  <c r="Z15" i="10" s="1"/>
  <c r="Y15" i="10"/>
  <c r="AA21" i="10"/>
  <c r="Z21" i="10" s="1"/>
  <c r="Y29" i="10"/>
  <c r="K36" i="10"/>
  <c r="AC36" i="10" s="1"/>
  <c r="AA36" i="10"/>
  <c r="Z36" i="10" s="1"/>
  <c r="Y36" i="10"/>
  <c r="Y33" i="10"/>
  <c r="AA33" i="10"/>
  <c r="Z33" i="10" s="1"/>
  <c r="K37" i="10"/>
  <c r="AC37" i="10" s="1"/>
  <c r="AA26" i="10"/>
  <c r="Z26" i="10" s="1"/>
  <c r="Y26" i="10"/>
  <c r="AA29" i="10"/>
  <c r="Z29" i="10" s="1"/>
  <c r="AA35" i="10"/>
  <c r="Z35" i="10" s="1"/>
  <c r="Y35" i="10"/>
  <c r="Y41" i="10"/>
  <c r="AA41" i="10"/>
  <c r="Z41" i="10" s="1"/>
  <c r="K41" i="10"/>
  <c r="AC41" i="10" s="1"/>
  <c r="AA42" i="10"/>
  <c r="Z42" i="10" s="1"/>
  <c r="Y42" i="10"/>
  <c r="AX55" i="10"/>
  <c r="AA58" i="10"/>
  <c r="Z58" i="10" s="1"/>
  <c r="Y58" i="10"/>
  <c r="K58" i="10"/>
  <c r="AC58" i="10" s="1"/>
  <c r="K27" i="10"/>
  <c r="AC27" i="10" s="1"/>
  <c r="AA27" i="10"/>
  <c r="Z27" i="10" s="1"/>
  <c r="BZ7" i="10"/>
  <c r="AX12" i="10"/>
  <c r="AA13" i="10"/>
  <c r="Z13" i="10" s="1"/>
  <c r="K19" i="10"/>
  <c r="AC19" i="10" s="1"/>
  <c r="AA19" i="10"/>
  <c r="Z19" i="10" s="1"/>
  <c r="AX31" i="10"/>
  <c r="AA32" i="10"/>
  <c r="Z32" i="10" s="1"/>
  <c r="Y37" i="10"/>
  <c r="AA39" i="10"/>
  <c r="Z39" i="10" s="1"/>
  <c r="K40" i="10"/>
  <c r="AC40" i="10" s="1"/>
  <c r="AA40" i="10"/>
  <c r="Z40" i="10" s="1"/>
  <c r="Y40" i="10"/>
  <c r="Y49" i="10"/>
  <c r="AA49" i="10"/>
  <c r="Z49" i="10" s="1"/>
  <c r="AX51" i="10"/>
  <c r="BR51" i="10" s="1"/>
  <c r="AX56" i="10"/>
  <c r="AX30" i="10"/>
  <c r="K38" i="10"/>
  <c r="AC38" i="10" s="1"/>
  <c r="Y57" i="10"/>
  <c r="AA57" i="10"/>
  <c r="Z57" i="10" s="1"/>
  <c r="K57" i="10"/>
  <c r="AC57" i="10" s="1"/>
  <c r="AX58" i="10"/>
  <c r="K48" i="10"/>
  <c r="AC48" i="10" s="1"/>
  <c r="AA48" i="10"/>
  <c r="Z48" i="10" s="1"/>
  <c r="K43" i="10"/>
  <c r="AC43" i="10" s="1"/>
  <c r="Y48" i="10"/>
  <c r="K50" i="10"/>
  <c r="AC50" i="10" s="1"/>
  <c r="AA50" i="10"/>
  <c r="Z50" i="10" s="1"/>
  <c r="AX57" i="10"/>
  <c r="BS62" i="10"/>
  <c r="AX60" i="10"/>
  <c r="Y12" i="10"/>
  <c r="K14" i="10"/>
  <c r="AC14" i="10" s="1"/>
  <c r="K16" i="10"/>
  <c r="AC16" i="10" s="1"/>
  <c r="Y18" i="10"/>
  <c r="K22" i="10"/>
  <c r="AC22" i="10" s="1"/>
  <c r="Y43" i="10"/>
  <c r="Y44" i="10"/>
  <c r="AA45" i="10"/>
  <c r="Z45" i="10" s="1"/>
  <c r="Y45" i="10"/>
  <c r="AA43" i="10"/>
  <c r="Z43" i="10" s="1"/>
  <c r="AA44" i="10"/>
  <c r="Z44" i="10" s="1"/>
  <c r="AX50" i="10"/>
  <c r="AX59" i="10"/>
  <c r="AX71" i="10"/>
  <c r="AX27" i="10"/>
  <c r="K70" i="10"/>
  <c r="AC70" i="10" s="1"/>
  <c r="AA70" i="10"/>
  <c r="Z70" i="10" s="1"/>
  <c r="AX119" i="10"/>
  <c r="K61" i="10"/>
  <c r="AC61" i="10" s="1"/>
  <c r="AX61" i="10"/>
  <c r="AX65" i="10"/>
  <c r="Y70" i="10"/>
  <c r="AA72" i="10"/>
  <c r="Z72" i="10" s="1"/>
  <c r="AA92" i="10"/>
  <c r="Z92" i="10" s="1"/>
  <c r="Y92" i="10"/>
  <c r="K95" i="10"/>
  <c r="AC95" i="10" s="1"/>
  <c r="AA95" i="10"/>
  <c r="Z95" i="10" s="1"/>
  <c r="Y95" i="10"/>
  <c r="AX104" i="10"/>
  <c r="Y72" i="10"/>
  <c r="AX74" i="10"/>
  <c r="AA75" i="10"/>
  <c r="Z75" i="10" s="1"/>
  <c r="AA98" i="10"/>
  <c r="Z98" i="10" s="1"/>
  <c r="Y98" i="10"/>
  <c r="Y59" i="10"/>
  <c r="Y61" i="10"/>
  <c r="K67" i="10"/>
  <c r="AC67" i="10" s="1"/>
  <c r="Y75" i="10"/>
  <c r="AX91" i="10"/>
  <c r="AA56" i="10"/>
  <c r="Z56" i="10" s="1"/>
  <c r="AA64" i="10"/>
  <c r="Z64" i="10" s="1"/>
  <c r="Y67" i="10"/>
  <c r="AA59" i="10"/>
  <c r="Z59" i="10" s="1"/>
  <c r="AA60" i="10"/>
  <c r="Z60" i="10" s="1"/>
  <c r="Y66" i="10"/>
  <c r="AX76" i="10"/>
  <c r="AA77" i="10"/>
  <c r="Z77" i="10" s="1"/>
  <c r="Y77" i="10"/>
  <c r="AA82" i="10"/>
  <c r="Z82" i="10" s="1"/>
  <c r="AX96" i="10"/>
  <c r="AX107" i="10"/>
  <c r="AX81" i="10"/>
  <c r="Y82" i="10"/>
  <c r="AX84" i="10"/>
  <c r="AX85" i="10"/>
  <c r="K102" i="10"/>
  <c r="AC102" i="10" s="1"/>
  <c r="AA102" i="10"/>
  <c r="Z102" i="10" s="1"/>
  <c r="Y102" i="10"/>
  <c r="Y128" i="10"/>
  <c r="AA128" i="10"/>
  <c r="Z128" i="10" s="1"/>
  <c r="K128" i="10"/>
  <c r="AC128" i="10" s="1"/>
  <c r="AX67" i="10"/>
  <c r="Y68" i="10"/>
  <c r="K80" i="10"/>
  <c r="AC80" i="10" s="1"/>
  <c r="AX72" i="10"/>
  <c r="Y80" i="10"/>
  <c r="K90" i="10"/>
  <c r="AC90" i="10" s="1"/>
  <c r="AA90" i="10"/>
  <c r="Z90" i="10" s="1"/>
  <c r="K117" i="10"/>
  <c r="AC117" i="10" s="1"/>
  <c r="AA117" i="10"/>
  <c r="Z117" i="10" s="1"/>
  <c r="Y117" i="10"/>
  <c r="AA124" i="10"/>
  <c r="Z124" i="10" s="1"/>
  <c r="Y124" i="10"/>
  <c r="K124" i="10"/>
  <c r="AC124" i="10" s="1"/>
  <c r="AA86" i="10"/>
  <c r="Z86" i="10" s="1"/>
  <c r="Y86" i="10"/>
  <c r="K86" i="10"/>
  <c r="AC86" i="10" s="1"/>
  <c r="Y90" i="10"/>
  <c r="AX73" i="10"/>
  <c r="Y74" i="10"/>
  <c r="K76" i="10"/>
  <c r="AC76" i="10" s="1"/>
  <c r="Y84" i="10"/>
  <c r="K97" i="10"/>
  <c r="AC97" i="10" s="1"/>
  <c r="AX99" i="10"/>
  <c r="K110" i="10"/>
  <c r="AC110" i="10" s="1"/>
  <c r="AA110" i="10"/>
  <c r="Z110" i="10" s="1"/>
  <c r="AX86" i="10"/>
  <c r="Y97" i="10"/>
  <c r="K108" i="10"/>
  <c r="AC108" i="10" s="1"/>
  <c r="AA108" i="10"/>
  <c r="Z108" i="10" s="1"/>
  <c r="Y110" i="10"/>
  <c r="AX116" i="10"/>
  <c r="AX88" i="10"/>
  <c r="Y89" i="10"/>
  <c r="AX93" i="10"/>
  <c r="Y94" i="10"/>
  <c r="K137" i="10"/>
  <c r="AA137" i="10"/>
  <c r="Z137" i="10" s="1"/>
  <c r="K88" i="10"/>
  <c r="AC88" i="10" s="1"/>
  <c r="Y91" i="10"/>
  <c r="K93" i="10"/>
  <c r="AC93" i="10" s="1"/>
  <c r="AX97" i="10"/>
  <c r="AA105" i="10"/>
  <c r="Z105" i="10" s="1"/>
  <c r="Y105" i="10"/>
  <c r="AX114" i="10"/>
  <c r="AA131" i="10"/>
  <c r="Z131" i="10" s="1"/>
  <c r="Y131" i="10"/>
  <c r="Y93" i="10"/>
  <c r="K107" i="10"/>
  <c r="AC107" i="10" s="1"/>
  <c r="AA112" i="10"/>
  <c r="Z112" i="10" s="1"/>
  <c r="Y112" i="10"/>
  <c r="AX138" i="10"/>
  <c r="K133" i="10"/>
  <c r="AC133" i="10" s="1"/>
  <c r="Y133" i="10"/>
  <c r="AA133" i="10"/>
  <c r="Z133" i="10" s="1"/>
  <c r="Y100" i="10"/>
  <c r="K121" i="10"/>
  <c r="AC121" i="10" s="1"/>
  <c r="Y121" i="10"/>
  <c r="AA122" i="10"/>
  <c r="Z122" i="10" s="1"/>
  <c r="AX129" i="10"/>
  <c r="AX106" i="10"/>
  <c r="Y107" i="10"/>
  <c r="AX109" i="10"/>
  <c r="K118" i="10"/>
  <c r="AC118" i="10" s="1"/>
  <c r="AA118" i="10"/>
  <c r="Z118" i="10" s="1"/>
  <c r="AA120" i="10"/>
  <c r="Z120" i="10" s="1"/>
  <c r="Y120" i="10"/>
  <c r="K120" i="10"/>
  <c r="AC120" i="10" s="1"/>
  <c r="Y122" i="10"/>
  <c r="AX102" i="10"/>
  <c r="AX103" i="10"/>
  <c r="AA114" i="10"/>
  <c r="Z114" i="10" s="1"/>
  <c r="Y114" i="10"/>
  <c r="K114" i="10"/>
  <c r="AC114" i="10" s="1"/>
  <c r="Y118" i="10"/>
  <c r="AA121" i="10"/>
  <c r="Z121" i="10" s="1"/>
  <c r="Y127" i="10"/>
  <c r="K136" i="10"/>
  <c r="K126" i="10"/>
  <c r="AC126" i="10" s="1"/>
  <c r="Y134" i="10"/>
  <c r="K134" i="10"/>
  <c r="AC134" i="10" s="1"/>
  <c r="Y126" i="10"/>
  <c r="Y129" i="10"/>
  <c r="Y130" i="10"/>
  <c r="AX132" i="10"/>
  <c r="Y138" i="10"/>
  <c r="AA139" i="10"/>
  <c r="Z139" i="10" s="1"/>
  <c r="Y135" i="10"/>
  <c r="AX134" i="10"/>
  <c r="AG47" i="10" l="1"/>
  <c r="BR20" i="10"/>
  <c r="CA9" i="10"/>
  <c r="AG15" i="10"/>
  <c r="CA100" i="10"/>
  <c r="BR19" i="10"/>
  <c r="AG84" i="10"/>
  <c r="AZ84" i="10" s="1"/>
  <c r="CA29" i="10"/>
  <c r="CA33" i="10"/>
  <c r="CA89" i="10"/>
  <c r="AG35" i="10"/>
  <c r="AH35" i="10" s="1"/>
  <c r="CA22" i="10"/>
  <c r="CA28" i="10"/>
  <c r="AY134" i="10"/>
  <c r="BS134" i="10" s="1"/>
  <c r="BQ3" i="10"/>
  <c r="AG29" i="10"/>
  <c r="AZ29" i="10" s="1"/>
  <c r="AY7" i="10"/>
  <c r="BS7" i="10" s="1"/>
  <c r="BR17" i="10"/>
  <c r="AG53" i="10"/>
  <c r="AZ53" i="10" s="1"/>
  <c r="BT53" i="10" s="1"/>
  <c r="AG109" i="10"/>
  <c r="AZ109" i="10" s="1"/>
  <c r="BT109" i="10" s="1"/>
  <c r="CA117" i="10"/>
  <c r="BR16" i="10"/>
  <c r="BR133" i="10"/>
  <c r="CA69" i="10"/>
  <c r="CA35" i="10"/>
  <c r="BR23" i="10"/>
  <c r="BR137" i="10"/>
  <c r="BR25" i="10"/>
  <c r="AG111" i="10"/>
  <c r="AH111" i="10" s="1"/>
  <c r="AG134" i="10"/>
  <c r="AH134" i="10" s="1"/>
  <c r="BA134" i="10" s="1"/>
  <c r="BU134" i="10" s="1"/>
  <c r="CA113" i="10"/>
  <c r="AG58" i="10"/>
  <c r="AZ58" i="10" s="1"/>
  <c r="BT58" i="10" s="1"/>
  <c r="AY61" i="10"/>
  <c r="AG74" i="10"/>
  <c r="AH74" i="10" s="1"/>
  <c r="AG100" i="10"/>
  <c r="AH100" i="10" s="1"/>
  <c r="AG28" i="10"/>
  <c r="AZ28" i="10" s="1"/>
  <c r="CA98" i="10"/>
  <c r="AY37" i="10"/>
  <c r="BS37" i="10" s="1"/>
  <c r="CA127" i="10"/>
  <c r="AG106" i="10"/>
  <c r="AH106" i="10" s="1"/>
  <c r="AY85" i="10"/>
  <c r="BS85" i="10" s="1"/>
  <c r="AG130" i="10"/>
  <c r="AH130" i="10" s="1"/>
  <c r="AG82" i="10"/>
  <c r="AH82" i="10" s="1"/>
  <c r="AG133" i="10"/>
  <c r="AH133" i="10" s="1"/>
  <c r="AG52" i="10"/>
  <c r="AZ52" i="10" s="1"/>
  <c r="BT52" i="10" s="1"/>
  <c r="AG114" i="10"/>
  <c r="AH114" i="10" s="1"/>
  <c r="AG98" i="10"/>
  <c r="AH98" i="10" s="1"/>
  <c r="AI13" i="10"/>
  <c r="BA13" i="10"/>
  <c r="AH119" i="10"/>
  <c r="AZ119" i="10"/>
  <c r="CA64" i="10"/>
  <c r="CA26" i="10"/>
  <c r="AH83" i="10"/>
  <c r="AZ83" i="10"/>
  <c r="BT83" i="10" s="1"/>
  <c r="AH27" i="10"/>
  <c r="AZ27" i="10"/>
  <c r="BT27" i="10" s="1"/>
  <c r="AH81" i="10"/>
  <c r="AZ81" i="10"/>
  <c r="BT81" i="10" s="1"/>
  <c r="AG102" i="10"/>
  <c r="AY102" i="10"/>
  <c r="BS102" i="10" s="1"/>
  <c r="AG95" i="10"/>
  <c r="AG87" i="10"/>
  <c r="AH65" i="10"/>
  <c r="AZ65" i="10"/>
  <c r="BT65" i="10" s="1"/>
  <c r="AG92" i="10"/>
  <c r="AY92" i="10"/>
  <c r="BS92" i="10" s="1"/>
  <c r="AH12" i="10"/>
  <c r="AZ12" i="10"/>
  <c r="AG61" i="10"/>
  <c r="AG39" i="10"/>
  <c r="AG26" i="10"/>
  <c r="AG64" i="10"/>
  <c r="AY64" i="10"/>
  <c r="AH50" i="10"/>
  <c r="AZ50" i="10"/>
  <c r="AH40" i="10"/>
  <c r="AZ40" i="10"/>
  <c r="AH47" i="10"/>
  <c r="AZ47" i="10"/>
  <c r="BT47" i="10" s="1"/>
  <c r="AG85" i="10"/>
  <c r="AG77" i="10"/>
  <c r="AH56" i="10"/>
  <c r="AZ56" i="10"/>
  <c r="AG93" i="10"/>
  <c r="AG69" i="10"/>
  <c r="AG88" i="10"/>
  <c r="AY88" i="10"/>
  <c r="BS88" i="10" s="1"/>
  <c r="AG48" i="10"/>
  <c r="AY48" i="10"/>
  <c r="BS48" i="10" s="1"/>
  <c r="AG138" i="10"/>
  <c r="AG118" i="10"/>
  <c r="AH30" i="10"/>
  <c r="AZ30" i="10"/>
  <c r="AG117" i="10"/>
  <c r="AG9" i="10"/>
  <c r="AY9" i="10"/>
  <c r="BS9" i="10" s="1"/>
  <c r="AG127" i="10"/>
  <c r="AY127" i="10"/>
  <c r="BS127" i="10" s="1"/>
  <c r="AH86" i="10"/>
  <c r="AZ86" i="10"/>
  <c r="BT86" i="10" s="1"/>
  <c r="AH34" i="10"/>
  <c r="AZ34" i="10"/>
  <c r="BT34" i="10" s="1"/>
  <c r="CA92" i="10"/>
  <c r="AH94" i="10"/>
  <c r="AZ94" i="10"/>
  <c r="BT94" i="10" s="1"/>
  <c r="CA75" i="10"/>
  <c r="CA136" i="10"/>
  <c r="BR18" i="10"/>
  <c r="AG137" i="10"/>
  <c r="AY137" i="10"/>
  <c r="BS137" i="10" s="1"/>
  <c r="AH58" i="10"/>
  <c r="AH10" i="10"/>
  <c r="AZ10" i="10"/>
  <c r="BT10" i="10" s="1"/>
  <c r="AH107" i="10"/>
  <c r="AZ107" i="10"/>
  <c r="AG99" i="10"/>
  <c r="AY99" i="10"/>
  <c r="BS99" i="10" s="1"/>
  <c r="AG46" i="10"/>
  <c r="AY46" i="10"/>
  <c r="BS46" i="10" s="1"/>
  <c r="AH43" i="10"/>
  <c r="AZ43" i="10"/>
  <c r="BT43" i="10" s="1"/>
  <c r="AG104" i="10"/>
  <c r="AY104" i="10"/>
  <c r="BS104" i="10" s="1"/>
  <c r="AH62" i="10"/>
  <c r="AZ62" i="10"/>
  <c r="BT62" i="10" s="1"/>
  <c r="AG112" i="10"/>
  <c r="AY112" i="10"/>
  <c r="BS112" i="10" s="1"/>
  <c r="AG139" i="10"/>
  <c r="AY139" i="10"/>
  <c r="BS139" i="10" s="1"/>
  <c r="AH59" i="10"/>
  <c r="AZ59" i="10"/>
  <c r="AH14" i="10"/>
  <c r="AZ14" i="10"/>
  <c r="AH60" i="10"/>
  <c r="AZ60" i="10"/>
  <c r="AG108" i="10"/>
  <c r="AG63" i="10"/>
  <c r="AG45" i="10"/>
  <c r="AH11" i="10"/>
  <c r="AZ11" i="10"/>
  <c r="AG80" i="10"/>
  <c r="AY80" i="10"/>
  <c r="BS80" i="10" s="1"/>
  <c r="AG37" i="10"/>
  <c r="AH44" i="10"/>
  <c r="AZ44" i="10"/>
  <c r="BT44" i="10" s="1"/>
  <c r="AG32" i="10"/>
  <c r="AY32" i="10"/>
  <c r="BS32" i="10" s="1"/>
  <c r="AG75" i="10"/>
  <c r="AY75" i="10"/>
  <c r="BS75" i="10" s="1"/>
  <c r="AH49" i="10"/>
  <c r="AZ49" i="10"/>
  <c r="AG97" i="10"/>
  <c r="AY97" i="10"/>
  <c r="BS97" i="10" s="1"/>
  <c r="AG89" i="10"/>
  <c r="AY89" i="10"/>
  <c r="BS89" i="10" s="1"/>
  <c r="AG67" i="10"/>
  <c r="AY67" i="10"/>
  <c r="BS67" i="10" s="1"/>
  <c r="AH24" i="10"/>
  <c r="AZ24" i="10"/>
  <c r="BT24" i="10" s="1"/>
  <c r="AH116" i="10"/>
  <c r="AZ116" i="10"/>
  <c r="AG71" i="10"/>
  <c r="AG76" i="10"/>
  <c r="AH68" i="10"/>
  <c r="AZ68" i="10"/>
  <c r="BT68" i="10" s="1"/>
  <c r="AG128" i="10"/>
  <c r="AY128" i="10"/>
  <c r="BS128" i="10" s="1"/>
  <c r="AG136" i="10"/>
  <c r="AY136" i="10"/>
  <c r="BS136" i="10" s="1"/>
  <c r="AH15" i="10"/>
  <c r="AZ15" i="10"/>
  <c r="BT15" i="10" s="1"/>
  <c r="CA87" i="10"/>
  <c r="AH8" i="10"/>
  <c r="AZ8" i="10"/>
  <c r="BT8" i="10" s="1"/>
  <c r="AY13" i="10"/>
  <c r="BS13" i="10" s="1"/>
  <c r="AG105" i="10"/>
  <c r="AY105" i="10"/>
  <c r="BS105" i="10" s="1"/>
  <c r="AG103" i="10"/>
  <c r="AG55" i="10"/>
  <c r="AH38" i="10"/>
  <c r="AZ38" i="10"/>
  <c r="BT38" i="10" s="1"/>
  <c r="AH131" i="10"/>
  <c r="AZ131" i="10"/>
  <c r="BT131" i="10" s="1"/>
  <c r="AH42" i="10"/>
  <c r="AZ42" i="10"/>
  <c r="BT42" i="10" s="1"/>
  <c r="AH115" i="10"/>
  <c r="AZ115" i="10"/>
  <c r="AH41" i="10"/>
  <c r="AZ41" i="10"/>
  <c r="BT41" i="10" s="1"/>
  <c r="AG51" i="10"/>
  <c r="AG135" i="10"/>
  <c r="AY135" i="10"/>
  <c r="BS135" i="10" s="1"/>
  <c r="AG57" i="10"/>
  <c r="AY57" i="10"/>
  <c r="BS57" i="10" s="1"/>
  <c r="AH110" i="10"/>
  <c r="AZ110" i="10"/>
  <c r="BT110" i="10" s="1"/>
  <c r="AG25" i="10"/>
  <c r="AY25" i="10"/>
  <c r="BS25" i="10" s="1"/>
  <c r="AG70" i="10"/>
  <c r="AY70" i="10"/>
  <c r="BS70" i="10" s="1"/>
  <c r="CA95" i="10"/>
  <c r="AG73" i="10"/>
  <c r="AY73" i="10"/>
  <c r="BS73" i="10" s="1"/>
  <c r="AZ13" i="10"/>
  <c r="BT13" i="10" s="1"/>
  <c r="AH54" i="10"/>
  <c r="AZ54" i="10"/>
  <c r="BT54" i="10" s="1"/>
  <c r="AH96" i="10"/>
  <c r="AZ96" i="10"/>
  <c r="AH129" i="10"/>
  <c r="AZ129" i="10"/>
  <c r="AG113" i="10"/>
  <c r="AY113" i="10"/>
  <c r="BS113" i="10" s="1"/>
  <c r="AG91" i="10"/>
  <c r="AY91" i="10"/>
  <c r="BS91" i="10" s="1"/>
  <c r="AG33" i="10"/>
  <c r="AY33" i="10"/>
  <c r="BS33" i="10" s="1"/>
  <c r="AG132" i="10"/>
  <c r="AY132" i="10"/>
  <c r="BS132" i="10" s="1"/>
  <c r="AH66" i="10"/>
  <c r="AZ66" i="10"/>
  <c r="BT66" i="10" s="1"/>
  <c r="AG72" i="10"/>
  <c r="AY72" i="10"/>
  <c r="BS72" i="10" s="1"/>
  <c r="G17" i="12"/>
  <c r="I8" i="12"/>
  <c r="G8" i="12"/>
  <c r="G10" i="12" s="1"/>
  <c r="G12" i="12" s="1"/>
  <c r="BS12" i="10"/>
  <c r="CA67" i="10"/>
  <c r="BR67" i="10"/>
  <c r="CA91" i="10"/>
  <c r="BR91" i="10"/>
  <c r="CA65" i="10"/>
  <c r="BR65" i="10"/>
  <c r="CA12" i="10"/>
  <c r="BR12" i="10"/>
  <c r="CA134" i="10"/>
  <c r="BR134" i="10"/>
  <c r="CA61" i="10"/>
  <c r="BR61" i="10"/>
  <c r="CA93" i="10"/>
  <c r="BR93" i="10"/>
  <c r="CA107" i="10"/>
  <c r="BR107" i="10"/>
  <c r="CA83" i="10"/>
  <c r="BR83" i="10"/>
  <c r="CA131" i="10"/>
  <c r="BR131" i="10"/>
  <c r="BR78" i="10"/>
  <c r="CA54" i="10"/>
  <c r="BR54" i="10"/>
  <c r="CA45" i="10"/>
  <c r="BR45" i="10"/>
  <c r="CA62" i="10"/>
  <c r="BR62" i="10"/>
  <c r="CA52" i="10"/>
  <c r="BR52" i="10"/>
  <c r="CA77" i="10"/>
  <c r="BR77" i="10"/>
  <c r="CA13" i="10"/>
  <c r="BR13" i="10"/>
  <c r="CA74" i="10"/>
  <c r="BR74" i="10"/>
  <c r="CA56" i="10"/>
  <c r="BR56" i="10"/>
  <c r="CA47" i="10"/>
  <c r="BR47" i="10"/>
  <c r="CA46" i="10"/>
  <c r="BR46" i="10"/>
  <c r="CA68" i="10"/>
  <c r="BR68" i="10"/>
  <c r="CA129" i="10"/>
  <c r="BR129" i="10"/>
  <c r="CA114" i="10"/>
  <c r="BR114" i="10"/>
  <c r="CA97" i="10"/>
  <c r="BR97" i="10"/>
  <c r="CA88" i="10"/>
  <c r="BR88" i="10"/>
  <c r="CA86" i="10"/>
  <c r="BR86" i="10"/>
  <c r="CA99" i="10"/>
  <c r="BR99" i="10"/>
  <c r="CA85" i="10"/>
  <c r="BR85" i="10"/>
  <c r="CA96" i="10"/>
  <c r="BR96" i="10"/>
  <c r="CA58" i="10"/>
  <c r="BR58" i="10"/>
  <c r="CA14" i="10"/>
  <c r="BR14" i="10"/>
  <c r="CA80" i="10"/>
  <c r="BR80" i="10"/>
  <c r="CA37" i="10"/>
  <c r="BR37" i="10"/>
  <c r="CA43" i="10"/>
  <c r="BR43" i="10"/>
  <c r="CA90" i="10"/>
  <c r="BR90" i="10"/>
  <c r="CA110" i="10"/>
  <c r="BR110" i="10"/>
  <c r="CA11" i="10"/>
  <c r="BR11" i="10"/>
  <c r="CA41" i="10"/>
  <c r="BR41" i="10"/>
  <c r="CA73" i="10"/>
  <c r="BR73" i="10"/>
  <c r="CA50" i="10"/>
  <c r="BR50" i="10"/>
  <c r="CA39" i="10"/>
  <c r="BR39" i="10"/>
  <c r="CA70" i="10"/>
  <c r="BR70" i="10"/>
  <c r="CA103" i="10"/>
  <c r="BR103" i="10"/>
  <c r="CA116" i="10"/>
  <c r="BR116" i="10"/>
  <c r="CA76" i="10"/>
  <c r="BR76" i="10"/>
  <c r="CA30" i="10"/>
  <c r="BR30" i="10"/>
  <c r="CA108" i="10"/>
  <c r="BR108" i="10"/>
  <c r="CA130" i="10"/>
  <c r="BR130" i="10"/>
  <c r="CA40" i="10"/>
  <c r="BR40" i="10"/>
  <c r="CA94" i="10"/>
  <c r="BR94" i="10"/>
  <c r="CA44" i="10"/>
  <c r="BR44" i="10"/>
  <c r="CA82" i="10"/>
  <c r="BR82" i="10"/>
  <c r="CA32" i="10"/>
  <c r="BR32" i="10"/>
  <c r="CA66" i="10"/>
  <c r="BR66" i="10"/>
  <c r="CA42" i="10"/>
  <c r="BR42" i="10"/>
  <c r="CA106" i="10"/>
  <c r="BR106" i="10"/>
  <c r="CA72" i="10"/>
  <c r="BR72" i="10"/>
  <c r="CA24" i="10"/>
  <c r="BR24" i="10"/>
  <c r="CA84" i="10"/>
  <c r="BR84" i="10"/>
  <c r="CA104" i="10"/>
  <c r="BR104" i="10"/>
  <c r="CA119" i="10"/>
  <c r="BR119" i="10"/>
  <c r="CA27" i="10"/>
  <c r="BR27" i="10"/>
  <c r="CA60" i="10"/>
  <c r="BR60" i="10"/>
  <c r="CA57" i="10"/>
  <c r="BR57" i="10"/>
  <c r="CA63" i="10"/>
  <c r="BR63" i="10"/>
  <c r="CA115" i="10"/>
  <c r="BR115" i="10"/>
  <c r="CA31" i="10"/>
  <c r="BR31" i="10"/>
  <c r="CA49" i="10"/>
  <c r="BR49" i="10"/>
  <c r="CA132" i="10"/>
  <c r="BR132" i="10"/>
  <c r="CA102" i="10"/>
  <c r="BR102" i="10"/>
  <c r="BR79" i="10"/>
  <c r="CA71" i="10"/>
  <c r="BR71" i="10"/>
  <c r="CA112" i="10"/>
  <c r="BR112" i="10"/>
  <c r="CA38" i="10"/>
  <c r="BR38" i="10"/>
  <c r="CA10" i="10"/>
  <c r="BR10" i="10"/>
  <c r="CA111" i="10"/>
  <c r="BR111" i="10"/>
  <c r="CA105" i="10"/>
  <c r="BR105" i="10"/>
  <c r="CA53" i="10"/>
  <c r="BR53" i="10"/>
  <c r="CA128" i="10"/>
  <c r="BR128" i="10"/>
  <c r="CA109" i="10"/>
  <c r="BR109" i="10"/>
  <c r="CA138" i="10"/>
  <c r="BR138" i="10"/>
  <c r="CA81" i="10"/>
  <c r="BR81" i="10"/>
  <c r="CA59" i="10"/>
  <c r="BR59" i="10"/>
  <c r="CA55" i="10"/>
  <c r="BR55" i="10"/>
  <c r="CA118" i="10"/>
  <c r="BR118" i="10"/>
  <c r="CA48" i="10"/>
  <c r="BR48" i="10"/>
  <c r="CA8" i="10"/>
  <c r="BR8" i="10"/>
  <c r="AC18" i="10"/>
  <c r="Z7" i="10"/>
  <c r="BS83" i="10"/>
  <c r="BS61" i="10"/>
  <c r="CA34" i="10"/>
  <c r="CA51" i="10"/>
  <c r="BS34" i="10"/>
  <c r="BS15" i="10"/>
  <c r="BS35" i="10"/>
  <c r="BS64" i="10"/>
  <c r="BS87" i="10"/>
  <c r="BR7" i="10"/>
  <c r="CA7" i="10"/>
  <c r="BS95" i="10"/>
  <c r="BS100" i="10"/>
  <c r="BS24" i="10"/>
  <c r="BQ4" i="10"/>
  <c r="BS90" i="10"/>
  <c r="BS115" i="10"/>
  <c r="BS49" i="10"/>
  <c r="BS98" i="10"/>
  <c r="BS40" i="10"/>
  <c r="BS44" i="10"/>
  <c r="BS77" i="10"/>
  <c r="BS111" i="10"/>
  <c r="BS69" i="10"/>
  <c r="BT31" i="10"/>
  <c r="BS129" i="10"/>
  <c r="BS133" i="10"/>
  <c r="BS117" i="10"/>
  <c r="BS59" i="10"/>
  <c r="BS14" i="10"/>
  <c r="BS79" i="10"/>
  <c r="BS107" i="10"/>
  <c r="BS51" i="10"/>
  <c r="BS56" i="10"/>
  <c r="BS116" i="10"/>
  <c r="BS50" i="10"/>
  <c r="BS30" i="10"/>
  <c r="BS28" i="10"/>
  <c r="BS138" i="10"/>
  <c r="BS76" i="10"/>
  <c r="BS119" i="10"/>
  <c r="BS96" i="10"/>
  <c r="BS60" i="10"/>
  <c r="AZ7" i="10"/>
  <c r="AH84" i="10" l="1"/>
  <c r="AZ106" i="10"/>
  <c r="BT106" i="10" s="1"/>
  <c r="AZ35" i="10"/>
  <c r="BT35" i="10" s="1"/>
  <c r="AH52" i="10"/>
  <c r="AZ98" i="10"/>
  <c r="BT98" i="10" s="1"/>
  <c r="AZ111" i="10"/>
  <c r="BT111" i="10" s="1"/>
  <c r="AZ114" i="10"/>
  <c r="BT114" i="10" s="1"/>
  <c r="AI134" i="10"/>
  <c r="BB134" i="10" s="1"/>
  <c r="BV134" i="10" s="1"/>
  <c r="AZ133" i="10"/>
  <c r="BT133" i="10" s="1"/>
  <c r="AZ74" i="10"/>
  <c r="BT74" i="10" s="1"/>
  <c r="AH53" i="10"/>
  <c r="AI53" i="10" s="1"/>
  <c r="AH29" i="10"/>
  <c r="BA29" i="10" s="1"/>
  <c r="AH109" i="10"/>
  <c r="AI109" i="10" s="1"/>
  <c r="AZ134" i="10"/>
  <c r="BT134" i="10" s="1"/>
  <c r="AH28" i="10"/>
  <c r="BA28" i="10" s="1"/>
  <c r="AZ100" i="10"/>
  <c r="BT100" i="10" s="1"/>
  <c r="AZ82" i="10"/>
  <c r="BT82" i="10" s="1"/>
  <c r="AZ130" i="10"/>
  <c r="BT130" i="10" s="1"/>
  <c r="AI98" i="10"/>
  <c r="BA98" i="10"/>
  <c r="AZ91" i="10"/>
  <c r="BT91" i="10" s="1"/>
  <c r="AH91" i="10"/>
  <c r="AI96" i="10"/>
  <c r="BA96" i="10"/>
  <c r="AH51" i="10"/>
  <c r="AZ51" i="10"/>
  <c r="BT51" i="10" s="1"/>
  <c r="AI131" i="10"/>
  <c r="BA131" i="10"/>
  <c r="BU131" i="10" s="1"/>
  <c r="AH105" i="10"/>
  <c r="AZ105" i="10"/>
  <c r="BT105" i="10" s="1"/>
  <c r="AH136" i="10"/>
  <c r="AZ136" i="10"/>
  <c r="BT136" i="10" s="1"/>
  <c r="AH71" i="10"/>
  <c r="AZ71" i="10"/>
  <c r="BT71" i="10" s="1"/>
  <c r="AH67" i="10"/>
  <c r="AZ67" i="10"/>
  <c r="BT67" i="10" s="1"/>
  <c r="AH75" i="10"/>
  <c r="AZ75" i="10"/>
  <c r="BT75" i="10" s="1"/>
  <c r="AI14" i="10"/>
  <c r="BA14" i="10"/>
  <c r="AI62" i="10"/>
  <c r="BA62" i="10"/>
  <c r="BU62" i="10" s="1"/>
  <c r="AI84" i="10"/>
  <c r="BA84" i="10"/>
  <c r="AH127" i="10"/>
  <c r="AZ127" i="10"/>
  <c r="BT127" i="10" s="1"/>
  <c r="AZ77" i="10"/>
  <c r="BT77" i="10" s="1"/>
  <c r="AH77" i="10"/>
  <c r="AI82" i="10"/>
  <c r="BA82" i="10"/>
  <c r="BU82" i="10" s="1"/>
  <c r="AH25" i="10"/>
  <c r="AZ25" i="10"/>
  <c r="BT25" i="10" s="1"/>
  <c r="AH137" i="10"/>
  <c r="AZ137" i="10"/>
  <c r="BT137" i="10" s="1"/>
  <c r="AH48" i="10"/>
  <c r="AZ48" i="10"/>
  <c r="BT48" i="10" s="1"/>
  <c r="AZ102" i="10"/>
  <c r="BT102" i="10" s="1"/>
  <c r="AH102" i="10"/>
  <c r="AH72" i="10"/>
  <c r="AZ72" i="10"/>
  <c r="BT72" i="10" s="1"/>
  <c r="AI74" i="10"/>
  <c r="BA74" i="10"/>
  <c r="BU74" i="10" s="1"/>
  <c r="AH113" i="10"/>
  <c r="AZ113" i="10"/>
  <c r="BT113" i="10" s="1"/>
  <c r="AI54" i="10"/>
  <c r="BA54" i="10"/>
  <c r="BU54" i="10" s="1"/>
  <c r="AI41" i="10"/>
  <c r="BA41" i="10"/>
  <c r="BU41" i="10" s="1"/>
  <c r="AI38" i="10"/>
  <c r="BA38" i="10"/>
  <c r="BU38" i="10" s="1"/>
  <c r="AI106" i="10"/>
  <c r="BA106" i="10"/>
  <c r="BU106" i="10" s="1"/>
  <c r="AI116" i="10"/>
  <c r="BA116" i="10"/>
  <c r="AH89" i="10"/>
  <c r="AZ89" i="10"/>
  <c r="BT89" i="10" s="1"/>
  <c r="AZ32" i="10"/>
  <c r="BT32" i="10" s="1"/>
  <c r="AH32" i="10"/>
  <c r="AH45" i="10"/>
  <c r="AZ45" i="10"/>
  <c r="BT45" i="10" s="1"/>
  <c r="AI59" i="10"/>
  <c r="BA59" i="10"/>
  <c r="AH104" i="10"/>
  <c r="AZ104" i="10"/>
  <c r="BT104" i="10" s="1"/>
  <c r="AH9" i="10"/>
  <c r="AZ9" i="10"/>
  <c r="BT9" i="10" s="1"/>
  <c r="AI50" i="10"/>
  <c r="BA50" i="10"/>
  <c r="AI130" i="10"/>
  <c r="BA130" i="10"/>
  <c r="BU130" i="10" s="1"/>
  <c r="AI11" i="10"/>
  <c r="BA11" i="10"/>
  <c r="AI107" i="10"/>
  <c r="BA107" i="10"/>
  <c r="AI133" i="10"/>
  <c r="BA133" i="10"/>
  <c r="AH85" i="10"/>
  <c r="AZ85" i="10"/>
  <c r="BT85" i="10" s="1"/>
  <c r="AI12" i="10"/>
  <c r="BA12" i="10"/>
  <c r="AI111" i="10"/>
  <c r="BA111" i="10"/>
  <c r="AI110" i="10"/>
  <c r="BA110" i="10"/>
  <c r="BU110" i="10" s="1"/>
  <c r="AI8" i="10"/>
  <c r="BA8" i="10"/>
  <c r="BU8" i="10" s="1"/>
  <c r="AH63" i="10"/>
  <c r="AZ63" i="10"/>
  <c r="BT63" i="10" s="1"/>
  <c r="AZ46" i="10"/>
  <c r="BT46" i="10" s="1"/>
  <c r="AH46" i="10"/>
  <c r="AI10" i="10"/>
  <c r="BA10" i="10"/>
  <c r="BU10" i="10" s="1"/>
  <c r="AI34" i="10"/>
  <c r="BA34" i="10"/>
  <c r="BU34" i="10" s="1"/>
  <c r="AH117" i="10"/>
  <c r="AZ117" i="10"/>
  <c r="BT117" i="10" s="1"/>
  <c r="AH88" i="10"/>
  <c r="AZ88" i="10"/>
  <c r="BT88" i="10" s="1"/>
  <c r="AH92" i="10"/>
  <c r="AZ92" i="10"/>
  <c r="BT92" i="10" s="1"/>
  <c r="AI81" i="10"/>
  <c r="BA81" i="10"/>
  <c r="BU81" i="10" s="1"/>
  <c r="AI119" i="10"/>
  <c r="BA119" i="10"/>
  <c r="AH132" i="10"/>
  <c r="AZ132" i="10"/>
  <c r="BT132" i="10" s="1"/>
  <c r="AI129" i="10"/>
  <c r="BA129" i="10"/>
  <c r="AI115" i="10"/>
  <c r="BA115" i="10"/>
  <c r="AI114" i="10"/>
  <c r="BA114" i="10"/>
  <c r="BU114" i="10" s="1"/>
  <c r="AH128" i="10"/>
  <c r="AZ128" i="10"/>
  <c r="BT128" i="10" s="1"/>
  <c r="BU78" i="10"/>
  <c r="AH97" i="10"/>
  <c r="AZ97" i="10"/>
  <c r="BT97" i="10" s="1"/>
  <c r="AI44" i="10"/>
  <c r="BA44" i="10"/>
  <c r="BU44" i="10" s="1"/>
  <c r="AH108" i="10"/>
  <c r="AZ108" i="10"/>
  <c r="BT108" i="10" s="1"/>
  <c r="AH139" i="10"/>
  <c r="AZ139" i="10"/>
  <c r="BT139" i="10" s="1"/>
  <c r="AH69" i="10"/>
  <c r="AZ69" i="10"/>
  <c r="BT69" i="10" s="1"/>
  <c r="AI47" i="10"/>
  <c r="BA47" i="10"/>
  <c r="BU47" i="10" s="1"/>
  <c r="AH64" i="10"/>
  <c r="AZ64" i="10"/>
  <c r="BT64" i="10" s="1"/>
  <c r="AH73" i="10"/>
  <c r="AZ73" i="10"/>
  <c r="BT73" i="10" s="1"/>
  <c r="AZ70" i="10"/>
  <c r="BT70" i="10" s="1"/>
  <c r="AH70" i="10"/>
  <c r="AH57" i="10"/>
  <c r="AZ57" i="10"/>
  <c r="BT57" i="10" s="1"/>
  <c r="AH55" i="10"/>
  <c r="AZ55" i="10"/>
  <c r="BT55" i="10" s="1"/>
  <c r="AH37" i="10"/>
  <c r="AZ37" i="10"/>
  <c r="BT37" i="10" s="1"/>
  <c r="AI100" i="10"/>
  <c r="BA100" i="10"/>
  <c r="BU100" i="10" s="1"/>
  <c r="AI58" i="10"/>
  <c r="BA58" i="10"/>
  <c r="BU58" i="10" s="1"/>
  <c r="AI86" i="10"/>
  <c r="BA86" i="10"/>
  <c r="BU86" i="10" s="1"/>
  <c r="AI30" i="10"/>
  <c r="BA30" i="10"/>
  <c r="AH93" i="10"/>
  <c r="AZ93" i="10"/>
  <c r="BT93" i="10" s="1"/>
  <c r="AH26" i="10"/>
  <c r="AZ26" i="10"/>
  <c r="BT26" i="10" s="1"/>
  <c r="AI65" i="10"/>
  <c r="BA65" i="10"/>
  <c r="BU65" i="10" s="1"/>
  <c r="AI27" i="10"/>
  <c r="BA27" i="10"/>
  <c r="BU27" i="10" s="1"/>
  <c r="AJ134" i="10"/>
  <c r="AI66" i="10"/>
  <c r="BA66" i="10"/>
  <c r="BU66" i="10" s="1"/>
  <c r="AH33" i="10"/>
  <c r="AZ33" i="10"/>
  <c r="BT33" i="10" s="1"/>
  <c r="AI35" i="10"/>
  <c r="BA35" i="10"/>
  <c r="BU35" i="10" s="1"/>
  <c r="AI42" i="10"/>
  <c r="BA42" i="10"/>
  <c r="BU42" i="10" s="1"/>
  <c r="AH103" i="10"/>
  <c r="AZ103" i="10"/>
  <c r="BT103" i="10" s="1"/>
  <c r="AI15" i="10"/>
  <c r="BA15" i="10"/>
  <c r="BU15" i="10" s="1"/>
  <c r="AI68" i="10"/>
  <c r="BA68" i="10"/>
  <c r="BU68" i="10" s="1"/>
  <c r="AI24" i="10"/>
  <c r="BA24" i="10"/>
  <c r="BU24" i="10" s="1"/>
  <c r="AI49" i="10"/>
  <c r="BA49" i="10"/>
  <c r="AI60" i="10"/>
  <c r="BA60" i="10"/>
  <c r="AH112" i="10"/>
  <c r="AZ112" i="10"/>
  <c r="BT112" i="10" s="1"/>
  <c r="AI43" i="10"/>
  <c r="BA43" i="10"/>
  <c r="BU43" i="10" s="1"/>
  <c r="AI94" i="10"/>
  <c r="BA94" i="10"/>
  <c r="BU94" i="10" s="1"/>
  <c r="AZ118" i="10"/>
  <c r="BT118" i="10" s="1"/>
  <c r="AH118" i="10"/>
  <c r="AI40" i="10"/>
  <c r="BA40" i="10"/>
  <c r="AH39" i="10"/>
  <c r="AZ39" i="10"/>
  <c r="BT39" i="10" s="1"/>
  <c r="AH87" i="10"/>
  <c r="AZ87" i="10"/>
  <c r="BT87" i="10" s="1"/>
  <c r="AI52" i="10"/>
  <c r="BA52" i="10"/>
  <c r="BU52" i="10" s="1"/>
  <c r="AH135" i="10"/>
  <c r="AZ135" i="10"/>
  <c r="BT135" i="10" s="1"/>
  <c r="AH76" i="10"/>
  <c r="AZ76" i="10"/>
  <c r="BT76" i="10" s="1"/>
  <c r="AH80" i="10"/>
  <c r="AZ80" i="10"/>
  <c r="BT80" i="10" s="1"/>
  <c r="AZ99" i="10"/>
  <c r="BT99" i="10" s="1"/>
  <c r="AH99" i="10"/>
  <c r="AH138" i="10"/>
  <c r="AZ138" i="10"/>
  <c r="BT138" i="10" s="1"/>
  <c r="AI56" i="10"/>
  <c r="BA56" i="10"/>
  <c r="AH61" i="10"/>
  <c r="AZ61" i="10"/>
  <c r="BT61" i="10" s="1"/>
  <c r="AH95" i="10"/>
  <c r="AZ95" i="10"/>
  <c r="BT95" i="10" s="1"/>
  <c r="AI83" i="10"/>
  <c r="BA83" i="10"/>
  <c r="AJ13" i="10"/>
  <c r="BB13" i="10"/>
  <c r="BT11" i="10"/>
  <c r="BS11" i="10"/>
  <c r="BT7" i="10"/>
  <c r="BT78" i="10"/>
  <c r="BT12" i="10"/>
  <c r="BT29" i="10"/>
  <c r="BT40" i="10"/>
  <c r="BT90" i="10"/>
  <c r="BT115" i="10"/>
  <c r="BT49" i="10"/>
  <c r="BA7" i="10"/>
  <c r="BT50" i="10"/>
  <c r="BT116" i="10"/>
  <c r="BT14" i="10"/>
  <c r="BT119" i="10"/>
  <c r="BT129" i="10"/>
  <c r="BT30" i="10"/>
  <c r="BT79" i="10"/>
  <c r="BT60" i="10"/>
  <c r="BT28" i="10"/>
  <c r="BT84" i="10"/>
  <c r="BQ5" i="10"/>
  <c r="BU31" i="10"/>
  <c r="BT56" i="10"/>
  <c r="BT107" i="10"/>
  <c r="BT59" i="10"/>
  <c r="BT96" i="10"/>
  <c r="BA53" i="10" l="1"/>
  <c r="BU53" i="10" s="1"/>
  <c r="BA109" i="10"/>
  <c r="BU109" i="10" s="1"/>
  <c r="AI29" i="10"/>
  <c r="BB29" i="10" s="1"/>
  <c r="AI28" i="10"/>
  <c r="AJ29" i="10"/>
  <c r="AK29" i="10" s="1"/>
  <c r="AJ100" i="10"/>
  <c r="BB100" i="10"/>
  <c r="BV100" i="10" s="1"/>
  <c r="AJ83" i="10"/>
  <c r="BB83" i="10"/>
  <c r="AI138" i="10"/>
  <c r="BA138" i="10"/>
  <c r="BU138" i="10" s="1"/>
  <c r="AI76" i="10"/>
  <c r="BA76" i="10"/>
  <c r="BU76" i="10" s="1"/>
  <c r="AI39" i="10"/>
  <c r="BA39" i="10"/>
  <c r="BU39" i="10" s="1"/>
  <c r="AJ94" i="10"/>
  <c r="BB94" i="10"/>
  <c r="BV94" i="10" s="1"/>
  <c r="AJ49" i="10"/>
  <c r="BB49" i="10"/>
  <c r="AI103" i="10"/>
  <c r="BA103" i="10"/>
  <c r="BU103" i="10" s="1"/>
  <c r="AJ66" i="10"/>
  <c r="BB66" i="10"/>
  <c r="BV66" i="10" s="1"/>
  <c r="AI26" i="10"/>
  <c r="BA26" i="10"/>
  <c r="BU26" i="10" s="1"/>
  <c r="AJ58" i="10"/>
  <c r="BB58" i="10"/>
  <c r="BV58" i="10" s="1"/>
  <c r="AI57" i="10"/>
  <c r="BA57" i="10"/>
  <c r="BU57" i="10" s="1"/>
  <c r="AJ47" i="10"/>
  <c r="BB47" i="10"/>
  <c r="BV47" i="10" s="1"/>
  <c r="AI108" i="10"/>
  <c r="BA108" i="10"/>
  <c r="BU108" i="10" s="1"/>
  <c r="AI128" i="10"/>
  <c r="BA128" i="10"/>
  <c r="BU128" i="10" s="1"/>
  <c r="AI132" i="10"/>
  <c r="BA132" i="10"/>
  <c r="BU132" i="10" s="1"/>
  <c r="AI92" i="10"/>
  <c r="BA92" i="10"/>
  <c r="BU92" i="10" s="1"/>
  <c r="AJ10" i="10"/>
  <c r="BB10" i="10"/>
  <c r="BV10" i="10" s="1"/>
  <c r="AJ133" i="10"/>
  <c r="BB133" i="10"/>
  <c r="AJ59" i="10"/>
  <c r="BB59" i="10"/>
  <c r="AJ131" i="10"/>
  <c r="BB131" i="10"/>
  <c r="BV131" i="10" s="1"/>
  <c r="BA70" i="10"/>
  <c r="BU70" i="10" s="1"/>
  <c r="AI70" i="10"/>
  <c r="AI46" i="10"/>
  <c r="BA46" i="10"/>
  <c r="BU46" i="10" s="1"/>
  <c r="AI95" i="10"/>
  <c r="BA95" i="10"/>
  <c r="BU95" i="10" s="1"/>
  <c r="AJ40" i="10"/>
  <c r="BB40" i="10"/>
  <c r="AJ42" i="10"/>
  <c r="BB42" i="10"/>
  <c r="BV42" i="10" s="1"/>
  <c r="AJ114" i="10"/>
  <c r="BB114" i="10"/>
  <c r="BV114" i="10" s="1"/>
  <c r="AJ111" i="10"/>
  <c r="BB111" i="10"/>
  <c r="AJ106" i="10"/>
  <c r="BB106" i="10"/>
  <c r="BV106" i="10" s="1"/>
  <c r="AJ62" i="10"/>
  <c r="BB62" i="10"/>
  <c r="BV62" i="10" s="1"/>
  <c r="AI61" i="10"/>
  <c r="BA61" i="10"/>
  <c r="BU61" i="10" s="1"/>
  <c r="AJ52" i="10"/>
  <c r="BB52" i="10"/>
  <c r="BV52" i="10" s="1"/>
  <c r="AI112" i="10"/>
  <c r="BA112" i="10"/>
  <c r="BU112" i="10" s="1"/>
  <c r="AJ68" i="10"/>
  <c r="BB68" i="10"/>
  <c r="BV68" i="10" s="1"/>
  <c r="AJ35" i="10"/>
  <c r="BB35" i="10"/>
  <c r="BV35" i="10" s="1"/>
  <c r="AJ27" i="10"/>
  <c r="BB27" i="10"/>
  <c r="BV27" i="10" s="1"/>
  <c r="AJ30" i="10"/>
  <c r="BB30" i="10"/>
  <c r="AI37" i="10"/>
  <c r="BA37" i="10"/>
  <c r="BU37" i="10" s="1"/>
  <c r="AI73" i="10"/>
  <c r="BA73" i="10"/>
  <c r="BU73" i="10" s="1"/>
  <c r="AJ28" i="10"/>
  <c r="BB28" i="10"/>
  <c r="AI97" i="10"/>
  <c r="BA97" i="10"/>
  <c r="BU97" i="10" s="1"/>
  <c r="AJ115" i="10"/>
  <c r="BB115" i="10"/>
  <c r="AJ119" i="10"/>
  <c r="BB119" i="10"/>
  <c r="AI117" i="10"/>
  <c r="BA117" i="10"/>
  <c r="BU117" i="10" s="1"/>
  <c r="BA63" i="10"/>
  <c r="BU63" i="10" s="1"/>
  <c r="AI63" i="10"/>
  <c r="AJ12" i="10"/>
  <c r="BB12" i="10"/>
  <c r="AJ11" i="10"/>
  <c r="BB11" i="10"/>
  <c r="AI9" i="10"/>
  <c r="BA9" i="10"/>
  <c r="BU9" i="10" s="1"/>
  <c r="AJ38" i="10"/>
  <c r="BB38" i="10"/>
  <c r="BV38" i="10" s="1"/>
  <c r="AJ74" i="10"/>
  <c r="BB74" i="10"/>
  <c r="BV74" i="10" s="1"/>
  <c r="AI137" i="10"/>
  <c r="BA137" i="10"/>
  <c r="BU137" i="10" s="1"/>
  <c r="AJ14" i="10"/>
  <c r="BB14" i="10"/>
  <c r="AI136" i="10"/>
  <c r="BA136" i="10"/>
  <c r="BU136" i="10" s="1"/>
  <c r="AJ96" i="10"/>
  <c r="BB96" i="10"/>
  <c r="AJ43" i="10"/>
  <c r="BB43" i="10"/>
  <c r="BV43" i="10" s="1"/>
  <c r="AI93" i="10"/>
  <c r="BA93" i="10"/>
  <c r="BU93" i="10" s="1"/>
  <c r="AJ44" i="10"/>
  <c r="BB44" i="10"/>
  <c r="BV44" i="10" s="1"/>
  <c r="AI88" i="10"/>
  <c r="BA88" i="10"/>
  <c r="BU88" i="10" s="1"/>
  <c r="AJ107" i="10"/>
  <c r="BB107" i="10"/>
  <c r="AI45" i="10"/>
  <c r="BA45" i="10"/>
  <c r="BU45" i="10" s="1"/>
  <c r="AI113" i="10"/>
  <c r="BA113" i="10"/>
  <c r="BU113" i="10" s="1"/>
  <c r="AI48" i="10"/>
  <c r="BA48" i="10"/>
  <c r="BU48" i="10" s="1"/>
  <c r="AJ82" i="10"/>
  <c r="BB82" i="10"/>
  <c r="BV82" i="10" s="1"/>
  <c r="AI51" i="10"/>
  <c r="BA51" i="10"/>
  <c r="BU51" i="10" s="1"/>
  <c r="AI99" i="10"/>
  <c r="BA99" i="10"/>
  <c r="BU99" i="10" s="1"/>
  <c r="AI32" i="10"/>
  <c r="BA32" i="10"/>
  <c r="BU32" i="10" s="1"/>
  <c r="AI77" i="10"/>
  <c r="BA77" i="10"/>
  <c r="BU77" i="10" s="1"/>
  <c r="AI91" i="10"/>
  <c r="BA91" i="10"/>
  <c r="BU91" i="10" s="1"/>
  <c r="AI135" i="10"/>
  <c r="BA135" i="10"/>
  <c r="BU135" i="10" s="1"/>
  <c r="AJ24" i="10"/>
  <c r="BB24" i="10"/>
  <c r="BV24" i="10" s="1"/>
  <c r="AI69" i="10"/>
  <c r="BA69" i="10"/>
  <c r="BU69" i="10" s="1"/>
  <c r="AJ53" i="10"/>
  <c r="BB53" i="10"/>
  <c r="BV53" i="10" s="1"/>
  <c r="AI71" i="10"/>
  <c r="BA71" i="10"/>
  <c r="BU71" i="10" s="1"/>
  <c r="AI118" i="10"/>
  <c r="BA118" i="10"/>
  <c r="BU118" i="10" s="1"/>
  <c r="AK13" i="10"/>
  <c r="BC13" i="10"/>
  <c r="AJ56" i="10"/>
  <c r="BB56" i="10"/>
  <c r="AI80" i="10"/>
  <c r="BA80" i="10"/>
  <c r="BU80" i="10" s="1"/>
  <c r="AI87" i="10"/>
  <c r="BA87" i="10"/>
  <c r="BU87" i="10" s="1"/>
  <c r="AJ60" i="10"/>
  <c r="BB60" i="10"/>
  <c r="AJ15" i="10"/>
  <c r="BB15" i="10"/>
  <c r="BV15" i="10" s="1"/>
  <c r="BA33" i="10"/>
  <c r="BU33" i="10" s="1"/>
  <c r="AI33" i="10"/>
  <c r="AJ65" i="10"/>
  <c r="BB65" i="10"/>
  <c r="BV65" i="10" s="1"/>
  <c r="AJ86" i="10"/>
  <c r="BB86" i="10"/>
  <c r="BV86" i="10" s="1"/>
  <c r="AI55" i="10"/>
  <c r="BA55" i="10"/>
  <c r="BU55" i="10" s="1"/>
  <c r="AI64" i="10"/>
  <c r="BA64" i="10"/>
  <c r="BU64" i="10" s="1"/>
  <c r="AI139" i="10"/>
  <c r="BA139" i="10"/>
  <c r="BU139" i="10" s="1"/>
  <c r="AJ129" i="10"/>
  <c r="BB129" i="10"/>
  <c r="AJ81" i="10"/>
  <c r="BB81" i="10"/>
  <c r="BV81" i="10" s="1"/>
  <c r="AJ34" i="10"/>
  <c r="BB34" i="10"/>
  <c r="BV34" i="10" s="1"/>
  <c r="AJ8" i="10"/>
  <c r="BB8" i="10"/>
  <c r="BV8" i="10" s="1"/>
  <c r="AI85" i="10"/>
  <c r="BA85" i="10"/>
  <c r="BU85" i="10" s="1"/>
  <c r="AJ130" i="10"/>
  <c r="BB130" i="10"/>
  <c r="BV130" i="10" s="1"/>
  <c r="AI104" i="10"/>
  <c r="BA104" i="10"/>
  <c r="BU104" i="10" s="1"/>
  <c r="AI89" i="10"/>
  <c r="BA89" i="10"/>
  <c r="BU89" i="10" s="1"/>
  <c r="AJ41" i="10"/>
  <c r="BB41" i="10"/>
  <c r="BV41" i="10" s="1"/>
  <c r="AI72" i="10"/>
  <c r="BA72" i="10"/>
  <c r="BU72" i="10" s="1"/>
  <c r="BB109" i="10"/>
  <c r="BV109" i="10" s="1"/>
  <c r="AJ109" i="10"/>
  <c r="AI127" i="10"/>
  <c r="BA127" i="10"/>
  <c r="BU127" i="10" s="1"/>
  <c r="AI75" i="10"/>
  <c r="BA75" i="10"/>
  <c r="BU75" i="10" s="1"/>
  <c r="AI105" i="10"/>
  <c r="BA105" i="10"/>
  <c r="BU105" i="10" s="1"/>
  <c r="AK134" i="10"/>
  <c r="BC134" i="10"/>
  <c r="BW134" i="10" s="1"/>
  <c r="BA102" i="10"/>
  <c r="BU102" i="10" s="1"/>
  <c r="AI102" i="10"/>
  <c r="AJ110" i="10"/>
  <c r="BB110" i="10"/>
  <c r="BV110" i="10" s="1"/>
  <c r="AJ50" i="10"/>
  <c r="BB50" i="10"/>
  <c r="AJ116" i="10"/>
  <c r="BB116" i="10"/>
  <c r="AJ54" i="10"/>
  <c r="BB54" i="10"/>
  <c r="BV54" i="10" s="1"/>
  <c r="AI25" i="10"/>
  <c r="BA25" i="10"/>
  <c r="BU25" i="10" s="1"/>
  <c r="AJ84" i="10"/>
  <c r="BB84" i="10"/>
  <c r="AI67" i="10"/>
  <c r="BA67" i="10"/>
  <c r="BU67" i="10" s="1"/>
  <c r="AJ98" i="10"/>
  <c r="BB98" i="10"/>
  <c r="BU7" i="10"/>
  <c r="BU13" i="10"/>
  <c r="BV78" i="10"/>
  <c r="BU12" i="10"/>
  <c r="BU83" i="10"/>
  <c r="BU29" i="10"/>
  <c r="BU98" i="10"/>
  <c r="BU90" i="10"/>
  <c r="BU115" i="10"/>
  <c r="BU111" i="10"/>
  <c r="BU49" i="10"/>
  <c r="BU40" i="10"/>
  <c r="BU30" i="10"/>
  <c r="BU50" i="10"/>
  <c r="BU84" i="10"/>
  <c r="BV31" i="10"/>
  <c r="BV13" i="10"/>
  <c r="BU107" i="10"/>
  <c r="BU79" i="10"/>
  <c r="BU129" i="10"/>
  <c r="BU14" i="10"/>
  <c r="BU116" i="10"/>
  <c r="BU133" i="10"/>
  <c r="BU96" i="10"/>
  <c r="BU60" i="10"/>
  <c r="BU28" i="10"/>
  <c r="BU59" i="10"/>
  <c r="BU56" i="10"/>
  <c r="BU119" i="10"/>
  <c r="BB7" i="10"/>
  <c r="BC29" i="10" l="1"/>
  <c r="AK84" i="10"/>
  <c r="BC84" i="10"/>
  <c r="BB64" i="10"/>
  <c r="BV64" i="10" s="1"/>
  <c r="AJ64" i="10"/>
  <c r="AJ137" i="10"/>
  <c r="BB137" i="10"/>
  <c r="BV137" i="10" s="1"/>
  <c r="AK59" i="10"/>
  <c r="BC59" i="10"/>
  <c r="AJ33" i="10"/>
  <c r="BB33" i="10"/>
  <c r="BV33" i="10" s="1"/>
  <c r="AK81" i="10"/>
  <c r="BC81" i="10"/>
  <c r="AK107" i="10"/>
  <c r="BC107" i="10"/>
  <c r="AK35" i="10"/>
  <c r="BC35" i="10"/>
  <c r="BW35" i="10" s="1"/>
  <c r="AJ76" i="10"/>
  <c r="BB76" i="10"/>
  <c r="BV76" i="10" s="1"/>
  <c r="BB70" i="10"/>
  <c r="BV70" i="10" s="1"/>
  <c r="AJ70" i="10"/>
  <c r="BB72" i="10"/>
  <c r="BV72" i="10" s="1"/>
  <c r="AJ72" i="10"/>
  <c r="AJ69" i="10"/>
  <c r="BB69" i="10"/>
  <c r="BV69" i="10" s="1"/>
  <c r="AK43" i="10"/>
  <c r="BC43" i="10"/>
  <c r="BW43" i="10" s="1"/>
  <c r="AJ57" i="10"/>
  <c r="BB57" i="10"/>
  <c r="BV57" i="10" s="1"/>
  <c r="AJ25" i="10"/>
  <c r="BB25" i="10"/>
  <c r="BV25" i="10" s="1"/>
  <c r="AK110" i="10"/>
  <c r="BC110" i="10"/>
  <c r="BW110" i="10" s="1"/>
  <c r="AJ75" i="10"/>
  <c r="BB75" i="10"/>
  <c r="AK41" i="10"/>
  <c r="BC41" i="10"/>
  <c r="BW41" i="10" s="1"/>
  <c r="AJ85" i="10"/>
  <c r="BB85" i="10"/>
  <c r="BV85" i="10" s="1"/>
  <c r="AK129" i="10"/>
  <c r="BC129" i="10"/>
  <c r="AJ55" i="10"/>
  <c r="BB55" i="10"/>
  <c r="BV55" i="10" s="1"/>
  <c r="AK15" i="10"/>
  <c r="BC15" i="10"/>
  <c r="BW15" i="10" s="1"/>
  <c r="BB80" i="10"/>
  <c r="BV80" i="10" s="1"/>
  <c r="AJ80" i="10"/>
  <c r="AJ71" i="10"/>
  <c r="BB71" i="10"/>
  <c r="BV71" i="10" s="1"/>
  <c r="AK24" i="10"/>
  <c r="BC24" i="10"/>
  <c r="BW24" i="10" s="1"/>
  <c r="AJ32" i="10"/>
  <c r="BB32" i="10"/>
  <c r="BV32" i="10" s="1"/>
  <c r="BB48" i="10"/>
  <c r="BV48" i="10" s="1"/>
  <c r="AJ48" i="10"/>
  <c r="BB88" i="10"/>
  <c r="BV88" i="10" s="1"/>
  <c r="AJ88" i="10"/>
  <c r="AK96" i="10"/>
  <c r="BC96" i="10"/>
  <c r="AK74" i="10"/>
  <c r="BC74" i="10"/>
  <c r="BW74" i="10" s="1"/>
  <c r="AK12" i="10"/>
  <c r="BC12" i="10"/>
  <c r="AK115" i="10"/>
  <c r="BC115" i="10"/>
  <c r="AJ37" i="10"/>
  <c r="BB37" i="10"/>
  <c r="BV37" i="10" s="1"/>
  <c r="AK68" i="10"/>
  <c r="BC68" i="10"/>
  <c r="BW68" i="10" s="1"/>
  <c r="AK62" i="10"/>
  <c r="BC62" i="10"/>
  <c r="BW62" i="10" s="1"/>
  <c r="AK42" i="10"/>
  <c r="BC42" i="10"/>
  <c r="BW42" i="10" s="1"/>
  <c r="AK133" i="10"/>
  <c r="BC133" i="10"/>
  <c r="BB128" i="10"/>
  <c r="BV128" i="10" s="1"/>
  <c r="AJ128" i="10"/>
  <c r="AK58" i="10"/>
  <c r="BC58" i="10"/>
  <c r="BW58" i="10" s="1"/>
  <c r="AK49" i="10"/>
  <c r="BC49" i="10"/>
  <c r="AJ138" i="10"/>
  <c r="BB138" i="10"/>
  <c r="AK50" i="10"/>
  <c r="BC50" i="10"/>
  <c r="AJ87" i="10"/>
  <c r="BB87" i="10"/>
  <c r="BV87" i="10" s="1"/>
  <c r="AK11" i="10"/>
  <c r="BC11" i="10"/>
  <c r="AJ103" i="10"/>
  <c r="BB103" i="10"/>
  <c r="BV103" i="10" s="1"/>
  <c r="AJ102" i="10"/>
  <c r="BB102" i="10"/>
  <c r="BV102" i="10" s="1"/>
  <c r="AJ63" i="10"/>
  <c r="BB63" i="10"/>
  <c r="BV63" i="10" s="1"/>
  <c r="AK114" i="10"/>
  <c r="BC114" i="10"/>
  <c r="BW114" i="10" s="1"/>
  <c r="AK98" i="10"/>
  <c r="BC98" i="10"/>
  <c r="AK54" i="10"/>
  <c r="BC54" i="10"/>
  <c r="BW54" i="10" s="1"/>
  <c r="AJ127" i="10"/>
  <c r="BB127" i="10"/>
  <c r="BV127" i="10" s="1"/>
  <c r="AJ89" i="10"/>
  <c r="BB89" i="10"/>
  <c r="BV89" i="10" s="1"/>
  <c r="AK8" i="10"/>
  <c r="BC8" i="10"/>
  <c r="BW8" i="10" s="1"/>
  <c r="BW78" i="10"/>
  <c r="AK86" i="10"/>
  <c r="BC86" i="10"/>
  <c r="BW86" i="10" s="1"/>
  <c r="AK60" i="10"/>
  <c r="BC60" i="10"/>
  <c r="AK56" i="10"/>
  <c r="BC56" i="10"/>
  <c r="AK53" i="10"/>
  <c r="BC53" i="10"/>
  <c r="BW53" i="10" s="1"/>
  <c r="AJ135" i="10"/>
  <c r="BB135" i="10"/>
  <c r="BV135" i="10" s="1"/>
  <c r="AJ99" i="10"/>
  <c r="BB99" i="10"/>
  <c r="BV99" i="10" s="1"/>
  <c r="AJ113" i="10"/>
  <c r="BB113" i="10"/>
  <c r="BV113" i="10" s="1"/>
  <c r="AK44" i="10"/>
  <c r="BC44" i="10"/>
  <c r="BW44" i="10" s="1"/>
  <c r="AJ136" i="10"/>
  <c r="BB136" i="10"/>
  <c r="BV136" i="10" s="1"/>
  <c r="AK38" i="10"/>
  <c r="BC38" i="10"/>
  <c r="BW38" i="10" s="1"/>
  <c r="AJ97" i="10"/>
  <c r="BB97" i="10"/>
  <c r="BV97" i="10" s="1"/>
  <c r="AK30" i="10"/>
  <c r="BC30" i="10"/>
  <c r="BB112" i="10"/>
  <c r="BV112" i="10" s="1"/>
  <c r="AJ112" i="10"/>
  <c r="AK106" i="10"/>
  <c r="BC106" i="10"/>
  <c r="BW106" i="10" s="1"/>
  <c r="AK40" i="10"/>
  <c r="BC40" i="10"/>
  <c r="AK10" i="10"/>
  <c r="BC10" i="10"/>
  <c r="BW10" i="10" s="1"/>
  <c r="AJ108" i="10"/>
  <c r="BB108" i="10"/>
  <c r="BV108" i="10" s="1"/>
  <c r="AJ26" i="10"/>
  <c r="BB26" i="10"/>
  <c r="BV26" i="10" s="1"/>
  <c r="AK94" i="10"/>
  <c r="BC94" i="10"/>
  <c r="AK83" i="10"/>
  <c r="BC83" i="10"/>
  <c r="AJ105" i="10"/>
  <c r="BB105" i="10"/>
  <c r="BV105" i="10" s="1"/>
  <c r="AJ118" i="10"/>
  <c r="BB118" i="10"/>
  <c r="BV118" i="10" s="1"/>
  <c r="AK82" i="10"/>
  <c r="BC82" i="10"/>
  <c r="BW82" i="10" s="1"/>
  <c r="AJ73" i="10"/>
  <c r="BB73" i="10"/>
  <c r="BV73" i="10" s="1"/>
  <c r="AJ61" i="10"/>
  <c r="BB61" i="10"/>
  <c r="BV61" i="10" s="1"/>
  <c r="AJ46" i="10"/>
  <c r="BB46" i="10"/>
  <c r="BV46" i="10" s="1"/>
  <c r="AK109" i="10"/>
  <c r="BC109" i="10"/>
  <c r="AK130" i="10"/>
  <c r="BC130" i="10"/>
  <c r="BB77" i="10"/>
  <c r="BV77" i="10" s="1"/>
  <c r="AJ77" i="10"/>
  <c r="AK119" i="10"/>
  <c r="BC119" i="10"/>
  <c r="AJ132" i="10"/>
  <c r="BB132" i="10"/>
  <c r="BV132" i="10" s="1"/>
  <c r="AJ67" i="10"/>
  <c r="BB67" i="10"/>
  <c r="BV67" i="10" s="1"/>
  <c r="AK116" i="10"/>
  <c r="BC116" i="10"/>
  <c r="AL134" i="10"/>
  <c r="BE134" i="10" s="1"/>
  <c r="BY134" i="10" s="1"/>
  <c r="BD134" i="10"/>
  <c r="BX134" i="10" s="1"/>
  <c r="BB104" i="10"/>
  <c r="BV104" i="10" s="1"/>
  <c r="AJ104" i="10"/>
  <c r="AK34" i="10"/>
  <c r="BC34" i="10"/>
  <c r="AJ139" i="10"/>
  <c r="BB139" i="10"/>
  <c r="BV139" i="10" s="1"/>
  <c r="AK65" i="10"/>
  <c r="BC65" i="10"/>
  <c r="BW65" i="10" s="1"/>
  <c r="AL13" i="10"/>
  <c r="BE13" i="10" s="1"/>
  <c r="BD13" i="10"/>
  <c r="AL29" i="10"/>
  <c r="BE29" i="10" s="1"/>
  <c r="BD29" i="10"/>
  <c r="AJ91" i="10"/>
  <c r="BB91" i="10"/>
  <c r="BV91" i="10" s="1"/>
  <c r="AJ51" i="10"/>
  <c r="BB51" i="10"/>
  <c r="BV51" i="10" s="1"/>
  <c r="AJ45" i="10"/>
  <c r="BB45" i="10"/>
  <c r="BV45" i="10" s="1"/>
  <c r="AJ93" i="10"/>
  <c r="BB93" i="10"/>
  <c r="BV93" i="10" s="1"/>
  <c r="AK14" i="10"/>
  <c r="BC14" i="10"/>
  <c r="AJ9" i="10"/>
  <c r="BB9" i="10"/>
  <c r="BV9" i="10" s="1"/>
  <c r="AJ117" i="10"/>
  <c r="BB117" i="10"/>
  <c r="AK28" i="10"/>
  <c r="BC28" i="10"/>
  <c r="AK27" i="10"/>
  <c r="BC27" i="10"/>
  <c r="BW27" i="10" s="1"/>
  <c r="AK52" i="10"/>
  <c r="BC52" i="10"/>
  <c r="BW52" i="10" s="1"/>
  <c r="AK111" i="10"/>
  <c r="BC111" i="10"/>
  <c r="AJ95" i="10"/>
  <c r="BB95" i="10"/>
  <c r="BV95" i="10" s="1"/>
  <c r="AK131" i="10"/>
  <c r="BC131" i="10"/>
  <c r="BW131" i="10" s="1"/>
  <c r="AJ92" i="10"/>
  <c r="BB92" i="10"/>
  <c r="BV92" i="10" s="1"/>
  <c r="AK47" i="10"/>
  <c r="BC47" i="10"/>
  <c r="BW47" i="10" s="1"/>
  <c r="AK66" i="10"/>
  <c r="BC66" i="10"/>
  <c r="BW66" i="10" s="1"/>
  <c r="AJ39" i="10"/>
  <c r="BB39" i="10"/>
  <c r="BV39" i="10" s="1"/>
  <c r="AK100" i="10"/>
  <c r="BC100" i="10"/>
  <c r="BW100" i="10" s="1"/>
  <c r="BU11" i="10"/>
  <c r="BV11" i="10"/>
  <c r="BV7" i="10"/>
  <c r="BV12" i="10"/>
  <c r="BV83" i="10"/>
  <c r="BV29" i="10"/>
  <c r="BV115" i="10"/>
  <c r="BV75" i="10"/>
  <c r="BV111" i="10"/>
  <c r="BV90" i="10"/>
  <c r="BV40" i="10"/>
  <c r="BV49" i="10"/>
  <c r="BV98" i="10"/>
  <c r="BW34" i="10"/>
  <c r="BV129" i="10"/>
  <c r="BW81" i="10"/>
  <c r="BV50" i="10"/>
  <c r="BV96" i="10"/>
  <c r="BC7" i="10"/>
  <c r="BV119" i="10"/>
  <c r="BV117" i="10"/>
  <c r="BV138" i="10"/>
  <c r="BV84" i="10"/>
  <c r="BV60" i="10"/>
  <c r="BV116" i="10"/>
  <c r="BV14" i="10"/>
  <c r="BV79" i="10"/>
  <c r="BV28" i="10"/>
  <c r="BV59" i="10"/>
  <c r="BV107" i="10"/>
  <c r="BW109" i="10"/>
  <c r="BV30" i="10"/>
  <c r="BV56" i="10"/>
  <c r="BV133" i="10"/>
  <c r="BW31" i="10"/>
  <c r="BW130" i="10"/>
  <c r="BW94" i="10"/>
  <c r="BW13" i="10"/>
  <c r="AK95" i="10" l="1"/>
  <c r="BC95" i="10"/>
  <c r="BW95" i="10" s="1"/>
  <c r="AL131" i="10"/>
  <c r="BE131" i="10" s="1"/>
  <c r="BY131" i="10" s="1"/>
  <c r="BD131" i="10"/>
  <c r="BX131" i="10" s="1"/>
  <c r="AL14" i="10"/>
  <c r="BE14" i="10" s="1"/>
  <c r="BD14" i="10"/>
  <c r="AL65" i="10"/>
  <c r="BE65" i="10" s="1"/>
  <c r="BY65" i="10" s="1"/>
  <c r="BD65" i="10"/>
  <c r="BX65" i="10" s="1"/>
  <c r="AL119" i="10"/>
  <c r="BE119" i="10" s="1"/>
  <c r="BD119" i="10"/>
  <c r="AK118" i="10"/>
  <c r="BC118" i="10"/>
  <c r="BW118" i="10" s="1"/>
  <c r="AK26" i="10"/>
  <c r="BC26" i="10"/>
  <c r="BW26" i="10" s="1"/>
  <c r="AL38" i="10"/>
  <c r="BE38" i="10" s="1"/>
  <c r="BY38" i="10" s="1"/>
  <c r="BD38" i="10"/>
  <c r="BX38" i="10" s="1"/>
  <c r="AL60" i="10"/>
  <c r="BE60" i="10" s="1"/>
  <c r="BD60" i="10"/>
  <c r="AL114" i="10"/>
  <c r="BE114" i="10" s="1"/>
  <c r="BY114" i="10" s="1"/>
  <c r="BD114" i="10"/>
  <c r="BX114" i="10" s="1"/>
  <c r="AK103" i="10"/>
  <c r="BC103" i="10"/>
  <c r="BW103" i="10" s="1"/>
  <c r="AL133" i="10"/>
  <c r="BE133" i="10" s="1"/>
  <c r="BD133" i="10"/>
  <c r="AK37" i="10"/>
  <c r="BC37" i="10"/>
  <c r="BW37" i="10" s="1"/>
  <c r="AL96" i="10"/>
  <c r="BE96" i="10" s="1"/>
  <c r="BD96" i="10"/>
  <c r="AK55" i="10"/>
  <c r="BC55" i="10"/>
  <c r="BW55" i="10" s="1"/>
  <c r="AK75" i="10"/>
  <c r="BC75" i="10"/>
  <c r="BW75" i="10" s="1"/>
  <c r="AK77" i="10"/>
  <c r="BC77" i="10"/>
  <c r="BW77" i="10" s="1"/>
  <c r="AK112" i="10"/>
  <c r="BC112" i="10"/>
  <c r="BW112" i="10" s="1"/>
  <c r="AK88" i="10"/>
  <c r="BC88" i="10"/>
  <c r="BW88" i="10" s="1"/>
  <c r="AL116" i="10"/>
  <c r="BE116" i="10" s="1"/>
  <c r="BD116" i="10"/>
  <c r="AK108" i="10"/>
  <c r="BC108" i="10"/>
  <c r="BW108" i="10" s="1"/>
  <c r="AK127" i="10"/>
  <c r="BC127" i="10"/>
  <c r="BW127" i="10" s="1"/>
  <c r="AL115" i="10"/>
  <c r="BE115" i="10" s="1"/>
  <c r="BD115" i="10"/>
  <c r="AK69" i="10"/>
  <c r="BC69" i="10"/>
  <c r="BW69" i="10" s="1"/>
  <c r="AL47" i="10"/>
  <c r="BE47" i="10" s="1"/>
  <c r="BD47" i="10"/>
  <c r="BX47" i="10" s="1"/>
  <c r="AL111" i="10"/>
  <c r="BE111" i="10" s="1"/>
  <c r="BD111" i="10"/>
  <c r="AK117" i="10"/>
  <c r="BC117" i="10"/>
  <c r="BW117" i="10" s="1"/>
  <c r="AK45" i="10"/>
  <c r="BC45" i="10"/>
  <c r="BW45" i="10" s="1"/>
  <c r="AL34" i="10"/>
  <c r="BE34" i="10" s="1"/>
  <c r="BD34" i="10"/>
  <c r="BX34" i="10" s="1"/>
  <c r="AK67" i="10"/>
  <c r="BC67" i="10"/>
  <c r="BW67" i="10" s="1"/>
  <c r="AL130" i="10"/>
  <c r="BE130" i="10" s="1"/>
  <c r="BY130" i="10" s="1"/>
  <c r="BD130" i="10"/>
  <c r="BX130" i="10" s="1"/>
  <c r="BC73" i="10"/>
  <c r="BW73" i="10" s="1"/>
  <c r="AK73" i="10"/>
  <c r="AL83" i="10"/>
  <c r="BE83" i="10" s="1"/>
  <c r="BD83" i="10"/>
  <c r="AL10" i="10"/>
  <c r="BE10" i="10" s="1"/>
  <c r="BY10" i="10" s="1"/>
  <c r="BD10" i="10"/>
  <c r="BX10" i="10" s="1"/>
  <c r="AL30" i="10"/>
  <c r="BE30" i="10" s="1"/>
  <c r="BD30" i="10"/>
  <c r="AL44" i="10"/>
  <c r="BE44" i="10" s="1"/>
  <c r="BY44" i="10" s="1"/>
  <c r="BD44" i="10"/>
  <c r="BX44" i="10" s="1"/>
  <c r="AL53" i="10"/>
  <c r="BE53" i="10" s="1"/>
  <c r="BY53" i="10" s="1"/>
  <c r="BD53" i="10"/>
  <c r="BX53" i="10" s="1"/>
  <c r="BX78" i="10"/>
  <c r="AL54" i="10"/>
  <c r="BE54" i="10" s="1"/>
  <c r="BY54" i="10" s="1"/>
  <c r="BD54" i="10"/>
  <c r="BX54" i="10" s="1"/>
  <c r="AK63" i="10"/>
  <c r="BC63" i="10"/>
  <c r="BW63" i="10" s="1"/>
  <c r="AK87" i="10"/>
  <c r="BC87" i="10"/>
  <c r="BW87" i="10" s="1"/>
  <c r="AL58" i="10"/>
  <c r="BE58" i="10" s="1"/>
  <c r="BY58" i="10" s="1"/>
  <c r="BD58" i="10"/>
  <c r="BX58" i="10" s="1"/>
  <c r="AL62" i="10"/>
  <c r="BE62" i="10" s="1"/>
  <c r="BY62" i="10" s="1"/>
  <c r="BD62" i="10"/>
  <c r="BX62" i="10" s="1"/>
  <c r="AL12" i="10"/>
  <c r="BE12" i="10" s="1"/>
  <c r="BD12" i="10"/>
  <c r="AK85" i="10"/>
  <c r="BC85" i="10"/>
  <c r="AK25" i="10"/>
  <c r="BC25" i="10"/>
  <c r="BW25" i="10" s="1"/>
  <c r="AL107" i="10"/>
  <c r="BE107" i="10" s="1"/>
  <c r="BD107" i="10"/>
  <c r="AK137" i="10"/>
  <c r="BC137" i="10"/>
  <c r="BW137" i="10" s="1"/>
  <c r="AL28" i="10"/>
  <c r="BE28" i="10" s="1"/>
  <c r="BD28" i="10"/>
  <c r="AK61" i="10"/>
  <c r="BC61" i="10"/>
  <c r="BW61" i="10" s="1"/>
  <c r="AK136" i="10"/>
  <c r="BC136" i="10"/>
  <c r="BW136" i="10" s="1"/>
  <c r="AL49" i="10"/>
  <c r="BE49" i="10" s="1"/>
  <c r="BD49" i="10"/>
  <c r="AK71" i="10"/>
  <c r="BC71" i="10"/>
  <c r="BW71" i="10" s="1"/>
  <c r="AL35" i="10"/>
  <c r="BE35" i="10" s="1"/>
  <c r="BY35" i="10" s="1"/>
  <c r="BD35" i="10"/>
  <c r="BX35" i="10" s="1"/>
  <c r="AK48" i="10"/>
  <c r="BC48" i="10"/>
  <c r="BW48" i="10" s="1"/>
  <c r="AK80" i="10"/>
  <c r="BC80" i="10"/>
  <c r="BW80" i="10" s="1"/>
  <c r="AK104" i="10"/>
  <c r="BC104" i="10"/>
  <c r="AK128" i="10"/>
  <c r="BC128" i="10"/>
  <c r="BW128" i="10" s="1"/>
  <c r="AK70" i="10"/>
  <c r="BC70" i="10"/>
  <c r="BW70" i="10" s="1"/>
  <c r="AK64" i="10"/>
  <c r="BC64" i="10"/>
  <c r="BW64" i="10" s="1"/>
  <c r="AK139" i="10"/>
  <c r="BC139" i="10"/>
  <c r="BW139" i="10" s="1"/>
  <c r="AL11" i="10"/>
  <c r="BE11" i="10" s="1"/>
  <c r="BD11" i="10"/>
  <c r="AL110" i="10"/>
  <c r="BE110" i="10" s="1"/>
  <c r="BY110" i="10" s="1"/>
  <c r="BD110" i="10"/>
  <c r="BX110" i="10" s="1"/>
  <c r="AL100" i="10"/>
  <c r="BE100" i="10" s="1"/>
  <c r="BY100" i="10" s="1"/>
  <c r="BD100" i="10"/>
  <c r="BX100" i="10" s="1"/>
  <c r="AK92" i="10"/>
  <c r="BC92" i="10"/>
  <c r="BW92" i="10" s="1"/>
  <c r="AL52" i="10"/>
  <c r="BE52" i="10" s="1"/>
  <c r="BD52" i="10"/>
  <c r="BX52" i="10" s="1"/>
  <c r="AK9" i="10"/>
  <c r="BC9" i="10"/>
  <c r="BW9" i="10" s="1"/>
  <c r="AK51" i="10"/>
  <c r="BC51" i="10"/>
  <c r="BW51" i="10" s="1"/>
  <c r="AK132" i="10"/>
  <c r="BC132" i="10"/>
  <c r="BW132" i="10" s="1"/>
  <c r="AL109" i="10"/>
  <c r="BE109" i="10" s="1"/>
  <c r="BY109" i="10" s="1"/>
  <c r="BD109" i="10"/>
  <c r="BX109" i="10" s="1"/>
  <c r="AL82" i="10"/>
  <c r="BE82" i="10" s="1"/>
  <c r="BD82" i="10"/>
  <c r="AL94" i="10"/>
  <c r="BE94" i="10" s="1"/>
  <c r="BY94" i="10" s="1"/>
  <c r="BD94" i="10"/>
  <c r="BX94" i="10" s="1"/>
  <c r="AL40" i="10"/>
  <c r="BE40" i="10" s="1"/>
  <c r="BD40" i="10"/>
  <c r="BC97" i="10"/>
  <c r="BW97" i="10" s="1"/>
  <c r="AK97" i="10"/>
  <c r="AK113" i="10"/>
  <c r="BC113" i="10"/>
  <c r="BW113" i="10" s="1"/>
  <c r="AL56" i="10"/>
  <c r="BE56" i="10" s="1"/>
  <c r="BD56" i="10"/>
  <c r="AL8" i="10"/>
  <c r="BE8" i="10" s="1"/>
  <c r="BY8" i="10" s="1"/>
  <c r="BD8" i="10"/>
  <c r="BX8" i="10" s="1"/>
  <c r="AL98" i="10"/>
  <c r="BE98" i="10" s="1"/>
  <c r="BD98" i="10"/>
  <c r="AK102" i="10"/>
  <c r="BC102" i="10"/>
  <c r="BW102" i="10" s="1"/>
  <c r="AL50" i="10"/>
  <c r="BE50" i="10" s="1"/>
  <c r="BD50" i="10"/>
  <c r="AL68" i="10"/>
  <c r="BE68" i="10" s="1"/>
  <c r="BY68" i="10" s="1"/>
  <c r="BD68" i="10"/>
  <c r="BX68" i="10" s="1"/>
  <c r="AL74" i="10"/>
  <c r="BE74" i="10" s="1"/>
  <c r="BY74" i="10" s="1"/>
  <c r="BD74" i="10"/>
  <c r="BX74" i="10" s="1"/>
  <c r="AK32" i="10"/>
  <c r="BC32" i="10"/>
  <c r="BW32" i="10" s="1"/>
  <c r="AL15" i="10"/>
  <c r="BE15" i="10" s="1"/>
  <c r="BY15" i="10" s="1"/>
  <c r="BD15" i="10"/>
  <c r="BX15" i="10" s="1"/>
  <c r="AL41" i="10"/>
  <c r="BE41" i="10" s="1"/>
  <c r="BY41" i="10" s="1"/>
  <c r="BD41" i="10"/>
  <c r="BX41" i="10" s="1"/>
  <c r="BC57" i="10"/>
  <c r="BW57" i="10" s="1"/>
  <c r="AK57" i="10"/>
  <c r="AL81" i="10"/>
  <c r="BE81" i="10" s="1"/>
  <c r="BY81" i="10" s="1"/>
  <c r="BD81" i="10"/>
  <c r="BX81" i="10" s="1"/>
  <c r="AK93" i="10"/>
  <c r="BC93" i="10"/>
  <c r="BW93" i="10" s="1"/>
  <c r="BC105" i="10"/>
  <c r="BW105" i="10" s="1"/>
  <c r="AK105" i="10"/>
  <c r="AK135" i="10"/>
  <c r="BC135" i="10"/>
  <c r="BW135" i="10" s="1"/>
  <c r="AL42" i="10"/>
  <c r="BE42" i="10" s="1"/>
  <c r="BY42" i="10" s="1"/>
  <c r="BD42" i="10"/>
  <c r="BX42" i="10" s="1"/>
  <c r="AL129" i="10"/>
  <c r="BE129" i="10" s="1"/>
  <c r="BD129" i="10"/>
  <c r="AL59" i="10"/>
  <c r="BE59" i="10" s="1"/>
  <c r="BD59" i="10"/>
  <c r="AK72" i="10"/>
  <c r="BC72" i="10"/>
  <c r="BW72" i="10" s="1"/>
  <c r="AL66" i="10"/>
  <c r="BE66" i="10" s="1"/>
  <c r="BY66" i="10" s="1"/>
  <c r="BD66" i="10"/>
  <c r="BX66" i="10" s="1"/>
  <c r="AL86" i="10"/>
  <c r="BE86" i="10" s="1"/>
  <c r="BY86" i="10" s="1"/>
  <c r="BD86" i="10"/>
  <c r="BX86" i="10" s="1"/>
  <c r="AK39" i="10"/>
  <c r="BC39" i="10"/>
  <c r="BW39" i="10" s="1"/>
  <c r="AL27" i="10"/>
  <c r="BE27" i="10" s="1"/>
  <c r="BY27" i="10" s="1"/>
  <c r="BD27" i="10"/>
  <c r="BX27" i="10" s="1"/>
  <c r="AK91" i="10"/>
  <c r="BC91" i="10"/>
  <c r="BW91" i="10" s="1"/>
  <c r="AK46" i="10"/>
  <c r="BC46" i="10"/>
  <c r="BW46" i="10" s="1"/>
  <c r="AL106" i="10"/>
  <c r="BE106" i="10" s="1"/>
  <c r="BY106" i="10" s="1"/>
  <c r="BD106" i="10"/>
  <c r="AK99" i="10"/>
  <c r="BC99" i="10"/>
  <c r="BW99" i="10" s="1"/>
  <c r="AK89" i="10"/>
  <c r="BC89" i="10"/>
  <c r="BW89" i="10" s="1"/>
  <c r="AK138" i="10"/>
  <c r="BC138" i="10"/>
  <c r="BW138" i="10" s="1"/>
  <c r="AL24" i="10"/>
  <c r="BE24" i="10" s="1"/>
  <c r="BY24" i="10" s="1"/>
  <c r="BD24" i="10"/>
  <c r="BX24" i="10" s="1"/>
  <c r="AL43" i="10"/>
  <c r="BE43" i="10" s="1"/>
  <c r="BY43" i="10" s="1"/>
  <c r="BD43" i="10"/>
  <c r="BX43" i="10" s="1"/>
  <c r="AK76" i="10"/>
  <c r="BC76" i="10"/>
  <c r="BW76" i="10" s="1"/>
  <c r="AK33" i="10"/>
  <c r="BC33" i="10"/>
  <c r="BW33" i="10" s="1"/>
  <c r="AL84" i="10"/>
  <c r="BE84" i="10" s="1"/>
  <c r="BD84" i="10"/>
  <c r="BW11" i="10"/>
  <c r="BW7" i="10"/>
  <c r="BW12" i="10"/>
  <c r="BW83" i="10"/>
  <c r="BW29" i="10"/>
  <c r="BW90" i="10"/>
  <c r="BW111" i="10"/>
  <c r="BW115" i="10"/>
  <c r="BW40" i="10"/>
  <c r="BW98" i="10"/>
  <c r="BW49" i="10"/>
  <c r="BW133" i="10"/>
  <c r="BW85" i="10"/>
  <c r="BW50" i="10"/>
  <c r="BW30" i="10"/>
  <c r="BD7" i="10"/>
  <c r="BX7" i="10" s="1"/>
  <c r="BE7" i="10"/>
  <c r="BY7" i="10" s="1"/>
  <c r="BW129" i="10"/>
  <c r="BY82" i="10"/>
  <c r="BX82" i="10"/>
  <c r="BW79" i="10"/>
  <c r="BY47" i="10"/>
  <c r="BW107" i="10"/>
  <c r="BW116" i="10"/>
  <c r="BW84" i="10"/>
  <c r="BX13" i="10"/>
  <c r="BY13" i="10"/>
  <c r="BX31" i="10"/>
  <c r="BY31" i="10"/>
  <c r="BW56" i="10"/>
  <c r="BW59" i="10"/>
  <c r="BW28" i="10"/>
  <c r="BW14" i="10"/>
  <c r="BW60" i="10"/>
  <c r="BW104" i="10"/>
  <c r="BW96" i="10"/>
  <c r="BY34" i="10"/>
  <c r="BY52" i="10"/>
  <c r="BX106" i="10"/>
  <c r="BW119" i="10"/>
  <c r="AL72" i="10" l="1"/>
  <c r="BE72" i="10" s="1"/>
  <c r="BY72" i="10" s="1"/>
  <c r="BD72" i="10"/>
  <c r="BX72" i="10" s="1"/>
  <c r="AL136" i="10"/>
  <c r="BE136" i="10" s="1"/>
  <c r="BY136" i="10" s="1"/>
  <c r="BD136" i="10"/>
  <c r="BX136" i="10" s="1"/>
  <c r="AL55" i="10"/>
  <c r="BE55" i="10" s="1"/>
  <c r="BY55" i="10" s="1"/>
  <c r="BD55" i="10"/>
  <c r="BX55" i="10" s="1"/>
  <c r="AL89" i="10"/>
  <c r="BE89" i="10" s="1"/>
  <c r="BY89" i="10" s="1"/>
  <c r="BD89" i="10"/>
  <c r="BX89" i="10" s="1"/>
  <c r="AL102" i="10"/>
  <c r="BE102" i="10" s="1"/>
  <c r="BY102" i="10" s="1"/>
  <c r="BD102" i="10"/>
  <c r="BX102" i="10" s="1"/>
  <c r="AL113" i="10"/>
  <c r="BE113" i="10" s="1"/>
  <c r="BY113" i="10" s="1"/>
  <c r="BD113" i="10"/>
  <c r="BX113" i="10" s="1"/>
  <c r="AL51" i="10"/>
  <c r="BE51" i="10" s="1"/>
  <c r="BD51" i="10"/>
  <c r="BX51" i="10" s="1"/>
  <c r="AL64" i="10"/>
  <c r="BE64" i="10" s="1"/>
  <c r="BY64" i="10" s="1"/>
  <c r="BD64" i="10"/>
  <c r="BX64" i="10" s="1"/>
  <c r="AL137" i="10"/>
  <c r="BE137" i="10" s="1"/>
  <c r="BY137" i="10" s="1"/>
  <c r="BD137" i="10"/>
  <c r="BX137" i="10" s="1"/>
  <c r="AL63" i="10"/>
  <c r="BE63" i="10" s="1"/>
  <c r="BY63" i="10" s="1"/>
  <c r="BD63" i="10"/>
  <c r="BX63" i="10" s="1"/>
  <c r="AL75" i="10"/>
  <c r="BE75" i="10" s="1"/>
  <c r="BY75" i="10" s="1"/>
  <c r="BD75" i="10"/>
  <c r="BX75" i="10" s="1"/>
  <c r="AL57" i="10"/>
  <c r="BE57" i="10" s="1"/>
  <c r="BY57" i="10" s="1"/>
  <c r="BD57" i="10"/>
  <c r="BX57" i="10" s="1"/>
  <c r="AL97" i="10"/>
  <c r="BE97" i="10" s="1"/>
  <c r="BY97" i="10" s="1"/>
  <c r="BD97" i="10"/>
  <c r="BX97" i="10" s="1"/>
  <c r="AL135" i="10"/>
  <c r="BE135" i="10" s="1"/>
  <c r="BY135" i="10" s="1"/>
  <c r="BD135" i="10"/>
  <c r="BX135" i="10" s="1"/>
  <c r="AL117" i="10"/>
  <c r="BE117" i="10" s="1"/>
  <c r="BY117" i="10" s="1"/>
  <c r="BD117" i="10"/>
  <c r="BX117" i="10" s="1"/>
  <c r="AL105" i="10"/>
  <c r="BE105" i="10" s="1"/>
  <c r="BY105" i="10" s="1"/>
  <c r="BD105" i="10"/>
  <c r="BX105" i="10" s="1"/>
  <c r="AL39" i="10"/>
  <c r="BE39" i="10" s="1"/>
  <c r="BY39" i="10" s="1"/>
  <c r="BD39" i="10"/>
  <c r="BX39" i="10" s="1"/>
  <c r="AL132" i="10"/>
  <c r="BE132" i="10" s="1"/>
  <c r="BY132" i="10" s="1"/>
  <c r="BD132" i="10"/>
  <c r="BX132" i="10" s="1"/>
  <c r="AL128" i="10"/>
  <c r="BE128" i="10" s="1"/>
  <c r="BY128" i="10" s="1"/>
  <c r="BD128" i="10"/>
  <c r="BX128" i="10" s="1"/>
  <c r="AL61" i="10"/>
  <c r="BE61" i="10" s="1"/>
  <c r="BY61" i="10" s="1"/>
  <c r="BD61" i="10"/>
  <c r="BX61" i="10" s="1"/>
  <c r="AL25" i="10"/>
  <c r="BE25" i="10" s="1"/>
  <c r="BY25" i="10" s="1"/>
  <c r="BD25" i="10"/>
  <c r="BX25" i="10" s="1"/>
  <c r="AL67" i="10"/>
  <c r="BE67" i="10" s="1"/>
  <c r="BY67" i="10" s="1"/>
  <c r="BD67" i="10"/>
  <c r="BX67" i="10" s="1"/>
  <c r="AL127" i="10"/>
  <c r="BE127" i="10" s="1"/>
  <c r="BY127" i="10" s="1"/>
  <c r="BD127" i="10"/>
  <c r="BX127" i="10" s="1"/>
  <c r="AL112" i="10"/>
  <c r="BE112" i="10" s="1"/>
  <c r="BY112" i="10" s="1"/>
  <c r="BD112" i="10"/>
  <c r="BX112" i="10" s="1"/>
  <c r="AL118" i="10"/>
  <c r="BE118" i="10" s="1"/>
  <c r="BY118" i="10" s="1"/>
  <c r="BD118" i="10"/>
  <c r="BX118" i="10" s="1"/>
  <c r="AL99" i="10"/>
  <c r="BE99" i="10" s="1"/>
  <c r="BY99" i="10" s="1"/>
  <c r="BD99" i="10"/>
  <c r="BX99" i="10" s="1"/>
  <c r="AL9" i="10"/>
  <c r="BE9" i="10" s="1"/>
  <c r="BY9" i="10" s="1"/>
  <c r="BD9" i="10"/>
  <c r="BX9" i="10" s="1"/>
  <c r="AL48" i="10"/>
  <c r="BE48" i="10" s="1"/>
  <c r="BY48" i="10" s="1"/>
  <c r="BD48" i="10"/>
  <c r="BX48" i="10" s="1"/>
  <c r="AL103" i="10"/>
  <c r="BE103" i="10" s="1"/>
  <c r="BY103" i="10" s="1"/>
  <c r="BD103" i="10"/>
  <c r="BX103" i="10" s="1"/>
  <c r="AL33" i="10"/>
  <c r="BE33" i="10" s="1"/>
  <c r="BD33" i="10"/>
  <c r="AL138" i="10"/>
  <c r="BE138" i="10" s="1"/>
  <c r="BY138" i="10" s="1"/>
  <c r="BD138" i="10"/>
  <c r="BX138" i="10" s="1"/>
  <c r="AL46" i="10"/>
  <c r="BE46" i="10" s="1"/>
  <c r="BY46" i="10" s="1"/>
  <c r="BD46" i="10"/>
  <c r="BX46" i="10" s="1"/>
  <c r="AL93" i="10"/>
  <c r="BE93" i="10" s="1"/>
  <c r="BY93" i="10" s="1"/>
  <c r="BD93" i="10"/>
  <c r="BX93" i="10" s="1"/>
  <c r="AL92" i="10"/>
  <c r="BE92" i="10" s="1"/>
  <c r="BY92" i="10" s="1"/>
  <c r="BD92" i="10"/>
  <c r="BX92" i="10" s="1"/>
  <c r="AL139" i="10"/>
  <c r="BE139" i="10" s="1"/>
  <c r="BY139" i="10" s="1"/>
  <c r="BD139" i="10"/>
  <c r="BX139" i="10" s="1"/>
  <c r="AL104" i="10"/>
  <c r="BE104" i="10" s="1"/>
  <c r="BY104" i="10" s="1"/>
  <c r="BD104" i="10"/>
  <c r="BX104" i="10" s="1"/>
  <c r="AL71" i="10"/>
  <c r="BE71" i="10" s="1"/>
  <c r="BY71" i="10" s="1"/>
  <c r="BD71" i="10"/>
  <c r="BX71" i="10" s="1"/>
  <c r="AL85" i="10"/>
  <c r="BE85" i="10" s="1"/>
  <c r="BY85" i="10" s="1"/>
  <c r="BD85" i="10"/>
  <c r="BX85" i="10" s="1"/>
  <c r="AL87" i="10"/>
  <c r="BE87" i="10" s="1"/>
  <c r="BY87" i="10" s="1"/>
  <c r="BD87" i="10"/>
  <c r="BX87" i="10" s="1"/>
  <c r="AL108" i="10"/>
  <c r="BE108" i="10" s="1"/>
  <c r="BY108" i="10" s="1"/>
  <c r="BD108" i="10"/>
  <c r="BX108" i="10" s="1"/>
  <c r="AL77" i="10"/>
  <c r="BE77" i="10" s="1"/>
  <c r="BD77" i="10"/>
  <c r="AL37" i="10"/>
  <c r="BE37" i="10" s="1"/>
  <c r="BY37" i="10" s="1"/>
  <c r="BD37" i="10"/>
  <c r="BX37" i="10" s="1"/>
  <c r="AL26" i="10"/>
  <c r="BE26" i="10" s="1"/>
  <c r="BY26" i="10" s="1"/>
  <c r="BD26" i="10"/>
  <c r="BX26" i="10" s="1"/>
  <c r="AL73" i="10"/>
  <c r="BE73" i="10" s="1"/>
  <c r="BY73" i="10" s="1"/>
  <c r="BD73" i="10"/>
  <c r="BX73" i="10" s="1"/>
  <c r="AL70" i="10"/>
  <c r="BE70" i="10" s="1"/>
  <c r="BY70" i="10" s="1"/>
  <c r="BD70" i="10"/>
  <c r="BX70" i="10" s="1"/>
  <c r="AL88" i="10"/>
  <c r="BE88" i="10" s="1"/>
  <c r="BY88" i="10" s="1"/>
  <c r="BD88" i="10"/>
  <c r="BX88" i="10" s="1"/>
  <c r="AL76" i="10"/>
  <c r="BE76" i="10" s="1"/>
  <c r="BY76" i="10" s="1"/>
  <c r="BD76" i="10"/>
  <c r="BX76" i="10" s="1"/>
  <c r="AL91" i="10"/>
  <c r="BE91" i="10" s="1"/>
  <c r="BY91" i="10" s="1"/>
  <c r="BD91" i="10"/>
  <c r="BX91" i="10" s="1"/>
  <c r="AL32" i="10"/>
  <c r="BE32" i="10" s="1"/>
  <c r="BY32" i="10" s="1"/>
  <c r="BD32" i="10"/>
  <c r="BX32" i="10" s="1"/>
  <c r="AL80" i="10"/>
  <c r="BE80" i="10" s="1"/>
  <c r="BY80" i="10" s="1"/>
  <c r="BD80" i="10"/>
  <c r="BX80" i="10" s="1"/>
  <c r="AL45" i="10"/>
  <c r="BE45" i="10" s="1"/>
  <c r="BY45" i="10" s="1"/>
  <c r="BD45" i="10"/>
  <c r="BX45" i="10" s="1"/>
  <c r="AL69" i="10"/>
  <c r="BE69" i="10" s="1"/>
  <c r="BY69" i="10" s="1"/>
  <c r="BD69" i="10"/>
  <c r="BX69" i="10" s="1"/>
  <c r="AL95" i="10"/>
  <c r="BE95" i="10" s="1"/>
  <c r="BY95" i="10" s="1"/>
  <c r="BD95" i="10"/>
  <c r="BX95" i="10" s="1"/>
  <c r="BY12" i="10"/>
  <c r="BX12" i="10"/>
  <c r="BY11" i="10"/>
  <c r="BX11" i="10"/>
  <c r="BY83" i="10"/>
  <c r="BX83" i="10"/>
  <c r="BY29" i="10"/>
  <c r="BX29" i="10"/>
  <c r="BY33" i="10"/>
  <c r="BX33" i="10"/>
  <c r="BY40" i="10"/>
  <c r="BX40" i="10"/>
  <c r="BY77" i="10"/>
  <c r="BX77" i="10"/>
  <c r="BY49" i="10"/>
  <c r="BX49" i="10"/>
  <c r="BX115" i="10"/>
  <c r="BY115" i="10"/>
  <c r="BY90" i="10"/>
  <c r="BX90" i="10"/>
  <c r="BY111" i="10"/>
  <c r="BX111" i="10"/>
  <c r="BX98" i="10"/>
  <c r="BY98" i="10"/>
  <c r="BY84" i="10"/>
  <c r="BX84" i="10"/>
  <c r="BX79" i="10"/>
  <c r="BY79" i="10"/>
  <c r="BX30" i="10"/>
  <c r="BY30" i="10"/>
  <c r="BX116" i="10"/>
  <c r="BY116" i="10"/>
  <c r="BX107" i="10"/>
  <c r="BY107" i="10"/>
  <c r="BX129" i="10"/>
  <c r="BY129" i="10"/>
  <c r="BY28" i="10"/>
  <c r="BX28" i="10"/>
  <c r="BX119" i="10"/>
  <c r="BY119" i="10"/>
  <c r="BY14" i="10"/>
  <c r="BX14" i="10"/>
  <c r="BY133" i="10"/>
  <c r="BX133" i="10"/>
  <c r="BY60" i="10"/>
  <c r="BX60" i="10"/>
  <c r="BY96" i="10"/>
  <c r="BX96" i="10"/>
  <c r="BY59" i="10"/>
  <c r="BX59" i="10"/>
  <c r="BY56" i="10"/>
  <c r="BX56" i="10"/>
  <c r="BY50" i="10"/>
  <c r="BX50" i="10"/>
  <c r="E12" i="6"/>
  <c r="BY51" i="10" l="1"/>
  <c r="AB6" i="7"/>
  <c r="AS23" i="7"/>
  <c r="AK30" i="7"/>
  <c r="AO30" i="7" s="1"/>
  <c r="AS30" i="7" s="1"/>
  <c r="AW30" i="7" s="1"/>
  <c r="AK31" i="7"/>
  <c r="AO31" i="7" s="1"/>
  <c r="AS31" i="7" s="1"/>
  <c r="AW31" i="7" s="1"/>
  <c r="AK32" i="7"/>
  <c r="AO32" i="7" s="1"/>
  <c r="AS32" i="7" s="1"/>
  <c r="AW32" i="7" s="1"/>
  <c r="BA32" i="7" s="1"/>
  <c r="AK33" i="7"/>
  <c r="AO33" i="7" s="1"/>
  <c r="AS33" i="7" s="1"/>
  <c r="AW33" i="7" s="1"/>
  <c r="BA33" i="7" s="1"/>
  <c r="BE33" i="7" s="1"/>
  <c r="AK34" i="7"/>
  <c r="AO34" i="7" s="1"/>
  <c r="AS34" i="7" s="1"/>
  <c r="AW34" i="7" s="1"/>
  <c r="BA34" i="7" s="1"/>
  <c r="BE34" i="7" s="1"/>
  <c r="AK29" i="7"/>
  <c r="AK28" i="7"/>
  <c r="AO28" i="7" s="1"/>
  <c r="AK27" i="7"/>
  <c r="AO27" i="7" s="1"/>
  <c r="AK26" i="7"/>
  <c r="AO26" i="7" s="1"/>
  <c r="AS26" i="7" s="1"/>
  <c r="AW26" i="7" s="1"/>
  <c r="BA26" i="7" s="1"/>
  <c r="BE26" i="7" s="1"/>
  <c r="AK23" i="7"/>
  <c r="AK14" i="7"/>
  <c r="AM10" i="7"/>
  <c r="AQ10" i="7" s="1"/>
  <c r="AU10" i="7" s="1"/>
  <c r="AY10" i="7" s="1"/>
  <c r="BC10" i="7" s="1"/>
  <c r="BG10" i="7" s="1"/>
  <c r="AE137" i="7"/>
  <c r="AI137" i="7" s="1"/>
  <c r="AM137" i="7" s="1"/>
  <c r="AQ137" i="7" s="1"/>
  <c r="AU137" i="7" s="1"/>
  <c r="AY137" i="7" s="1"/>
  <c r="BC137" i="7" s="1"/>
  <c r="BG137" i="7" s="1"/>
  <c r="AE136" i="7"/>
  <c r="AI136" i="7" s="1"/>
  <c r="AM136" i="7" s="1"/>
  <c r="AQ136" i="7" s="1"/>
  <c r="AU136" i="7" s="1"/>
  <c r="AY136" i="7" s="1"/>
  <c r="BC136" i="7" s="1"/>
  <c r="BG136" i="7" s="1"/>
  <c r="AC135" i="7"/>
  <c r="AG135" i="7" s="1"/>
  <c r="AK135" i="7" s="1"/>
  <c r="AO135" i="7" s="1"/>
  <c r="AC126" i="7"/>
  <c r="AG126" i="7" s="1"/>
  <c r="AK126" i="7" s="1"/>
  <c r="AO126" i="7" s="1"/>
  <c r="AE95" i="7"/>
  <c r="AI95" i="7" s="1"/>
  <c r="AM95" i="7" s="1"/>
  <c r="AQ95" i="7" s="1"/>
  <c r="AU95" i="7" s="1"/>
  <c r="AY95" i="7" s="1"/>
  <c r="BC95" i="7" s="1"/>
  <c r="BG95" i="7" s="1"/>
  <c r="AE126" i="7"/>
  <c r="AI126" i="7" s="1"/>
  <c r="AM126" i="7" s="1"/>
  <c r="AQ126" i="7" s="1"/>
  <c r="AU126" i="7" s="1"/>
  <c r="AY126" i="7" s="1"/>
  <c r="BC126" i="7" s="1"/>
  <c r="BG126" i="7" s="1"/>
  <c r="AE89" i="7"/>
  <c r="AI89" i="7" s="1"/>
  <c r="AM89" i="7" s="1"/>
  <c r="AQ89" i="7" s="1"/>
  <c r="AU89" i="7" s="1"/>
  <c r="AY89" i="7" s="1"/>
  <c r="BC89" i="7" s="1"/>
  <c r="BG89" i="7" s="1"/>
  <c r="AE88" i="7"/>
  <c r="AI88" i="7" s="1"/>
  <c r="AM88" i="7" s="1"/>
  <c r="AQ88" i="7" s="1"/>
  <c r="AU88" i="7" s="1"/>
  <c r="AY88" i="7" s="1"/>
  <c r="BC88" i="7" s="1"/>
  <c r="BG88" i="7" s="1"/>
  <c r="AE87" i="7"/>
  <c r="AI87" i="7" s="1"/>
  <c r="AM87" i="7" s="1"/>
  <c r="AQ87" i="7" s="1"/>
  <c r="AU87" i="7" s="1"/>
  <c r="AY87" i="7" s="1"/>
  <c r="BC87" i="7" s="1"/>
  <c r="BG87" i="7" s="1"/>
  <c r="AC89" i="7"/>
  <c r="AG89" i="7" s="1"/>
  <c r="AK89" i="7" s="1"/>
  <c r="AO89" i="7" s="1"/>
  <c r="AS89" i="7" s="1"/>
  <c r="AW89" i="7" s="1"/>
  <c r="BA89" i="7" s="1"/>
  <c r="BE89" i="7" s="1"/>
  <c r="AC88" i="7"/>
  <c r="AG88" i="7" s="1"/>
  <c r="AK88" i="7" s="1"/>
  <c r="AC87" i="7"/>
  <c r="AG87" i="7" s="1"/>
  <c r="AK87" i="7" s="1"/>
  <c r="AO87" i="7" s="1"/>
  <c r="AS87" i="7" s="1"/>
  <c r="AW87" i="7" s="1"/>
  <c r="BA87" i="7" s="1"/>
  <c r="BE87" i="7" s="1"/>
  <c r="AE86" i="7"/>
  <c r="AI86" i="7" s="1"/>
  <c r="AM86" i="7" s="1"/>
  <c r="AQ86" i="7" s="1"/>
  <c r="AU86" i="7" s="1"/>
  <c r="AY86" i="7" s="1"/>
  <c r="BC86" i="7" s="1"/>
  <c r="BG86" i="7" s="1"/>
  <c r="AC86" i="7"/>
  <c r="AG86" i="7" s="1"/>
  <c r="AK86" i="7" s="1"/>
  <c r="AO86" i="7" s="1"/>
  <c r="AS86" i="7" s="1"/>
  <c r="AW86" i="7" s="1"/>
  <c r="AE76" i="7"/>
  <c r="AI76" i="7" s="1"/>
  <c r="AM76" i="7" s="1"/>
  <c r="AQ76" i="7" s="1"/>
  <c r="AU76" i="7" s="1"/>
  <c r="AY76" i="7" s="1"/>
  <c r="BC76" i="7" s="1"/>
  <c r="BG76" i="7" s="1"/>
  <c r="AC76" i="7"/>
  <c r="AG76" i="7" s="1"/>
  <c r="AK76" i="7" s="1"/>
  <c r="AO76" i="7" s="1"/>
  <c r="AS76" i="7" s="1"/>
  <c r="AW76" i="7" s="1"/>
  <c r="BA76" i="7" s="1"/>
  <c r="BE76" i="7" s="1"/>
  <c r="AC64" i="7"/>
  <c r="AG64" i="7" s="1"/>
  <c r="AK64" i="7" s="1"/>
  <c r="AO64" i="7" s="1"/>
  <c r="AC63" i="7"/>
  <c r="AG63" i="7" s="1"/>
  <c r="AK63" i="7" s="1"/>
  <c r="AO63" i="7" s="1"/>
  <c r="AS63" i="7" s="1"/>
  <c r="AW63" i="7" s="1"/>
  <c r="BA63" i="7" s="1"/>
  <c r="BE63" i="7" s="1"/>
  <c r="AC59" i="7"/>
  <c r="AG59" i="7" s="1"/>
  <c r="AK59" i="7" s="1"/>
  <c r="AO59" i="7" s="1"/>
  <c r="AS59" i="7" s="1"/>
  <c r="AW59" i="7" s="1"/>
  <c r="BA59" i="7" s="1"/>
  <c r="BE59" i="7" s="1"/>
  <c r="AC58" i="7"/>
  <c r="AG58" i="7" s="1"/>
  <c r="AC54" i="7"/>
  <c r="AG54" i="7" s="1"/>
  <c r="AK54" i="7" s="1"/>
  <c r="AO54" i="7" s="1"/>
  <c r="AS54" i="7" s="1"/>
  <c r="AW54" i="7" s="1"/>
  <c r="BA54" i="7" s="1"/>
  <c r="BE54" i="7" s="1"/>
  <c r="AC53" i="7"/>
  <c r="AG53" i="7" s="1"/>
  <c r="AK53" i="7" s="1"/>
  <c r="AO53" i="7" s="1"/>
  <c r="AS53" i="7" s="1"/>
  <c r="AW53" i="7" s="1"/>
  <c r="BA53" i="7" s="1"/>
  <c r="BE53" i="7" s="1"/>
  <c r="AC52" i="7"/>
  <c r="AG52" i="7" s="1"/>
  <c r="AK52" i="7" s="1"/>
  <c r="AO52" i="7" s="1"/>
  <c r="AS52" i="7" s="1"/>
  <c r="AW52" i="7" s="1"/>
  <c r="BA52" i="7" s="1"/>
  <c r="BE52" i="7" s="1"/>
  <c r="AC51" i="7"/>
  <c r="AG51" i="7" s="1"/>
  <c r="AK51" i="7" s="1"/>
  <c r="AO51" i="7" s="1"/>
  <c r="AS51" i="7" s="1"/>
  <c r="AW51" i="7" s="1"/>
  <c r="BA51" i="7" s="1"/>
  <c r="BE51" i="7" s="1"/>
  <c r="AC49" i="7"/>
  <c r="AG49" i="7" s="1"/>
  <c r="AK49" i="7" s="1"/>
  <c r="AO49" i="7" s="1"/>
  <c r="AS49" i="7" s="1"/>
  <c r="AW49" i="7" s="1"/>
  <c r="BA49" i="7" s="1"/>
  <c r="BE49" i="7" s="1"/>
  <c r="AC38" i="7"/>
  <c r="AG38" i="7" s="1"/>
  <c r="AK38" i="7" s="1"/>
  <c r="AO38" i="7" s="1"/>
  <c r="AS38" i="7" s="1"/>
  <c r="AW38" i="7" s="1"/>
  <c r="BA38" i="7" s="1"/>
  <c r="BE38" i="7" s="1"/>
  <c r="AC37" i="7"/>
  <c r="AG37" i="7" s="1"/>
  <c r="AC35" i="7"/>
  <c r="AG35" i="7" s="1"/>
  <c r="AK35" i="7" s="1"/>
  <c r="AO35" i="7" s="1"/>
  <c r="AS35" i="7" s="1"/>
  <c r="AW35" i="7" s="1"/>
  <c r="BA35" i="7" s="1"/>
  <c r="BE35" i="7" s="1"/>
  <c r="AC13" i="7"/>
  <c r="AG13" i="7" s="1"/>
  <c r="AK13" i="7" s="1"/>
  <c r="AO13" i="7" s="1"/>
  <c r="AS13" i="7" s="1"/>
  <c r="AW13" i="7" s="1"/>
  <c r="BA13" i="7" s="1"/>
  <c r="BE13" i="7" s="1"/>
  <c r="AC12" i="7"/>
  <c r="AG12" i="7" s="1"/>
  <c r="AK12" i="7" s="1"/>
  <c r="AO12" i="7" s="1"/>
  <c r="AS12" i="7" s="1"/>
  <c r="AW12" i="7" s="1"/>
  <c r="BA12" i="7" s="1"/>
  <c r="BE12" i="7" s="1"/>
  <c r="AC11" i="7"/>
  <c r="AG11" i="7" s="1"/>
  <c r="AC10" i="7"/>
  <c r="AG10" i="7" s="1"/>
  <c r="AE11" i="7"/>
  <c r="AI11" i="7" s="1"/>
  <c r="AM11" i="7" s="1"/>
  <c r="AQ11" i="7" s="1"/>
  <c r="AU11" i="7" s="1"/>
  <c r="AY11" i="7" s="1"/>
  <c r="BC11" i="7" s="1"/>
  <c r="BG11" i="7" s="1"/>
  <c r="AE12" i="7"/>
  <c r="AI12" i="7" s="1"/>
  <c r="AM12" i="7" s="1"/>
  <c r="AQ12" i="7" s="1"/>
  <c r="AU12" i="7" s="1"/>
  <c r="AY12" i="7" s="1"/>
  <c r="BC12" i="7" s="1"/>
  <c r="BG12" i="7" s="1"/>
  <c r="AE13" i="7"/>
  <c r="AI13" i="7" s="1"/>
  <c r="AM13" i="7" s="1"/>
  <c r="AQ13" i="7" s="1"/>
  <c r="AU13" i="7" s="1"/>
  <c r="AY13" i="7" s="1"/>
  <c r="BC13" i="7" s="1"/>
  <c r="BG13" i="7" s="1"/>
  <c r="AE26" i="7"/>
  <c r="AI26" i="7" s="1"/>
  <c r="AM26" i="7" s="1"/>
  <c r="AQ26" i="7" s="1"/>
  <c r="AU26" i="7" s="1"/>
  <c r="AY26" i="7" s="1"/>
  <c r="BC26" i="7" s="1"/>
  <c r="BG26" i="7" s="1"/>
  <c r="AE27" i="7"/>
  <c r="AI27" i="7" s="1"/>
  <c r="AM27" i="7" s="1"/>
  <c r="AQ27" i="7" s="1"/>
  <c r="AU27" i="7" s="1"/>
  <c r="AY27" i="7" s="1"/>
  <c r="BC27" i="7" s="1"/>
  <c r="BG27" i="7" s="1"/>
  <c r="AB14" i="7"/>
  <c r="AF14" i="7" s="1"/>
  <c r="AH14" i="7" s="1"/>
  <c r="BQ14" i="7" s="1"/>
  <c r="R12" i="7"/>
  <c r="X12" i="7" s="1"/>
  <c r="R13" i="7"/>
  <c r="X13" i="7" s="1"/>
  <c r="R11" i="7"/>
  <c r="K11" i="7" s="1"/>
  <c r="AB137" i="7"/>
  <c r="AF137" i="7" s="1"/>
  <c r="AB136" i="7"/>
  <c r="AF136" i="7" s="1"/>
  <c r="AB135" i="7"/>
  <c r="AB133" i="7"/>
  <c r="AF133" i="7" s="1"/>
  <c r="AH133" i="7" s="1"/>
  <c r="BQ133" i="7" s="1"/>
  <c r="AB132" i="7"/>
  <c r="AF132" i="7" s="1"/>
  <c r="AB131" i="7"/>
  <c r="AD131" i="7" s="1"/>
  <c r="BP131" i="7" s="1"/>
  <c r="AB130" i="7"/>
  <c r="AF130" i="7" s="1"/>
  <c r="AB129" i="7"/>
  <c r="AB128" i="7"/>
  <c r="AF128" i="7" s="1"/>
  <c r="AB127" i="7"/>
  <c r="AF127" i="7" s="1"/>
  <c r="AB126" i="7"/>
  <c r="AF126" i="7" s="1"/>
  <c r="AB123" i="7"/>
  <c r="AF123" i="7" s="1"/>
  <c r="AH123" i="7" s="1"/>
  <c r="BQ123" i="7" s="1"/>
  <c r="AB122" i="7"/>
  <c r="AF122" i="7" s="1"/>
  <c r="AB121" i="7"/>
  <c r="AF121" i="7" s="1"/>
  <c r="AB120" i="7"/>
  <c r="AF120" i="7" s="1"/>
  <c r="AB119" i="7"/>
  <c r="AB118" i="7"/>
  <c r="AF118" i="7" s="1"/>
  <c r="AB117" i="7"/>
  <c r="AF117" i="7" s="1"/>
  <c r="AB116" i="7"/>
  <c r="AF116" i="7" s="1"/>
  <c r="AB115" i="7"/>
  <c r="AF115" i="7" s="1"/>
  <c r="AH115" i="7" s="1"/>
  <c r="BQ115" i="7" s="1"/>
  <c r="AB114" i="7"/>
  <c r="AF114" i="7" s="1"/>
  <c r="AB113" i="7"/>
  <c r="AF113" i="7" s="1"/>
  <c r="AB112" i="7"/>
  <c r="AF112" i="7" s="1"/>
  <c r="AB111" i="7"/>
  <c r="AB110" i="7"/>
  <c r="AF110" i="7" s="1"/>
  <c r="AB109" i="7"/>
  <c r="AF109" i="7" s="1"/>
  <c r="AB108" i="7"/>
  <c r="AD108" i="7" s="1"/>
  <c r="BP108" i="7" s="1"/>
  <c r="AB106" i="7"/>
  <c r="AF106" i="7" s="1"/>
  <c r="AH106" i="7" s="1"/>
  <c r="BQ106" i="7" s="1"/>
  <c r="AB104" i="7"/>
  <c r="AF104" i="7" s="1"/>
  <c r="AB103" i="7"/>
  <c r="AF103" i="7" s="1"/>
  <c r="AB102" i="7"/>
  <c r="AF102" i="7" s="1"/>
  <c r="AB101" i="7"/>
  <c r="AB100" i="7"/>
  <c r="AF100" i="7" s="1"/>
  <c r="AB99" i="7"/>
  <c r="AF99" i="7" s="1"/>
  <c r="AB98" i="7"/>
  <c r="AD98" i="7" s="1"/>
  <c r="BP98" i="7" s="1"/>
  <c r="AB97" i="7"/>
  <c r="AF97" i="7" s="1"/>
  <c r="AH97" i="7" s="1"/>
  <c r="BQ97" i="7" s="1"/>
  <c r="AB96" i="7"/>
  <c r="AF96" i="7" s="1"/>
  <c r="AB95" i="7"/>
  <c r="AD95" i="7" s="1"/>
  <c r="AB94" i="7"/>
  <c r="AF94" i="7" s="1"/>
  <c r="AB93" i="7"/>
  <c r="AF93" i="7" s="1"/>
  <c r="AB92" i="7"/>
  <c r="AF92" i="7" s="1"/>
  <c r="AB91" i="7"/>
  <c r="AF91" i="7" s="1"/>
  <c r="AB90" i="7"/>
  <c r="AF90" i="7" s="1"/>
  <c r="AB89" i="7"/>
  <c r="AF89" i="7" s="1"/>
  <c r="AB88" i="7"/>
  <c r="AF88" i="7" s="1"/>
  <c r="AB87" i="7"/>
  <c r="AF87" i="7" s="1"/>
  <c r="AB86" i="7"/>
  <c r="AF86" i="7" s="1"/>
  <c r="AB85" i="7"/>
  <c r="AF85" i="7" s="1"/>
  <c r="AB84" i="7"/>
  <c r="AF84" i="7" s="1"/>
  <c r="AB81" i="7"/>
  <c r="AF81" i="7" s="1"/>
  <c r="AB80" i="7"/>
  <c r="AD80" i="7" s="1"/>
  <c r="BP80" i="7" s="1"/>
  <c r="AB79" i="7"/>
  <c r="AD79" i="7" s="1"/>
  <c r="BP79" i="7" s="1"/>
  <c r="AB78" i="7"/>
  <c r="AF78" i="7" s="1"/>
  <c r="AB77" i="7"/>
  <c r="AD77" i="7" s="1"/>
  <c r="BP77" i="7" s="1"/>
  <c r="AB76" i="7"/>
  <c r="AF76" i="7" s="1"/>
  <c r="AB75" i="7"/>
  <c r="AF75" i="7" s="1"/>
  <c r="AB74" i="7"/>
  <c r="AF74" i="7" s="1"/>
  <c r="AB73" i="7"/>
  <c r="AF73" i="7" s="1"/>
  <c r="AB72" i="7"/>
  <c r="AD72" i="7" s="1"/>
  <c r="BP72" i="7" s="1"/>
  <c r="AB71" i="7"/>
  <c r="AD71" i="7" s="1"/>
  <c r="BP71" i="7" s="1"/>
  <c r="AB70" i="7"/>
  <c r="AF70" i="7" s="1"/>
  <c r="AB69" i="7"/>
  <c r="AF69" i="7" s="1"/>
  <c r="AB68" i="7"/>
  <c r="AF68" i="7" s="1"/>
  <c r="AB67" i="7"/>
  <c r="AF67" i="7" s="1"/>
  <c r="AB66" i="7"/>
  <c r="AF66" i="7" s="1"/>
  <c r="AB65" i="7"/>
  <c r="AD65" i="7" s="1"/>
  <c r="BP65" i="7" s="1"/>
  <c r="AB64" i="7"/>
  <c r="AB63" i="7"/>
  <c r="AB62" i="7"/>
  <c r="AF62" i="7" s="1"/>
  <c r="AB61" i="7"/>
  <c r="AD61" i="7" s="1"/>
  <c r="BP61" i="7" s="1"/>
  <c r="AB60" i="7"/>
  <c r="AF60" i="7" s="1"/>
  <c r="AB59" i="7"/>
  <c r="AF59" i="7" s="1"/>
  <c r="AB58" i="7"/>
  <c r="AF58" i="7" s="1"/>
  <c r="AJ58" i="7" s="1"/>
  <c r="AN58" i="7" s="1"/>
  <c r="AB57" i="7"/>
  <c r="AD57" i="7" s="1"/>
  <c r="BP57" i="7" s="1"/>
  <c r="AB56" i="7"/>
  <c r="AF56" i="7" s="1"/>
  <c r="AB55" i="7"/>
  <c r="AF55" i="7" s="1"/>
  <c r="AB54" i="7"/>
  <c r="AF54" i="7" s="1"/>
  <c r="AB53" i="7"/>
  <c r="AF53" i="7" s="1"/>
  <c r="AB52" i="7"/>
  <c r="AF52" i="7" s="1"/>
  <c r="AJ52" i="7" s="1"/>
  <c r="AB51" i="7"/>
  <c r="AF51" i="7" s="1"/>
  <c r="AB50" i="7"/>
  <c r="AF50" i="7" s="1"/>
  <c r="AB49" i="7"/>
  <c r="AB48" i="7"/>
  <c r="AD48" i="7" s="1"/>
  <c r="BP48" i="7" s="1"/>
  <c r="AB47" i="7"/>
  <c r="AD47" i="7" s="1"/>
  <c r="BP47" i="7" s="1"/>
  <c r="AB46" i="7"/>
  <c r="AF46" i="7" s="1"/>
  <c r="AB45" i="7"/>
  <c r="AD45" i="7" s="1"/>
  <c r="BP45" i="7" s="1"/>
  <c r="AB44" i="7"/>
  <c r="AF44" i="7" s="1"/>
  <c r="AJ44" i="7" s="1"/>
  <c r="AB43" i="7"/>
  <c r="AF43" i="7" s="1"/>
  <c r="AB42" i="7"/>
  <c r="AF42" i="7" s="1"/>
  <c r="AB41" i="7"/>
  <c r="AD41" i="7" s="1"/>
  <c r="BP41" i="7" s="1"/>
  <c r="AB40" i="7"/>
  <c r="AD40" i="7" s="1"/>
  <c r="BP40" i="7" s="1"/>
  <c r="AB39" i="7"/>
  <c r="AD39" i="7" s="1"/>
  <c r="BP39" i="7" s="1"/>
  <c r="AB38" i="7"/>
  <c r="AF38" i="7" s="1"/>
  <c r="AB37" i="7"/>
  <c r="AF37" i="7" s="1"/>
  <c r="AJ37" i="7" s="1"/>
  <c r="AB36" i="7"/>
  <c r="AF36" i="7" s="1"/>
  <c r="AB35" i="7"/>
  <c r="AF35" i="7" s="1"/>
  <c r="AB34" i="7"/>
  <c r="AD34" i="7" s="1"/>
  <c r="BP34" i="7" s="1"/>
  <c r="AB33" i="7"/>
  <c r="AD33" i="7" s="1"/>
  <c r="BP33" i="7" s="1"/>
  <c r="AB32" i="7"/>
  <c r="AF32" i="7" s="1"/>
  <c r="AB31" i="7"/>
  <c r="AF31" i="7" s="1"/>
  <c r="AB30" i="7"/>
  <c r="AF30" i="7" s="1"/>
  <c r="AB29" i="7"/>
  <c r="AF29" i="7" s="1"/>
  <c r="AB28" i="7"/>
  <c r="AF28" i="7" s="1"/>
  <c r="AB27" i="7"/>
  <c r="AF27" i="7" s="1"/>
  <c r="AB26" i="7"/>
  <c r="AF26" i="7" s="1"/>
  <c r="AB23" i="7"/>
  <c r="AD23" i="7" s="1"/>
  <c r="BP23" i="7" s="1"/>
  <c r="AB13" i="7"/>
  <c r="AF13" i="7" s="1"/>
  <c r="AJ13" i="7" s="1"/>
  <c r="AB12" i="7"/>
  <c r="AF12" i="7" s="1"/>
  <c r="AB11" i="7"/>
  <c r="AF11" i="7" s="1"/>
  <c r="AB10" i="7"/>
  <c r="AF10" i="7" s="1"/>
  <c r="AJ10" i="7" s="1"/>
  <c r="AB9" i="7"/>
  <c r="AF9" i="7" s="1"/>
  <c r="AB8" i="7"/>
  <c r="AF8" i="7" s="1"/>
  <c r="AB7" i="7"/>
  <c r="AF7" i="7" s="1"/>
  <c r="AF6" i="7"/>
  <c r="AJ6" i="7" s="1"/>
  <c r="AN6" i="7" s="1"/>
  <c r="AR6" i="7" s="1"/>
  <c r="AV6" i="7" s="1"/>
  <c r="AZ6" i="7" s="1"/>
  <c r="BD6" i="7" s="1"/>
  <c r="AD6" i="7"/>
  <c r="BP6" i="7" s="1"/>
  <c r="BL6" i="7"/>
  <c r="BL138" i="7"/>
  <c r="R138" i="7"/>
  <c r="Z138" i="7" s="1"/>
  <c r="Y138" i="7" s="1"/>
  <c r="E138" i="7"/>
  <c r="BL137" i="7"/>
  <c r="R137" i="7"/>
  <c r="E137" i="7"/>
  <c r="BL136" i="7"/>
  <c r="R136" i="7"/>
  <c r="E136" i="7"/>
  <c r="BL135" i="7"/>
  <c r="R135" i="7"/>
  <c r="E135" i="7"/>
  <c r="R134" i="7"/>
  <c r="X134" i="7" s="1"/>
  <c r="E134" i="7"/>
  <c r="BL133" i="7"/>
  <c r="R133" i="7"/>
  <c r="E133" i="7"/>
  <c r="BL132" i="7"/>
  <c r="R132" i="7"/>
  <c r="E132" i="7"/>
  <c r="BL131" i="7"/>
  <c r="R131" i="7"/>
  <c r="E131" i="7"/>
  <c r="BL130" i="7"/>
  <c r="R130" i="7"/>
  <c r="E130" i="7"/>
  <c r="BL129" i="7"/>
  <c r="R129" i="7"/>
  <c r="E129" i="7"/>
  <c r="BL128" i="7"/>
  <c r="R128" i="7"/>
  <c r="E128" i="7"/>
  <c r="BL127" i="7"/>
  <c r="R127" i="7"/>
  <c r="E127" i="7"/>
  <c r="BL126" i="7"/>
  <c r="R126" i="7"/>
  <c r="E126" i="7"/>
  <c r="BL125" i="7"/>
  <c r="R125" i="7"/>
  <c r="Z125" i="7" s="1"/>
  <c r="Y125" i="7" s="1"/>
  <c r="E125" i="7"/>
  <c r="BL124" i="7"/>
  <c r="R124" i="7"/>
  <c r="Z124" i="7" s="1"/>
  <c r="Y124" i="7" s="1"/>
  <c r="E124" i="7"/>
  <c r="BL123" i="7"/>
  <c r="R123" i="7"/>
  <c r="E123" i="7"/>
  <c r="BL122" i="7"/>
  <c r="R122" i="7"/>
  <c r="E122" i="7"/>
  <c r="BL121" i="7"/>
  <c r="R121" i="7"/>
  <c r="E121" i="7"/>
  <c r="BL120" i="7"/>
  <c r="R120" i="7"/>
  <c r="E120" i="7"/>
  <c r="BL119" i="7"/>
  <c r="R119" i="7"/>
  <c r="E119" i="7"/>
  <c r="BL118" i="7"/>
  <c r="R118" i="7"/>
  <c r="E118" i="7"/>
  <c r="BL117" i="7"/>
  <c r="R117" i="7"/>
  <c r="E117" i="7"/>
  <c r="BL116" i="7"/>
  <c r="R116" i="7"/>
  <c r="E116" i="7"/>
  <c r="BL115" i="7"/>
  <c r="R115" i="7"/>
  <c r="E115" i="7"/>
  <c r="BL114" i="7"/>
  <c r="R114" i="7"/>
  <c r="E114" i="7"/>
  <c r="BL113" i="7"/>
  <c r="R113" i="7"/>
  <c r="E113" i="7"/>
  <c r="BL112" i="7"/>
  <c r="R112" i="7"/>
  <c r="E112" i="7"/>
  <c r="BL111" i="7"/>
  <c r="R111" i="7"/>
  <c r="E111" i="7"/>
  <c r="BL110" i="7"/>
  <c r="R110" i="7"/>
  <c r="E110" i="7"/>
  <c r="BL109" i="7"/>
  <c r="R109" i="7"/>
  <c r="E109" i="7"/>
  <c r="BL108" i="7"/>
  <c r="R108" i="7"/>
  <c r="E108" i="7"/>
  <c r="BL107" i="7"/>
  <c r="R107" i="7"/>
  <c r="Z107" i="7" s="1"/>
  <c r="Y107" i="7" s="1"/>
  <c r="E107" i="7"/>
  <c r="BL106" i="7"/>
  <c r="R106" i="7"/>
  <c r="E106" i="7"/>
  <c r="BL105" i="7"/>
  <c r="R105" i="7"/>
  <c r="X105" i="7" s="1"/>
  <c r="E105" i="7"/>
  <c r="BL104" i="7"/>
  <c r="R104" i="7"/>
  <c r="E104" i="7"/>
  <c r="BL103" i="7"/>
  <c r="R103" i="7"/>
  <c r="E103" i="7"/>
  <c r="BL102" i="7"/>
  <c r="R102" i="7"/>
  <c r="E102" i="7"/>
  <c r="BL101" i="7"/>
  <c r="R101" i="7"/>
  <c r="E101" i="7"/>
  <c r="BL100" i="7"/>
  <c r="R100" i="7"/>
  <c r="E100" i="7"/>
  <c r="BL99" i="7"/>
  <c r="R99" i="7"/>
  <c r="E99" i="7"/>
  <c r="BL98" i="7"/>
  <c r="R98" i="7"/>
  <c r="E98" i="7"/>
  <c r="BL97" i="7"/>
  <c r="R97" i="7"/>
  <c r="E97" i="7"/>
  <c r="BL96" i="7"/>
  <c r="R96" i="7"/>
  <c r="E96" i="7"/>
  <c r="BL95" i="7"/>
  <c r="R95" i="7"/>
  <c r="E95" i="7"/>
  <c r="BL94" i="7"/>
  <c r="R94" i="7"/>
  <c r="E94" i="7"/>
  <c r="BL93" i="7"/>
  <c r="R93" i="7"/>
  <c r="E93" i="7"/>
  <c r="BL92" i="7"/>
  <c r="R92" i="7"/>
  <c r="E92" i="7"/>
  <c r="BL91" i="7"/>
  <c r="R91" i="7"/>
  <c r="E91" i="7"/>
  <c r="BL90" i="7"/>
  <c r="R90" i="7"/>
  <c r="E90" i="7"/>
  <c r="BL89" i="7"/>
  <c r="R89" i="7"/>
  <c r="E89" i="7"/>
  <c r="BL88" i="7"/>
  <c r="R88" i="7"/>
  <c r="E88" i="7"/>
  <c r="BL87" i="7"/>
  <c r="R87" i="7"/>
  <c r="E87" i="7"/>
  <c r="BL86" i="7"/>
  <c r="R86" i="7"/>
  <c r="E86" i="7"/>
  <c r="BL85" i="7"/>
  <c r="R85" i="7"/>
  <c r="E85" i="7"/>
  <c r="BL84" i="7"/>
  <c r="R84" i="7"/>
  <c r="E84" i="7"/>
  <c r="BL83" i="7"/>
  <c r="R83" i="7"/>
  <c r="Z83" i="7" s="1"/>
  <c r="Y83" i="7" s="1"/>
  <c r="E83" i="7"/>
  <c r="BL82" i="7"/>
  <c r="R82" i="7"/>
  <c r="X82" i="7" s="1"/>
  <c r="E82" i="7"/>
  <c r="BL81" i="7"/>
  <c r="R81" i="7"/>
  <c r="E81" i="7"/>
  <c r="BL80" i="7"/>
  <c r="R80" i="7"/>
  <c r="E80" i="7"/>
  <c r="BL79" i="7"/>
  <c r="R79" i="7"/>
  <c r="E79" i="7"/>
  <c r="BL78" i="7"/>
  <c r="R78" i="7"/>
  <c r="E78" i="7"/>
  <c r="BL77" i="7"/>
  <c r="R77" i="7"/>
  <c r="E77" i="7"/>
  <c r="BL76" i="7"/>
  <c r="R76" i="7"/>
  <c r="E76" i="7"/>
  <c r="BL75" i="7"/>
  <c r="R75" i="7"/>
  <c r="E75" i="7"/>
  <c r="BL74" i="7"/>
  <c r="R74" i="7"/>
  <c r="E74" i="7"/>
  <c r="BL73" i="7"/>
  <c r="R73" i="7"/>
  <c r="E73" i="7"/>
  <c r="BL72" i="7"/>
  <c r="R72" i="7"/>
  <c r="E72" i="7"/>
  <c r="BL71" i="7"/>
  <c r="R71" i="7"/>
  <c r="E71" i="7"/>
  <c r="BL70" i="7"/>
  <c r="R70" i="7"/>
  <c r="E70" i="7"/>
  <c r="BL69" i="7"/>
  <c r="R69" i="7"/>
  <c r="E69" i="7"/>
  <c r="BL68" i="7"/>
  <c r="R68" i="7"/>
  <c r="E68" i="7"/>
  <c r="BL67" i="7"/>
  <c r="R67" i="7"/>
  <c r="E67" i="7"/>
  <c r="BL66" i="7"/>
  <c r="R66" i="7"/>
  <c r="E66" i="7"/>
  <c r="BL65" i="7"/>
  <c r="R65" i="7"/>
  <c r="E65" i="7"/>
  <c r="BL64" i="7"/>
  <c r="R64" i="7"/>
  <c r="E64" i="7"/>
  <c r="BL63" i="7"/>
  <c r="R63" i="7"/>
  <c r="E63" i="7"/>
  <c r="BL62" i="7"/>
  <c r="R62" i="7"/>
  <c r="E62" i="7"/>
  <c r="BL61" i="7"/>
  <c r="R61" i="7"/>
  <c r="E61" i="7"/>
  <c r="BL60" i="7"/>
  <c r="R60" i="7"/>
  <c r="E60" i="7"/>
  <c r="BL59" i="7"/>
  <c r="R59" i="7"/>
  <c r="E59" i="7"/>
  <c r="BL58" i="7"/>
  <c r="R58" i="7"/>
  <c r="E58" i="7"/>
  <c r="BL57" i="7"/>
  <c r="R57" i="7"/>
  <c r="E57" i="7"/>
  <c r="BL56" i="7"/>
  <c r="R56" i="7"/>
  <c r="E56" i="7"/>
  <c r="BL55" i="7"/>
  <c r="R55" i="7"/>
  <c r="E55" i="7"/>
  <c r="BL54" i="7"/>
  <c r="R54" i="7"/>
  <c r="E54" i="7"/>
  <c r="BL53" i="7"/>
  <c r="R53" i="7"/>
  <c r="E53" i="7"/>
  <c r="BL52" i="7"/>
  <c r="R52" i="7"/>
  <c r="E52" i="7"/>
  <c r="BL51" i="7"/>
  <c r="R51" i="7"/>
  <c r="E51" i="7"/>
  <c r="BL50" i="7"/>
  <c r="R50" i="7"/>
  <c r="E50" i="7"/>
  <c r="BL49" i="7"/>
  <c r="R49" i="7"/>
  <c r="E49" i="7"/>
  <c r="BL48" i="7"/>
  <c r="R48" i="7"/>
  <c r="E48" i="7"/>
  <c r="BL47" i="7"/>
  <c r="R47" i="7"/>
  <c r="E47" i="7"/>
  <c r="BL46" i="7"/>
  <c r="R46" i="7"/>
  <c r="E46" i="7"/>
  <c r="BL45" i="7"/>
  <c r="R45" i="7"/>
  <c r="E45" i="7"/>
  <c r="BL44" i="7"/>
  <c r="R44" i="7"/>
  <c r="E44" i="7"/>
  <c r="BL43" i="7"/>
  <c r="R43" i="7"/>
  <c r="E43" i="7"/>
  <c r="BL42" i="7"/>
  <c r="R42" i="7"/>
  <c r="E42" i="7"/>
  <c r="BL41" i="7"/>
  <c r="R41" i="7"/>
  <c r="E41" i="7"/>
  <c r="BL40" i="7"/>
  <c r="R40" i="7"/>
  <c r="E40" i="7"/>
  <c r="BL39" i="7"/>
  <c r="R39" i="7"/>
  <c r="E39" i="7"/>
  <c r="BL38" i="7"/>
  <c r="R38" i="7"/>
  <c r="E38" i="7"/>
  <c r="BL37" i="7"/>
  <c r="R37" i="7"/>
  <c r="E37" i="7"/>
  <c r="BL36" i="7"/>
  <c r="R36" i="7"/>
  <c r="E36" i="7"/>
  <c r="BL35" i="7"/>
  <c r="R35" i="7"/>
  <c r="E35" i="7"/>
  <c r="BL34" i="7"/>
  <c r="R34" i="7"/>
  <c r="E34" i="7"/>
  <c r="BL33" i="7"/>
  <c r="R33" i="7"/>
  <c r="E33" i="7"/>
  <c r="BL32" i="7"/>
  <c r="R32" i="7"/>
  <c r="E32" i="7"/>
  <c r="BL31" i="7"/>
  <c r="R31" i="7"/>
  <c r="E31" i="7"/>
  <c r="BL30" i="7"/>
  <c r="R30" i="7"/>
  <c r="E30" i="7"/>
  <c r="BL29" i="7"/>
  <c r="R29" i="7"/>
  <c r="E29" i="7"/>
  <c r="BL28" i="7"/>
  <c r="R28" i="7"/>
  <c r="E28" i="7"/>
  <c r="BL27" i="7"/>
  <c r="R27" i="7"/>
  <c r="E27" i="7"/>
  <c r="BL26" i="7"/>
  <c r="R26" i="7"/>
  <c r="E26" i="7"/>
  <c r="BL25" i="7"/>
  <c r="R25" i="7"/>
  <c r="X25" i="7" s="1"/>
  <c r="E25" i="7"/>
  <c r="BL24" i="7"/>
  <c r="R24" i="7"/>
  <c r="Z24" i="7" s="1"/>
  <c r="Y24" i="7" s="1"/>
  <c r="E24" i="7"/>
  <c r="BL23" i="7"/>
  <c r="R23" i="7"/>
  <c r="E23" i="7"/>
  <c r="BL22" i="7"/>
  <c r="R22" i="7"/>
  <c r="K22" i="7" s="1"/>
  <c r="E22" i="7"/>
  <c r="BL21" i="7"/>
  <c r="R21" i="7"/>
  <c r="Z21" i="7" s="1"/>
  <c r="Y21" i="7" s="1"/>
  <c r="E21" i="7"/>
  <c r="BL20" i="7"/>
  <c r="R20" i="7"/>
  <c r="X20" i="7" s="1"/>
  <c r="E20" i="7"/>
  <c r="BL19" i="7"/>
  <c r="R19" i="7"/>
  <c r="Z19" i="7" s="1"/>
  <c r="Y19" i="7" s="1"/>
  <c r="E19" i="7"/>
  <c r="BL18" i="7"/>
  <c r="R18" i="7"/>
  <c r="X18" i="7" s="1"/>
  <c r="E18" i="7"/>
  <c r="BL17" i="7"/>
  <c r="R17" i="7"/>
  <c r="X17" i="7" s="1"/>
  <c r="E17" i="7"/>
  <c r="BL16" i="7"/>
  <c r="R16" i="7"/>
  <c r="Z16" i="7" s="1"/>
  <c r="Y16" i="7" s="1"/>
  <c r="E16" i="7"/>
  <c r="BL15" i="7"/>
  <c r="R15" i="7"/>
  <c r="K15" i="7" s="1"/>
  <c r="E15" i="7"/>
  <c r="BL14" i="7"/>
  <c r="R14" i="7"/>
  <c r="X14" i="7" s="1"/>
  <c r="E14" i="7"/>
  <c r="BL13" i="7"/>
  <c r="E13" i="7"/>
  <c r="BL12" i="7"/>
  <c r="E12" i="7"/>
  <c r="BL11" i="7"/>
  <c r="Z11" i="7"/>
  <c r="X11" i="7"/>
  <c r="E11" i="7"/>
  <c r="BL10" i="7"/>
  <c r="R10" i="7"/>
  <c r="K10" i="7" s="1"/>
  <c r="E10" i="7"/>
  <c r="BL9" i="7"/>
  <c r="R9" i="7"/>
  <c r="Z9" i="7" s="1"/>
  <c r="E9" i="7"/>
  <c r="BL8" i="7"/>
  <c r="R8" i="7"/>
  <c r="Z8" i="7" s="1"/>
  <c r="E8" i="7"/>
  <c r="BL7" i="7"/>
  <c r="R7" i="7"/>
  <c r="Z7" i="7" s="1"/>
  <c r="BO7" i="7" s="1"/>
  <c r="E7" i="7"/>
  <c r="R6" i="7"/>
  <c r="Z6" i="7" s="1"/>
  <c r="BO6" i="7" s="1"/>
  <c r="E6" i="7"/>
  <c r="AG144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31" i="6"/>
  <c r="AG30" i="6"/>
  <c r="AG21" i="6"/>
  <c r="AG22" i="6"/>
  <c r="AG23" i="6"/>
  <c r="AG24" i="6"/>
  <c r="AG25" i="6"/>
  <c r="AG26" i="6"/>
  <c r="AG27" i="6"/>
  <c r="AG28" i="6"/>
  <c r="AG88" i="6"/>
  <c r="AG89" i="6"/>
  <c r="AG143" i="6"/>
  <c r="AG142" i="6"/>
  <c r="AG141" i="6"/>
  <c r="AG139" i="6"/>
  <c r="AG138" i="6"/>
  <c r="AG137" i="6"/>
  <c r="AG136" i="6"/>
  <c r="AG135" i="6"/>
  <c r="AG134" i="6"/>
  <c r="AG133" i="6"/>
  <c r="AG109" i="6"/>
  <c r="AG108" i="6"/>
  <c r="AG107" i="6"/>
  <c r="AG106" i="6"/>
  <c r="AG105" i="6"/>
  <c r="AG104" i="6"/>
  <c r="AG103" i="6"/>
  <c r="AG102" i="6"/>
  <c r="AG101" i="6"/>
  <c r="AG100" i="6"/>
  <c r="AG99" i="6"/>
  <c r="AG98" i="6"/>
  <c r="AG97" i="6"/>
  <c r="AG96" i="6"/>
  <c r="AG95" i="6"/>
  <c r="AG94" i="6"/>
  <c r="AG93" i="6"/>
  <c r="AG92" i="6"/>
  <c r="AG91" i="6"/>
  <c r="AG90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29" i="6"/>
  <c r="AG20" i="6"/>
  <c r="AG19" i="6"/>
  <c r="AG18" i="6"/>
  <c r="AG17" i="6"/>
  <c r="AG16" i="6"/>
  <c r="AG15" i="6"/>
  <c r="AG14" i="6"/>
  <c r="AG13" i="6"/>
  <c r="AG12" i="6"/>
  <c r="B7" i="6"/>
  <c r="AD63" i="7" l="1"/>
  <c r="BP63" i="7" s="1"/>
  <c r="AD64" i="7"/>
  <c r="BP64" i="7" s="1"/>
  <c r="AD49" i="7"/>
  <c r="BP49" i="7" s="1"/>
  <c r="Z13" i="7"/>
  <c r="Y13" i="7" s="1"/>
  <c r="Z12" i="7"/>
  <c r="Y12" i="7" s="1"/>
  <c r="K12" i="7"/>
  <c r="BP95" i="7"/>
  <c r="K13" i="7"/>
  <c r="AD102" i="7"/>
  <c r="BP102" i="7" s="1"/>
  <c r="AF34" i="7"/>
  <c r="AH34" i="7" s="1"/>
  <c r="BQ34" i="7" s="1"/>
  <c r="AD136" i="7"/>
  <c r="BP136" i="7" s="1"/>
  <c r="AF47" i="7"/>
  <c r="AJ47" i="7" s="1"/>
  <c r="AD135" i="7"/>
  <c r="BP135" i="7" s="1"/>
  <c r="BX131" i="7"/>
  <c r="BZ131" i="7"/>
  <c r="Z137" i="7"/>
  <c r="X137" i="7"/>
  <c r="BX8" i="7"/>
  <c r="BZ8" i="7"/>
  <c r="BX12" i="7"/>
  <c r="BZ12" i="7"/>
  <c r="BX14" i="7"/>
  <c r="BZ14" i="7"/>
  <c r="X28" i="7"/>
  <c r="Z28" i="7"/>
  <c r="BX33" i="7"/>
  <c r="BZ33" i="7"/>
  <c r="X36" i="7"/>
  <c r="Z36" i="7"/>
  <c r="BX41" i="7"/>
  <c r="BZ41" i="7"/>
  <c r="X44" i="7"/>
  <c r="Z44" i="7"/>
  <c r="BX49" i="7"/>
  <c r="BZ49" i="7"/>
  <c r="K52" i="7"/>
  <c r="X52" i="7"/>
  <c r="Z52" i="7"/>
  <c r="BX57" i="7"/>
  <c r="BZ57" i="7"/>
  <c r="X60" i="7"/>
  <c r="Z60" i="7"/>
  <c r="BX65" i="7"/>
  <c r="BZ65" i="7"/>
  <c r="X68" i="7"/>
  <c r="Z68" i="7"/>
  <c r="BX73" i="7"/>
  <c r="BZ73" i="7"/>
  <c r="X76" i="7"/>
  <c r="Z76" i="7"/>
  <c r="BX81" i="7"/>
  <c r="BZ81" i="7"/>
  <c r="Z84" i="7"/>
  <c r="X84" i="7"/>
  <c r="BX89" i="7"/>
  <c r="BZ89" i="7"/>
  <c r="Z92" i="7"/>
  <c r="X92" i="7"/>
  <c r="BX97" i="7"/>
  <c r="BZ97" i="7"/>
  <c r="Z100" i="7"/>
  <c r="BO100" i="7" s="1"/>
  <c r="X100" i="7"/>
  <c r="Z108" i="7"/>
  <c r="X108" i="7"/>
  <c r="BX113" i="7"/>
  <c r="BZ113" i="7"/>
  <c r="X116" i="7"/>
  <c r="Z116" i="7"/>
  <c r="BX121" i="7"/>
  <c r="BZ121" i="7"/>
  <c r="BX129" i="7"/>
  <c r="BZ129" i="7"/>
  <c r="X132" i="7"/>
  <c r="Z132" i="7"/>
  <c r="X135" i="7"/>
  <c r="Z135" i="7"/>
  <c r="AD14" i="7"/>
  <c r="BP14" i="7" s="1"/>
  <c r="AF23" i="7"/>
  <c r="AJ23" i="7" s="1"/>
  <c r="BX13" i="7"/>
  <c r="BZ13" i="7"/>
  <c r="Y8" i="7"/>
  <c r="BO8" i="7"/>
  <c r="BX27" i="7"/>
  <c r="BZ27" i="7"/>
  <c r="X30" i="7"/>
  <c r="Z30" i="7"/>
  <c r="K38" i="7"/>
  <c r="X38" i="7"/>
  <c r="Z38" i="7"/>
  <c r="K54" i="7"/>
  <c r="X54" i="7"/>
  <c r="Z54" i="7"/>
  <c r="BX67" i="7"/>
  <c r="BZ67" i="7"/>
  <c r="X70" i="7"/>
  <c r="Z70" i="7"/>
  <c r="BX75" i="7"/>
  <c r="BZ75" i="7"/>
  <c r="X78" i="7"/>
  <c r="Z78" i="7"/>
  <c r="X86" i="7"/>
  <c r="Z86" i="7"/>
  <c r="X102" i="7"/>
  <c r="Z102" i="7"/>
  <c r="BX123" i="7"/>
  <c r="BZ123" i="7"/>
  <c r="Y9" i="7"/>
  <c r="BO9" i="7"/>
  <c r="K47" i="7"/>
  <c r="Z47" i="7"/>
  <c r="X47" i="7"/>
  <c r="BX135" i="7"/>
  <c r="BZ135" i="7"/>
  <c r="BX7" i="7"/>
  <c r="BY7" i="7" s="1"/>
  <c r="BZ7" i="7"/>
  <c r="BX35" i="7"/>
  <c r="BZ35" i="7"/>
  <c r="BX43" i="7"/>
  <c r="BZ43" i="7"/>
  <c r="X46" i="7"/>
  <c r="Z46" i="7"/>
  <c r="BX51" i="7"/>
  <c r="BZ51" i="7"/>
  <c r="BX59" i="7"/>
  <c r="BZ59" i="7"/>
  <c r="X62" i="7"/>
  <c r="Z62" i="7"/>
  <c r="BX91" i="7"/>
  <c r="BZ91" i="7"/>
  <c r="Z94" i="7"/>
  <c r="X94" i="7"/>
  <c r="BX99" i="7"/>
  <c r="BZ99" i="7"/>
  <c r="X110" i="7"/>
  <c r="Z110" i="7"/>
  <c r="BX115" i="7"/>
  <c r="BZ115" i="7"/>
  <c r="Z118" i="7"/>
  <c r="X118" i="7"/>
  <c r="Z126" i="7"/>
  <c r="X126" i="7"/>
  <c r="Y11" i="7"/>
  <c r="BO11" i="7"/>
  <c r="K23" i="7"/>
  <c r="X23" i="7"/>
  <c r="Z23" i="7"/>
  <c r="BX28" i="7"/>
  <c r="BZ28" i="7"/>
  <c r="K31" i="7"/>
  <c r="X31" i="7"/>
  <c r="Z31" i="7"/>
  <c r="BX36" i="7"/>
  <c r="BZ36" i="7"/>
  <c r="K39" i="7"/>
  <c r="Z39" i="7"/>
  <c r="X39" i="7"/>
  <c r="BX44" i="7"/>
  <c r="BZ44" i="7"/>
  <c r="BX52" i="7"/>
  <c r="BZ52" i="7"/>
  <c r="K55" i="7"/>
  <c r="X55" i="7"/>
  <c r="Z55" i="7"/>
  <c r="BX60" i="7"/>
  <c r="BZ60" i="7"/>
  <c r="K63" i="7"/>
  <c r="X63" i="7"/>
  <c r="Z63" i="7"/>
  <c r="BX68" i="7"/>
  <c r="BZ68" i="7"/>
  <c r="K71" i="7"/>
  <c r="X71" i="7"/>
  <c r="Z71" i="7"/>
  <c r="BX76" i="7"/>
  <c r="BZ76" i="7"/>
  <c r="K79" i="7"/>
  <c r="X79" i="7"/>
  <c r="Z79" i="7"/>
  <c r="BX84" i="7"/>
  <c r="BZ84" i="7"/>
  <c r="K87" i="7"/>
  <c r="Z87" i="7"/>
  <c r="X87" i="7"/>
  <c r="BX92" i="7"/>
  <c r="BZ92" i="7"/>
  <c r="K95" i="7"/>
  <c r="X95" i="7"/>
  <c r="Z95" i="7"/>
  <c r="BX100" i="7"/>
  <c r="BZ100" i="7"/>
  <c r="K103" i="7"/>
  <c r="Z103" i="7"/>
  <c r="X103" i="7"/>
  <c r="BX108" i="7"/>
  <c r="BZ108" i="7"/>
  <c r="K111" i="7"/>
  <c r="Z111" i="7"/>
  <c r="X111" i="7"/>
  <c r="BX116" i="7"/>
  <c r="BZ116" i="7"/>
  <c r="K119" i="7"/>
  <c r="X119" i="7"/>
  <c r="Z119" i="7"/>
  <c r="K127" i="7"/>
  <c r="X127" i="7"/>
  <c r="Z127" i="7"/>
  <c r="BX132" i="7"/>
  <c r="BZ132" i="7"/>
  <c r="BX9" i="7"/>
  <c r="BZ9" i="7"/>
  <c r="BX11" i="7"/>
  <c r="BZ11" i="7"/>
  <c r="BX23" i="7"/>
  <c r="BZ23" i="7"/>
  <c r="X26" i="7"/>
  <c r="Z26" i="7"/>
  <c r="BX31" i="7"/>
  <c r="BZ31" i="7"/>
  <c r="Z34" i="7"/>
  <c r="X34" i="7"/>
  <c r="BX39" i="7"/>
  <c r="BZ39" i="7"/>
  <c r="K42" i="7"/>
  <c r="Z42" i="7"/>
  <c r="X42" i="7"/>
  <c r="BX47" i="7"/>
  <c r="BZ47" i="7"/>
  <c r="Z50" i="7"/>
  <c r="X50" i="7"/>
  <c r="BX55" i="7"/>
  <c r="BZ55" i="7"/>
  <c r="Z58" i="7"/>
  <c r="X58" i="7"/>
  <c r="BX63" i="7"/>
  <c r="BZ63" i="7"/>
  <c r="Z66" i="7"/>
  <c r="X66" i="7"/>
  <c r="BX71" i="7"/>
  <c r="BZ71" i="7"/>
  <c r="K74" i="7"/>
  <c r="Z74" i="7"/>
  <c r="X74" i="7"/>
  <c r="BX79" i="7"/>
  <c r="BZ79" i="7"/>
  <c r="BX87" i="7"/>
  <c r="BZ87" i="7"/>
  <c r="Z90" i="7"/>
  <c r="X90" i="7"/>
  <c r="BX95" i="7"/>
  <c r="BZ95" i="7"/>
  <c r="K98" i="7"/>
  <c r="X98" i="7"/>
  <c r="Z98" i="7"/>
  <c r="BX103" i="7"/>
  <c r="BZ103" i="7"/>
  <c r="Z106" i="7"/>
  <c r="X106" i="7"/>
  <c r="BX111" i="7"/>
  <c r="BZ111" i="7"/>
  <c r="X114" i="7"/>
  <c r="Z114" i="7"/>
  <c r="BX119" i="7"/>
  <c r="BZ119" i="7"/>
  <c r="X122" i="7"/>
  <c r="Z122" i="7"/>
  <c r="BX127" i="7"/>
  <c r="BZ127" i="7"/>
  <c r="Z130" i="7"/>
  <c r="X130" i="7"/>
  <c r="AD113" i="7"/>
  <c r="BP113" i="7" s="1"/>
  <c r="BO13" i="7"/>
  <c r="BX26" i="7"/>
  <c r="BZ26" i="7"/>
  <c r="X29" i="7"/>
  <c r="Z29" i="7"/>
  <c r="BX34" i="7"/>
  <c r="BZ34" i="7"/>
  <c r="Z37" i="7"/>
  <c r="X37" i="7"/>
  <c r="BX42" i="7"/>
  <c r="BZ42" i="7"/>
  <c r="X45" i="7"/>
  <c r="Z45" i="7"/>
  <c r="BX50" i="7"/>
  <c r="BZ50" i="7"/>
  <c r="Z53" i="7"/>
  <c r="X53" i="7"/>
  <c r="BX58" i="7"/>
  <c r="BZ58" i="7"/>
  <c r="X61" i="7"/>
  <c r="Z61" i="7"/>
  <c r="BX66" i="7"/>
  <c r="BZ66" i="7"/>
  <c r="Z69" i="7"/>
  <c r="X69" i="7"/>
  <c r="BX74" i="7"/>
  <c r="BZ74" i="7"/>
  <c r="X77" i="7"/>
  <c r="Z77" i="7"/>
  <c r="X85" i="7"/>
  <c r="Z85" i="7"/>
  <c r="BX90" i="7"/>
  <c r="BZ90" i="7"/>
  <c r="Z93" i="7"/>
  <c r="X93" i="7"/>
  <c r="BX98" i="7"/>
  <c r="BZ98" i="7"/>
  <c r="X101" i="7"/>
  <c r="Z101" i="7"/>
  <c r="BX106" i="7"/>
  <c r="BZ106" i="7"/>
  <c r="X109" i="7"/>
  <c r="Z109" i="7"/>
  <c r="BX114" i="7"/>
  <c r="BZ114" i="7"/>
  <c r="X117" i="7"/>
  <c r="Z117" i="7"/>
  <c r="BX122" i="7"/>
  <c r="BZ122" i="7"/>
  <c r="BX130" i="7"/>
  <c r="BZ130" i="7"/>
  <c r="X133" i="7"/>
  <c r="Z133" i="7"/>
  <c r="X136" i="7"/>
  <c r="Z136" i="7"/>
  <c r="BX6" i="7"/>
  <c r="BZ6" i="7"/>
  <c r="AH12" i="7"/>
  <c r="BQ12" i="7" s="1"/>
  <c r="AD122" i="7"/>
  <c r="BP122" i="7" s="1"/>
  <c r="AF72" i="7"/>
  <c r="AH72" i="7" s="1"/>
  <c r="BQ72" i="7" s="1"/>
  <c r="BX29" i="7"/>
  <c r="BZ29" i="7"/>
  <c r="X32" i="7"/>
  <c r="Z32" i="7"/>
  <c r="BX37" i="7"/>
  <c r="BZ37" i="7"/>
  <c r="Z40" i="7"/>
  <c r="X40" i="7"/>
  <c r="BX45" i="7"/>
  <c r="BZ45" i="7"/>
  <c r="X48" i="7"/>
  <c r="Z48" i="7"/>
  <c r="BX53" i="7"/>
  <c r="BZ53" i="7"/>
  <c r="Z56" i="7"/>
  <c r="X56" i="7"/>
  <c r="BX61" i="7"/>
  <c r="BZ61" i="7"/>
  <c r="X64" i="7"/>
  <c r="Z64" i="7"/>
  <c r="BX69" i="7"/>
  <c r="BZ69" i="7"/>
  <c r="K72" i="7"/>
  <c r="Z72" i="7"/>
  <c r="X72" i="7"/>
  <c r="BX77" i="7"/>
  <c r="BZ77" i="7"/>
  <c r="X80" i="7"/>
  <c r="Z80" i="7"/>
  <c r="BX85" i="7"/>
  <c r="BZ85" i="7"/>
  <c r="X88" i="7"/>
  <c r="Z88" i="7"/>
  <c r="BX93" i="7"/>
  <c r="BZ93" i="7"/>
  <c r="K96" i="7"/>
  <c r="X96" i="7"/>
  <c r="Z96" i="7"/>
  <c r="BX101" i="7"/>
  <c r="BZ101" i="7"/>
  <c r="X104" i="7"/>
  <c r="Z104" i="7"/>
  <c r="BX109" i="7"/>
  <c r="BZ109" i="7"/>
  <c r="K112" i="7"/>
  <c r="X112" i="7"/>
  <c r="Z112" i="7"/>
  <c r="BX117" i="7"/>
  <c r="BZ117" i="7"/>
  <c r="X120" i="7"/>
  <c r="Z120" i="7"/>
  <c r="K128" i="7"/>
  <c r="X128" i="7"/>
  <c r="Z128" i="7"/>
  <c r="BX133" i="7"/>
  <c r="BZ133" i="7"/>
  <c r="BX136" i="7"/>
  <c r="BZ136" i="7"/>
  <c r="AD126" i="7"/>
  <c r="BP126" i="7" s="1"/>
  <c r="AF98" i="7"/>
  <c r="AH98" i="7" s="1"/>
  <c r="BQ98" i="7" s="1"/>
  <c r="BX10" i="7"/>
  <c r="BZ10" i="7"/>
  <c r="Z27" i="7"/>
  <c r="X27" i="7"/>
  <c r="BX32" i="7"/>
  <c r="BZ32" i="7"/>
  <c r="X35" i="7"/>
  <c r="Z35" i="7"/>
  <c r="BX40" i="7"/>
  <c r="BZ40" i="7"/>
  <c r="Z43" i="7"/>
  <c r="X43" i="7"/>
  <c r="BX48" i="7"/>
  <c r="BZ48" i="7"/>
  <c r="X51" i="7"/>
  <c r="Z51" i="7"/>
  <c r="BX56" i="7"/>
  <c r="BZ56" i="7"/>
  <c r="Z59" i="7"/>
  <c r="X59" i="7"/>
  <c r="BX64" i="7"/>
  <c r="BZ64" i="7"/>
  <c r="X67" i="7"/>
  <c r="Z67" i="7"/>
  <c r="BX72" i="7"/>
  <c r="BZ72" i="7"/>
  <c r="Z75" i="7"/>
  <c r="X75" i="7"/>
  <c r="BX80" i="7"/>
  <c r="BZ80" i="7"/>
  <c r="BX88" i="7"/>
  <c r="BZ88" i="7"/>
  <c r="X91" i="7"/>
  <c r="Z91" i="7"/>
  <c r="BX96" i="7"/>
  <c r="BZ96" i="7"/>
  <c r="X99" i="7"/>
  <c r="Z99" i="7"/>
  <c r="BX104" i="7"/>
  <c r="BZ104" i="7"/>
  <c r="BX112" i="7"/>
  <c r="BZ112" i="7"/>
  <c r="Z115" i="7"/>
  <c r="X115" i="7"/>
  <c r="BX120" i="7"/>
  <c r="BZ120" i="7"/>
  <c r="Z123" i="7"/>
  <c r="X123" i="7"/>
  <c r="BX128" i="7"/>
  <c r="BZ128" i="7"/>
  <c r="X131" i="7"/>
  <c r="Z131" i="7"/>
  <c r="AD133" i="7"/>
  <c r="BP133" i="7" s="1"/>
  <c r="AF135" i="7"/>
  <c r="AJ135" i="7" s="1"/>
  <c r="AJ133" i="7"/>
  <c r="AN133" i="7" s="1"/>
  <c r="BX30" i="7"/>
  <c r="BZ30" i="7"/>
  <c r="X33" i="7"/>
  <c r="Z33" i="7"/>
  <c r="BX38" i="7"/>
  <c r="BZ38" i="7"/>
  <c r="X41" i="7"/>
  <c r="Z41" i="7"/>
  <c r="BX46" i="7"/>
  <c r="BZ46" i="7"/>
  <c r="X49" i="7"/>
  <c r="Z49" i="7"/>
  <c r="BX54" i="7"/>
  <c r="BZ54" i="7"/>
  <c r="X57" i="7"/>
  <c r="Z57" i="7"/>
  <c r="BX62" i="7"/>
  <c r="BZ62" i="7"/>
  <c r="X65" i="7"/>
  <c r="Z65" i="7"/>
  <c r="BX70" i="7"/>
  <c r="BZ70" i="7"/>
  <c r="X73" i="7"/>
  <c r="Z73" i="7"/>
  <c r="BX78" i="7"/>
  <c r="BZ78" i="7"/>
  <c r="X81" i="7"/>
  <c r="Z81" i="7"/>
  <c r="BX86" i="7"/>
  <c r="BZ86" i="7"/>
  <c r="Z89" i="7"/>
  <c r="X89" i="7"/>
  <c r="BX94" i="7"/>
  <c r="BZ94" i="7"/>
  <c r="X97" i="7"/>
  <c r="Z97" i="7"/>
  <c r="BX102" i="7"/>
  <c r="BZ102" i="7"/>
  <c r="BX110" i="7"/>
  <c r="BZ110" i="7"/>
  <c r="X113" i="7"/>
  <c r="Z113" i="7"/>
  <c r="BX118" i="7"/>
  <c r="BZ118" i="7"/>
  <c r="X121" i="7"/>
  <c r="Z121" i="7"/>
  <c r="BX126" i="7"/>
  <c r="BZ126" i="7"/>
  <c r="K129" i="7"/>
  <c r="Z129" i="7"/>
  <c r="X129" i="7"/>
  <c r="BX137" i="7"/>
  <c r="BZ137" i="7"/>
  <c r="AD7" i="7"/>
  <c r="BP7" i="7" s="1"/>
  <c r="AH9" i="7"/>
  <c r="BQ9" i="7" s="1"/>
  <c r="AJ9" i="7"/>
  <c r="AN10" i="7"/>
  <c r="AN37" i="7"/>
  <c r="AJ53" i="7"/>
  <c r="AH53" i="7"/>
  <c r="BQ53" i="7" s="1"/>
  <c r="AJ69" i="7"/>
  <c r="AH69" i="7"/>
  <c r="BQ69" i="7" s="1"/>
  <c r="AJ87" i="7"/>
  <c r="AH87" i="7"/>
  <c r="BQ87" i="7" s="1"/>
  <c r="AJ103" i="7"/>
  <c r="AH103" i="7"/>
  <c r="BQ103" i="7" s="1"/>
  <c r="AJ113" i="7"/>
  <c r="AH113" i="7"/>
  <c r="BQ113" i="7" s="1"/>
  <c r="AJ121" i="7"/>
  <c r="AH121" i="7"/>
  <c r="BQ121" i="7" s="1"/>
  <c r="AJ29" i="7"/>
  <c r="AN29" i="7" s="1"/>
  <c r="AH29" i="7"/>
  <c r="BQ29" i="7" s="1"/>
  <c r="AJ30" i="7"/>
  <c r="AH30" i="7"/>
  <c r="BQ30" i="7" s="1"/>
  <c r="AN47" i="7"/>
  <c r="AL47" i="7"/>
  <c r="BR47" i="7" s="1"/>
  <c r="AH31" i="7"/>
  <c r="BQ31" i="7" s="1"/>
  <c r="AJ31" i="7"/>
  <c r="AH55" i="7"/>
  <c r="BQ55" i="7" s="1"/>
  <c r="AJ55" i="7"/>
  <c r="AH89" i="7"/>
  <c r="BQ89" i="7" s="1"/>
  <c r="AJ89" i="7"/>
  <c r="AH32" i="7"/>
  <c r="BQ32" i="7" s="1"/>
  <c r="AJ32" i="7"/>
  <c r="AH56" i="7"/>
  <c r="BQ56" i="7" s="1"/>
  <c r="AJ56" i="7"/>
  <c r="AH90" i="7"/>
  <c r="BQ90" i="7" s="1"/>
  <c r="AJ90" i="7"/>
  <c r="AH116" i="7"/>
  <c r="BQ116" i="7" s="1"/>
  <c r="AJ116" i="7"/>
  <c r="AH126" i="7"/>
  <c r="BQ126" i="7" s="1"/>
  <c r="AJ126" i="7"/>
  <c r="AH26" i="7"/>
  <c r="BQ26" i="7" s="1"/>
  <c r="AJ26" i="7"/>
  <c r="AH8" i="7"/>
  <c r="BQ8" i="7" s="1"/>
  <c r="AJ8" i="7"/>
  <c r="AJ27" i="7"/>
  <c r="AH27" i="7"/>
  <c r="BQ27" i="7" s="1"/>
  <c r="AJ35" i="7"/>
  <c r="AH35" i="7"/>
  <c r="BQ35" i="7" s="1"/>
  <c r="AH43" i="7"/>
  <c r="BQ43" i="7" s="1"/>
  <c r="AJ43" i="7"/>
  <c r="AH51" i="7"/>
  <c r="BQ51" i="7" s="1"/>
  <c r="AJ51" i="7"/>
  <c r="AH59" i="7"/>
  <c r="BQ59" i="7" s="1"/>
  <c r="AJ59" i="7"/>
  <c r="AH67" i="7"/>
  <c r="BQ67" i="7" s="1"/>
  <c r="AJ67" i="7"/>
  <c r="AH7" i="7"/>
  <c r="BQ7" i="7" s="1"/>
  <c r="AJ7" i="7"/>
  <c r="AH42" i="7"/>
  <c r="BQ42" i="7" s="1"/>
  <c r="AJ42" i="7"/>
  <c r="AH50" i="7"/>
  <c r="BQ50" i="7" s="1"/>
  <c r="AJ50" i="7"/>
  <c r="AR58" i="7"/>
  <c r="AH66" i="7"/>
  <c r="BQ66" i="7" s="1"/>
  <c r="AJ66" i="7"/>
  <c r="AH74" i="7"/>
  <c r="BQ74" i="7" s="1"/>
  <c r="AJ74" i="7"/>
  <c r="AH84" i="7"/>
  <c r="BQ84" i="7" s="1"/>
  <c r="AJ84" i="7"/>
  <c r="AH92" i="7"/>
  <c r="BQ92" i="7" s="1"/>
  <c r="AJ92" i="7"/>
  <c r="AH100" i="7"/>
  <c r="BQ100" i="7" s="1"/>
  <c r="AJ100" i="7"/>
  <c r="AH110" i="7"/>
  <c r="BQ110" i="7" s="1"/>
  <c r="AJ110" i="7"/>
  <c r="AH118" i="7"/>
  <c r="BQ118" i="7" s="1"/>
  <c r="AJ118" i="7"/>
  <c r="AH128" i="7"/>
  <c r="BQ128" i="7" s="1"/>
  <c r="AJ128" i="7"/>
  <c r="AH137" i="7"/>
  <c r="BQ137" i="7" s="1"/>
  <c r="AJ137" i="7"/>
  <c r="AD26" i="7"/>
  <c r="BP26" i="7" s="1"/>
  <c r="AD42" i="7"/>
  <c r="BP42" i="7" s="1"/>
  <c r="AD50" i="7"/>
  <c r="BP50" i="7" s="1"/>
  <c r="AD58" i="7"/>
  <c r="BP58" i="7" s="1"/>
  <c r="AD66" i="7"/>
  <c r="BP66" i="7" s="1"/>
  <c r="AD74" i="7"/>
  <c r="BP74" i="7" s="1"/>
  <c r="AD84" i="7"/>
  <c r="BP84" i="7" s="1"/>
  <c r="AD92" i="7"/>
  <c r="BP92" i="7" s="1"/>
  <c r="AD100" i="7"/>
  <c r="BP100" i="7" s="1"/>
  <c r="AD112" i="7"/>
  <c r="BP112" i="7" s="1"/>
  <c r="AD121" i="7"/>
  <c r="BP121" i="7" s="1"/>
  <c r="AD132" i="7"/>
  <c r="BP132" i="7" s="1"/>
  <c r="AF33" i="7"/>
  <c r="AF45" i="7"/>
  <c r="AF57" i="7"/>
  <c r="AF71" i="7"/>
  <c r="AF95" i="7"/>
  <c r="AF131" i="7"/>
  <c r="AH52" i="7"/>
  <c r="BQ52" i="7" s="1"/>
  <c r="AJ123" i="7"/>
  <c r="AH75" i="7"/>
  <c r="BQ75" i="7" s="1"/>
  <c r="AJ75" i="7"/>
  <c r="AH85" i="7"/>
  <c r="BQ85" i="7" s="1"/>
  <c r="AJ85" i="7"/>
  <c r="AH93" i="7"/>
  <c r="BQ93" i="7" s="1"/>
  <c r="AJ93" i="7"/>
  <c r="AD101" i="7"/>
  <c r="BP101" i="7" s="1"/>
  <c r="AF101" i="7"/>
  <c r="AD111" i="7"/>
  <c r="BP111" i="7" s="1"/>
  <c r="AF111" i="7"/>
  <c r="AD119" i="7"/>
  <c r="BP119" i="7" s="1"/>
  <c r="AF119" i="7"/>
  <c r="AD129" i="7"/>
  <c r="BP129" i="7" s="1"/>
  <c r="AF129" i="7"/>
  <c r="AD27" i="7"/>
  <c r="BP27" i="7" s="1"/>
  <c r="AD35" i="7"/>
  <c r="BP35" i="7" s="1"/>
  <c r="AD43" i="7"/>
  <c r="BP43" i="7" s="1"/>
  <c r="AD51" i="7"/>
  <c r="BP51" i="7" s="1"/>
  <c r="AD59" i="7"/>
  <c r="BP59" i="7" s="1"/>
  <c r="AD67" i="7"/>
  <c r="BP67" i="7" s="1"/>
  <c r="AD75" i="7"/>
  <c r="BP75" i="7" s="1"/>
  <c r="AD85" i="7"/>
  <c r="BP85" i="7" s="1"/>
  <c r="AD93" i="7"/>
  <c r="BP93" i="7" s="1"/>
  <c r="AH135" i="7"/>
  <c r="BQ135" i="7" s="1"/>
  <c r="AJ28" i="7"/>
  <c r="AH28" i="7"/>
  <c r="BQ28" i="7" s="1"/>
  <c r="AJ36" i="7"/>
  <c r="AH36" i="7"/>
  <c r="BQ36" i="7" s="1"/>
  <c r="AL44" i="7"/>
  <c r="BR44" i="7" s="1"/>
  <c r="AN44" i="7"/>
  <c r="AL52" i="7"/>
  <c r="BR52" i="7" s="1"/>
  <c r="AN52" i="7"/>
  <c r="AH60" i="7"/>
  <c r="BQ60" i="7" s="1"/>
  <c r="AJ60" i="7"/>
  <c r="AH68" i="7"/>
  <c r="BQ68" i="7" s="1"/>
  <c r="AJ68" i="7"/>
  <c r="AH76" i="7"/>
  <c r="BQ76" i="7" s="1"/>
  <c r="AJ76" i="7"/>
  <c r="AH86" i="7"/>
  <c r="BQ86" i="7" s="1"/>
  <c r="AJ86" i="7"/>
  <c r="AH94" i="7"/>
  <c r="BQ94" i="7" s="1"/>
  <c r="AJ94" i="7"/>
  <c r="AH102" i="7"/>
  <c r="BQ102" i="7" s="1"/>
  <c r="AJ102" i="7"/>
  <c r="AH112" i="7"/>
  <c r="BQ112" i="7" s="1"/>
  <c r="AJ112" i="7"/>
  <c r="AH120" i="7"/>
  <c r="BQ120" i="7" s="1"/>
  <c r="AJ120" i="7"/>
  <c r="AH130" i="7"/>
  <c r="BQ130" i="7" s="1"/>
  <c r="AJ130" i="7"/>
  <c r="AD8" i="7"/>
  <c r="BP8" i="7" s="1"/>
  <c r="AD28" i="7"/>
  <c r="BP28" i="7" s="1"/>
  <c r="AD36" i="7"/>
  <c r="BP36" i="7" s="1"/>
  <c r="AD44" i="7"/>
  <c r="BP44" i="7" s="1"/>
  <c r="AD52" i="7"/>
  <c r="BP52" i="7" s="1"/>
  <c r="AD60" i="7"/>
  <c r="BP60" i="7" s="1"/>
  <c r="AD68" i="7"/>
  <c r="BP68" i="7" s="1"/>
  <c r="AD76" i="7"/>
  <c r="BP76" i="7" s="1"/>
  <c r="AD86" i="7"/>
  <c r="BP86" i="7" s="1"/>
  <c r="AD94" i="7"/>
  <c r="BP94" i="7" s="1"/>
  <c r="AD103" i="7"/>
  <c r="BP103" i="7" s="1"/>
  <c r="AD114" i="7"/>
  <c r="BP114" i="7" s="1"/>
  <c r="AD123" i="7"/>
  <c r="BP123" i="7" s="1"/>
  <c r="AF48" i="7"/>
  <c r="AF61" i="7"/>
  <c r="AF77" i="7"/>
  <c r="AD9" i="7"/>
  <c r="BP9" i="7" s="1"/>
  <c r="AD29" i="7"/>
  <c r="BP29" i="7" s="1"/>
  <c r="AD37" i="7"/>
  <c r="BP37" i="7" s="1"/>
  <c r="AD53" i="7"/>
  <c r="BP53" i="7" s="1"/>
  <c r="AD69" i="7"/>
  <c r="BP69" i="7" s="1"/>
  <c r="AD87" i="7"/>
  <c r="BP87" i="7" s="1"/>
  <c r="AD104" i="7"/>
  <c r="BP104" i="7" s="1"/>
  <c r="AD115" i="7"/>
  <c r="BP115" i="7" s="1"/>
  <c r="AF49" i="7"/>
  <c r="AF63" i="7"/>
  <c r="AF79" i="7"/>
  <c r="AF108" i="7"/>
  <c r="AJ38" i="7"/>
  <c r="AH38" i="7"/>
  <c r="BQ38" i="7" s="1"/>
  <c r="AJ46" i="7"/>
  <c r="AH46" i="7"/>
  <c r="BQ46" i="7" s="1"/>
  <c r="AJ54" i="7"/>
  <c r="AH54" i="7"/>
  <c r="BQ54" i="7" s="1"/>
  <c r="AJ62" i="7"/>
  <c r="AH62" i="7"/>
  <c r="BQ62" i="7" s="1"/>
  <c r="AJ70" i="7"/>
  <c r="AH70" i="7"/>
  <c r="BQ70" i="7" s="1"/>
  <c r="AJ78" i="7"/>
  <c r="AH78" i="7"/>
  <c r="BQ78" i="7" s="1"/>
  <c r="AJ88" i="7"/>
  <c r="AN88" i="7" s="1"/>
  <c r="AH88" i="7"/>
  <c r="BQ88" i="7" s="1"/>
  <c r="AJ96" i="7"/>
  <c r="AH96" i="7"/>
  <c r="BQ96" i="7" s="1"/>
  <c r="AJ104" i="7"/>
  <c r="AH104" i="7"/>
  <c r="BQ104" i="7" s="1"/>
  <c r="AJ114" i="7"/>
  <c r="AH114" i="7"/>
  <c r="BQ114" i="7" s="1"/>
  <c r="AJ122" i="7"/>
  <c r="AH122" i="7"/>
  <c r="BQ122" i="7" s="1"/>
  <c r="AJ132" i="7"/>
  <c r="AH132" i="7"/>
  <c r="BQ132" i="7" s="1"/>
  <c r="AD10" i="7"/>
  <c r="BP10" i="7" s="1"/>
  <c r="AD30" i="7"/>
  <c r="BP30" i="7" s="1"/>
  <c r="AD38" i="7"/>
  <c r="BP38" i="7" s="1"/>
  <c r="AD46" i="7"/>
  <c r="BP46" i="7" s="1"/>
  <c r="AD54" i="7"/>
  <c r="BP54" i="7" s="1"/>
  <c r="AD62" i="7"/>
  <c r="BP62" i="7" s="1"/>
  <c r="AD70" i="7"/>
  <c r="BP70" i="7" s="1"/>
  <c r="AD78" i="7"/>
  <c r="BP78" i="7" s="1"/>
  <c r="AD88" i="7"/>
  <c r="BP88" i="7" s="1"/>
  <c r="AD96" i="7"/>
  <c r="BP96" i="7" s="1"/>
  <c r="AD106" i="7"/>
  <c r="BP106" i="7" s="1"/>
  <c r="AD116" i="7"/>
  <c r="BP116" i="7" s="1"/>
  <c r="AD127" i="7"/>
  <c r="BP127" i="7" s="1"/>
  <c r="AD137" i="7"/>
  <c r="BP137" i="7" s="1"/>
  <c r="AF39" i="7"/>
  <c r="AF64" i="7"/>
  <c r="AF80" i="7"/>
  <c r="AD11" i="7"/>
  <c r="BP11" i="7" s="1"/>
  <c r="AD31" i="7"/>
  <c r="BP31" i="7" s="1"/>
  <c r="AD55" i="7"/>
  <c r="BP55" i="7" s="1"/>
  <c r="AD89" i="7"/>
  <c r="BP89" i="7" s="1"/>
  <c r="AD97" i="7"/>
  <c r="BP97" i="7" s="1"/>
  <c r="AD117" i="7"/>
  <c r="BP117" i="7" s="1"/>
  <c r="AD128" i="7"/>
  <c r="BP128" i="7" s="1"/>
  <c r="AF40" i="7"/>
  <c r="AF65" i="7"/>
  <c r="AJ97" i="7"/>
  <c r="AD32" i="7"/>
  <c r="BP32" i="7" s="1"/>
  <c r="AD56" i="7"/>
  <c r="BP56" i="7" s="1"/>
  <c r="AD90" i="7"/>
  <c r="BP90" i="7" s="1"/>
  <c r="AD109" i="7"/>
  <c r="BP109" i="7" s="1"/>
  <c r="AD118" i="7"/>
  <c r="BP118" i="7" s="1"/>
  <c r="AD130" i="7"/>
  <c r="BP130" i="7" s="1"/>
  <c r="AF41" i="7"/>
  <c r="AH44" i="7"/>
  <c r="BQ44" i="7" s="1"/>
  <c r="AJ106" i="7"/>
  <c r="AH73" i="7"/>
  <c r="BQ73" i="7" s="1"/>
  <c r="AJ73" i="7"/>
  <c r="AH81" i="7"/>
  <c r="BQ81" i="7" s="1"/>
  <c r="AJ81" i="7"/>
  <c r="AH91" i="7"/>
  <c r="BQ91" i="7" s="1"/>
  <c r="AJ91" i="7"/>
  <c r="AH99" i="7"/>
  <c r="BQ99" i="7" s="1"/>
  <c r="AJ99" i="7"/>
  <c r="AH109" i="7"/>
  <c r="BQ109" i="7" s="1"/>
  <c r="AJ109" i="7"/>
  <c r="AH117" i="7"/>
  <c r="BQ117" i="7" s="1"/>
  <c r="AJ117" i="7"/>
  <c r="AH127" i="7"/>
  <c r="BQ127" i="7" s="1"/>
  <c r="AJ127" i="7"/>
  <c r="AH136" i="7"/>
  <c r="BQ136" i="7" s="1"/>
  <c r="AJ136" i="7"/>
  <c r="AD73" i="7"/>
  <c r="BP73" i="7" s="1"/>
  <c r="AD81" i="7"/>
  <c r="BP81" i="7" s="1"/>
  <c r="AD91" i="7"/>
  <c r="BP91" i="7" s="1"/>
  <c r="AD99" i="7"/>
  <c r="BP99" i="7" s="1"/>
  <c r="AD110" i="7"/>
  <c r="BP110" i="7" s="1"/>
  <c r="AD120" i="7"/>
  <c r="BP120" i="7" s="1"/>
  <c r="AH47" i="7"/>
  <c r="BQ47" i="7" s="1"/>
  <c r="AJ115" i="7"/>
  <c r="AS135" i="7"/>
  <c r="AS126" i="7"/>
  <c r="AH11" i="7"/>
  <c r="BQ11" i="7" s="1"/>
  <c r="AK11" i="7"/>
  <c r="AO11" i="7" s="1"/>
  <c r="AS11" i="7" s="1"/>
  <c r="AW11" i="7" s="1"/>
  <c r="BA11" i="7" s="1"/>
  <c r="BE11" i="7" s="1"/>
  <c r="BA86" i="7"/>
  <c r="BE86" i="7" s="1"/>
  <c r="AS27" i="7"/>
  <c r="BA30" i="7"/>
  <c r="AH13" i="7"/>
  <c r="BQ13" i="7" s="1"/>
  <c r="AS28" i="7"/>
  <c r="AW28" i="7" s="1"/>
  <c r="AH58" i="7"/>
  <c r="BQ58" i="7" s="1"/>
  <c r="AK58" i="7"/>
  <c r="AH37" i="7"/>
  <c r="BQ37" i="7" s="1"/>
  <c r="AK37" i="7"/>
  <c r="AO37" i="7" s="1"/>
  <c r="AS37" i="7" s="1"/>
  <c r="AW37" i="7" s="1"/>
  <c r="BA37" i="7" s="1"/>
  <c r="BE37" i="7" s="1"/>
  <c r="AO88" i="7"/>
  <c r="AS88" i="7" s="1"/>
  <c r="AW88" i="7" s="1"/>
  <c r="BA88" i="7" s="1"/>
  <c r="BE88" i="7" s="1"/>
  <c r="AS64" i="7"/>
  <c r="AW64" i="7" s="1"/>
  <c r="BA64" i="7" s="1"/>
  <c r="BE64" i="7" s="1"/>
  <c r="BE32" i="7"/>
  <c r="AH10" i="7"/>
  <c r="BQ10" i="7" s="1"/>
  <c r="AK10" i="7"/>
  <c r="AO10" i="7" s="1"/>
  <c r="AS10" i="7" s="1"/>
  <c r="AW10" i="7" s="1"/>
  <c r="BA10" i="7" s="1"/>
  <c r="BE10" i="7" s="1"/>
  <c r="BA31" i="7"/>
  <c r="BE31" i="7" s="1"/>
  <c r="AO29" i="7"/>
  <c r="AS29" i="7" s="1"/>
  <c r="AW29" i="7" s="1"/>
  <c r="AJ14" i="7"/>
  <c r="AD13" i="7"/>
  <c r="BP13" i="7" s="1"/>
  <c r="AN13" i="7"/>
  <c r="AL13" i="7"/>
  <c r="BR13" i="7" s="1"/>
  <c r="AJ12" i="7"/>
  <c r="AD12" i="7"/>
  <c r="BP12" i="7" s="1"/>
  <c r="AJ11" i="7"/>
  <c r="K132" i="7"/>
  <c r="K6" i="7"/>
  <c r="K84" i="7"/>
  <c r="K36" i="7"/>
  <c r="K14" i="7"/>
  <c r="K46" i="7"/>
  <c r="K66" i="7"/>
  <c r="K130" i="7"/>
  <c r="K136" i="7"/>
  <c r="K26" i="7"/>
  <c r="Z20" i="7"/>
  <c r="Y20" i="7" s="1"/>
  <c r="K20" i="7"/>
  <c r="K56" i="7"/>
  <c r="K9" i="7"/>
  <c r="K24" i="7"/>
  <c r="K34" i="7"/>
  <c r="K90" i="7"/>
  <c r="K102" i="7"/>
  <c r="K104" i="7"/>
  <c r="K78" i="7"/>
  <c r="K118" i="7"/>
  <c r="K40" i="7"/>
  <c r="X9" i="7"/>
  <c r="K123" i="7"/>
  <c r="X16" i="7"/>
  <c r="K58" i="7"/>
  <c r="K68" i="7"/>
  <c r="K126" i="7"/>
  <c r="K115" i="7"/>
  <c r="K122" i="7"/>
  <c r="Z134" i="7"/>
  <c r="Y134" i="7" s="1"/>
  <c r="K32" i="7"/>
  <c r="K64" i="7"/>
  <c r="K86" i="7"/>
  <c r="K92" i="7"/>
  <c r="K94" i="7"/>
  <c r="K100" i="7"/>
  <c r="Z15" i="7"/>
  <c r="Y15" i="7" s="1"/>
  <c r="K76" i="7"/>
  <c r="Z82" i="7"/>
  <c r="Y82" i="7" s="1"/>
  <c r="K88" i="7"/>
  <c r="K114" i="7"/>
  <c r="K116" i="7"/>
  <c r="Z18" i="7"/>
  <c r="Y18" i="7" s="1"/>
  <c r="K44" i="7"/>
  <c r="K48" i="7"/>
  <c r="K70" i="7"/>
  <c r="X22" i="7"/>
  <c r="Z10" i="7"/>
  <c r="Z14" i="7"/>
  <c r="K16" i="7"/>
  <c r="X24" i="7"/>
  <c r="K28" i="7"/>
  <c r="K60" i="7"/>
  <c r="K80" i="7"/>
  <c r="K106" i="7"/>
  <c r="K110" i="7"/>
  <c r="K134" i="7"/>
  <c r="X8" i="7"/>
  <c r="K18" i="7"/>
  <c r="K30" i="7"/>
  <c r="K50" i="7"/>
  <c r="K62" i="7"/>
  <c r="K82" i="7"/>
  <c r="K108" i="7"/>
  <c r="K120" i="7"/>
  <c r="Z22" i="7"/>
  <c r="Y22" i="7" s="1"/>
  <c r="K124" i="7"/>
  <c r="Y6" i="7"/>
  <c r="Y7" i="7"/>
  <c r="K8" i="7"/>
  <c r="X10" i="7"/>
  <c r="X15" i="7"/>
  <c r="Z17" i="7"/>
  <c r="Y17" i="7" s="1"/>
  <c r="K21" i="7"/>
  <c r="Z25" i="7"/>
  <c r="Y25" i="7" s="1"/>
  <c r="K29" i="7"/>
  <c r="K37" i="7"/>
  <c r="K45" i="7"/>
  <c r="K53" i="7"/>
  <c r="K61" i="7"/>
  <c r="K69" i="7"/>
  <c r="K77" i="7"/>
  <c r="K85" i="7"/>
  <c r="K93" i="7"/>
  <c r="K101" i="7"/>
  <c r="Z105" i="7"/>
  <c r="Y105" i="7" s="1"/>
  <c r="K109" i="7"/>
  <c r="K117" i="7"/>
  <c r="K125" i="7"/>
  <c r="K133" i="7"/>
  <c r="K7" i="7"/>
  <c r="K19" i="7"/>
  <c r="X21" i="7"/>
  <c r="K27" i="7"/>
  <c r="K35" i="7"/>
  <c r="K43" i="7"/>
  <c r="K51" i="7"/>
  <c r="K59" i="7"/>
  <c r="K67" i="7"/>
  <c r="K75" i="7"/>
  <c r="K83" i="7"/>
  <c r="K91" i="7"/>
  <c r="K99" i="7"/>
  <c r="K107" i="7"/>
  <c r="X125" i="7"/>
  <c r="K131" i="7"/>
  <c r="K138" i="7"/>
  <c r="X7" i="7"/>
  <c r="X124" i="7"/>
  <c r="K137" i="7"/>
  <c r="X6" i="7"/>
  <c r="K17" i="7"/>
  <c r="X19" i="7"/>
  <c r="K25" i="7"/>
  <c r="K33" i="7"/>
  <c r="K41" i="7"/>
  <c r="K49" i="7"/>
  <c r="K57" i="7"/>
  <c r="K65" i="7"/>
  <c r="K73" i="7"/>
  <c r="K81" i="7"/>
  <c r="X83" i="7"/>
  <c r="K89" i="7"/>
  <c r="K97" i="7"/>
  <c r="K105" i="7"/>
  <c r="X107" i="7"/>
  <c r="K113" i="7"/>
  <c r="K121" i="7"/>
  <c r="X138" i="7"/>
  <c r="K135" i="7"/>
  <c r="R144" i="6"/>
  <c r="Z144" i="6" s="1"/>
  <c r="Y144" i="6" s="1"/>
  <c r="E144" i="6"/>
  <c r="R143" i="6"/>
  <c r="X143" i="6" s="1"/>
  <c r="E143" i="6"/>
  <c r="R142" i="6"/>
  <c r="K142" i="6" s="1"/>
  <c r="E142" i="6"/>
  <c r="R141" i="6"/>
  <c r="Z141" i="6" s="1"/>
  <c r="Y141" i="6" s="1"/>
  <c r="E141" i="6"/>
  <c r="R140" i="6"/>
  <c r="Z140" i="6" s="1"/>
  <c r="Y140" i="6" s="1"/>
  <c r="E140" i="6"/>
  <c r="R139" i="6"/>
  <c r="X139" i="6" s="1"/>
  <c r="E139" i="6"/>
  <c r="R138" i="6"/>
  <c r="X138" i="6" s="1"/>
  <c r="E138" i="6"/>
  <c r="R137" i="6"/>
  <c r="Z137" i="6" s="1"/>
  <c r="Y137" i="6" s="1"/>
  <c r="E137" i="6"/>
  <c r="R136" i="6"/>
  <c r="X136" i="6" s="1"/>
  <c r="E136" i="6"/>
  <c r="R135" i="6"/>
  <c r="K135" i="6" s="1"/>
  <c r="E135" i="6"/>
  <c r="R134" i="6"/>
  <c r="K134" i="6" s="1"/>
  <c r="E134" i="6"/>
  <c r="R133" i="6"/>
  <c r="Z133" i="6" s="1"/>
  <c r="Y133" i="6" s="1"/>
  <c r="E133" i="6"/>
  <c r="R132" i="6"/>
  <c r="K132" i="6" s="1"/>
  <c r="E132" i="6"/>
  <c r="R131" i="6"/>
  <c r="Z131" i="6" s="1"/>
  <c r="Y131" i="6" s="1"/>
  <c r="E131" i="6"/>
  <c r="R130" i="6"/>
  <c r="Z130" i="6" s="1"/>
  <c r="Y130" i="6" s="1"/>
  <c r="E130" i="6"/>
  <c r="R129" i="6"/>
  <c r="X129" i="6" s="1"/>
  <c r="E129" i="6"/>
  <c r="R128" i="6"/>
  <c r="K128" i="6" s="1"/>
  <c r="E128" i="6"/>
  <c r="R127" i="6"/>
  <c r="X127" i="6" s="1"/>
  <c r="E127" i="6"/>
  <c r="R126" i="6"/>
  <c r="Z126" i="6" s="1"/>
  <c r="Y126" i="6" s="1"/>
  <c r="E126" i="6"/>
  <c r="R125" i="6"/>
  <c r="X125" i="6" s="1"/>
  <c r="E125" i="6"/>
  <c r="R124" i="6"/>
  <c r="K124" i="6" s="1"/>
  <c r="E124" i="6"/>
  <c r="R123" i="6"/>
  <c r="K123" i="6" s="1"/>
  <c r="E123" i="6"/>
  <c r="R122" i="6"/>
  <c r="Z122" i="6" s="1"/>
  <c r="Y122" i="6" s="1"/>
  <c r="E122" i="6"/>
  <c r="R121" i="6"/>
  <c r="X121" i="6" s="1"/>
  <c r="E121" i="6"/>
  <c r="R120" i="6"/>
  <c r="K120" i="6" s="1"/>
  <c r="E120" i="6"/>
  <c r="R119" i="6"/>
  <c r="Z119" i="6" s="1"/>
  <c r="Y119" i="6" s="1"/>
  <c r="E119" i="6"/>
  <c r="R118" i="6"/>
  <c r="Z118" i="6" s="1"/>
  <c r="Y118" i="6" s="1"/>
  <c r="E118" i="6"/>
  <c r="R117" i="6"/>
  <c r="X117" i="6" s="1"/>
  <c r="E117" i="6"/>
  <c r="R116" i="6"/>
  <c r="K116" i="6" s="1"/>
  <c r="E116" i="6"/>
  <c r="R115" i="6"/>
  <c r="X115" i="6" s="1"/>
  <c r="E115" i="6"/>
  <c r="R114" i="6"/>
  <c r="Z114" i="6" s="1"/>
  <c r="Y114" i="6" s="1"/>
  <c r="E114" i="6"/>
  <c r="R113" i="6"/>
  <c r="X113" i="6" s="1"/>
  <c r="E113" i="6"/>
  <c r="R112" i="6"/>
  <c r="K112" i="6" s="1"/>
  <c r="E112" i="6"/>
  <c r="R111" i="6"/>
  <c r="Z111" i="6" s="1"/>
  <c r="Y111" i="6" s="1"/>
  <c r="E111" i="6"/>
  <c r="R110" i="6"/>
  <c r="Z110" i="6" s="1"/>
  <c r="Y110" i="6" s="1"/>
  <c r="E110" i="6"/>
  <c r="R109" i="6"/>
  <c r="X109" i="6" s="1"/>
  <c r="E109" i="6"/>
  <c r="R108" i="6"/>
  <c r="K108" i="6" s="1"/>
  <c r="E108" i="6"/>
  <c r="R107" i="6"/>
  <c r="Z107" i="6" s="1"/>
  <c r="Y107" i="6" s="1"/>
  <c r="E107" i="6"/>
  <c r="R106" i="6"/>
  <c r="Z106" i="6" s="1"/>
  <c r="Y106" i="6" s="1"/>
  <c r="E106" i="6"/>
  <c r="R105" i="6"/>
  <c r="X105" i="6" s="1"/>
  <c r="E105" i="6"/>
  <c r="R104" i="6"/>
  <c r="K104" i="6" s="1"/>
  <c r="E104" i="6"/>
  <c r="R103" i="6"/>
  <c r="K103" i="6" s="1"/>
  <c r="E103" i="6"/>
  <c r="R102" i="6"/>
  <c r="Z102" i="6" s="1"/>
  <c r="Y102" i="6" s="1"/>
  <c r="E102" i="6"/>
  <c r="R101" i="6"/>
  <c r="X101" i="6" s="1"/>
  <c r="E101" i="6"/>
  <c r="R100" i="6"/>
  <c r="K100" i="6" s="1"/>
  <c r="E100" i="6"/>
  <c r="R99" i="6"/>
  <c r="Z99" i="6" s="1"/>
  <c r="Y99" i="6" s="1"/>
  <c r="E99" i="6"/>
  <c r="R98" i="6"/>
  <c r="Z98" i="6" s="1"/>
  <c r="Y98" i="6" s="1"/>
  <c r="E98" i="6"/>
  <c r="R97" i="6"/>
  <c r="X97" i="6" s="1"/>
  <c r="E97" i="6"/>
  <c r="R96" i="6"/>
  <c r="K96" i="6" s="1"/>
  <c r="E96" i="6"/>
  <c r="R95" i="6"/>
  <c r="X95" i="6" s="1"/>
  <c r="E95" i="6"/>
  <c r="R94" i="6"/>
  <c r="Z94" i="6" s="1"/>
  <c r="Y94" i="6" s="1"/>
  <c r="E94" i="6"/>
  <c r="R93" i="6"/>
  <c r="X93" i="6" s="1"/>
  <c r="E93" i="6"/>
  <c r="R92" i="6"/>
  <c r="K92" i="6" s="1"/>
  <c r="E92" i="6"/>
  <c r="R91" i="6"/>
  <c r="K91" i="6" s="1"/>
  <c r="E91" i="6"/>
  <c r="R90" i="6"/>
  <c r="Z90" i="6" s="1"/>
  <c r="Y90" i="6" s="1"/>
  <c r="E90" i="6"/>
  <c r="R89" i="6"/>
  <c r="X89" i="6" s="1"/>
  <c r="E89" i="6"/>
  <c r="R88" i="6"/>
  <c r="K88" i="6" s="1"/>
  <c r="E88" i="6"/>
  <c r="R87" i="6"/>
  <c r="Z87" i="6" s="1"/>
  <c r="Y87" i="6" s="1"/>
  <c r="E87" i="6"/>
  <c r="R86" i="6"/>
  <c r="Z86" i="6" s="1"/>
  <c r="Y86" i="6" s="1"/>
  <c r="E86" i="6"/>
  <c r="R85" i="6"/>
  <c r="X85" i="6" s="1"/>
  <c r="E85" i="6"/>
  <c r="R84" i="6"/>
  <c r="K84" i="6" s="1"/>
  <c r="E84" i="6"/>
  <c r="R83" i="6"/>
  <c r="X83" i="6" s="1"/>
  <c r="E83" i="6"/>
  <c r="R82" i="6"/>
  <c r="Z82" i="6" s="1"/>
  <c r="Y82" i="6" s="1"/>
  <c r="E82" i="6"/>
  <c r="R81" i="6"/>
  <c r="X81" i="6" s="1"/>
  <c r="E81" i="6"/>
  <c r="R80" i="6"/>
  <c r="K80" i="6" s="1"/>
  <c r="E80" i="6"/>
  <c r="R79" i="6"/>
  <c r="Z79" i="6" s="1"/>
  <c r="Y79" i="6" s="1"/>
  <c r="E79" i="6"/>
  <c r="R78" i="6"/>
  <c r="Z78" i="6" s="1"/>
  <c r="Y78" i="6" s="1"/>
  <c r="E78" i="6"/>
  <c r="R77" i="6"/>
  <c r="X77" i="6" s="1"/>
  <c r="E77" i="6"/>
  <c r="R76" i="6"/>
  <c r="K76" i="6" s="1"/>
  <c r="E76" i="6"/>
  <c r="R75" i="6"/>
  <c r="Z75" i="6" s="1"/>
  <c r="Y75" i="6" s="1"/>
  <c r="E75" i="6"/>
  <c r="R74" i="6"/>
  <c r="Z74" i="6" s="1"/>
  <c r="Y74" i="6" s="1"/>
  <c r="E74" i="6"/>
  <c r="R73" i="6"/>
  <c r="X73" i="6" s="1"/>
  <c r="E73" i="6"/>
  <c r="R72" i="6"/>
  <c r="K72" i="6" s="1"/>
  <c r="E72" i="6"/>
  <c r="R71" i="6"/>
  <c r="K71" i="6" s="1"/>
  <c r="E71" i="6"/>
  <c r="R70" i="6"/>
  <c r="Z70" i="6" s="1"/>
  <c r="Y70" i="6" s="1"/>
  <c r="E70" i="6"/>
  <c r="R69" i="6"/>
  <c r="X69" i="6" s="1"/>
  <c r="E69" i="6"/>
  <c r="R68" i="6"/>
  <c r="K68" i="6" s="1"/>
  <c r="E68" i="6"/>
  <c r="R67" i="6"/>
  <c r="Z67" i="6" s="1"/>
  <c r="Y67" i="6" s="1"/>
  <c r="E67" i="6"/>
  <c r="R66" i="6"/>
  <c r="Z66" i="6" s="1"/>
  <c r="Y66" i="6" s="1"/>
  <c r="E66" i="6"/>
  <c r="R65" i="6"/>
  <c r="X65" i="6" s="1"/>
  <c r="E65" i="6"/>
  <c r="R64" i="6"/>
  <c r="K64" i="6" s="1"/>
  <c r="E64" i="6"/>
  <c r="R63" i="6"/>
  <c r="X63" i="6" s="1"/>
  <c r="E63" i="6"/>
  <c r="R62" i="6"/>
  <c r="Z62" i="6" s="1"/>
  <c r="Y62" i="6" s="1"/>
  <c r="E62" i="6"/>
  <c r="R61" i="6"/>
  <c r="X61" i="6" s="1"/>
  <c r="E61" i="6"/>
  <c r="R60" i="6"/>
  <c r="K60" i="6" s="1"/>
  <c r="E60" i="6"/>
  <c r="R59" i="6"/>
  <c r="K59" i="6" s="1"/>
  <c r="E59" i="6"/>
  <c r="R58" i="6"/>
  <c r="Z58" i="6" s="1"/>
  <c r="Y58" i="6" s="1"/>
  <c r="E58" i="6"/>
  <c r="R57" i="6"/>
  <c r="X57" i="6" s="1"/>
  <c r="E57" i="6"/>
  <c r="R56" i="6"/>
  <c r="K56" i="6" s="1"/>
  <c r="E56" i="6"/>
  <c r="R55" i="6"/>
  <c r="Z55" i="6" s="1"/>
  <c r="Y55" i="6" s="1"/>
  <c r="E55" i="6"/>
  <c r="R54" i="6"/>
  <c r="Z54" i="6" s="1"/>
  <c r="Y54" i="6" s="1"/>
  <c r="E54" i="6"/>
  <c r="R53" i="6"/>
  <c r="X53" i="6" s="1"/>
  <c r="E53" i="6"/>
  <c r="R52" i="6"/>
  <c r="K52" i="6" s="1"/>
  <c r="E52" i="6"/>
  <c r="R51" i="6"/>
  <c r="K51" i="6" s="1"/>
  <c r="E51" i="6"/>
  <c r="R50" i="6"/>
  <c r="Z50" i="6" s="1"/>
  <c r="Y50" i="6" s="1"/>
  <c r="E50" i="6"/>
  <c r="R49" i="6"/>
  <c r="X49" i="6" s="1"/>
  <c r="E49" i="6"/>
  <c r="R48" i="6"/>
  <c r="K48" i="6" s="1"/>
  <c r="E48" i="6"/>
  <c r="R47" i="6"/>
  <c r="Z47" i="6" s="1"/>
  <c r="Y47" i="6" s="1"/>
  <c r="E47" i="6"/>
  <c r="R46" i="6"/>
  <c r="Z46" i="6" s="1"/>
  <c r="Y46" i="6" s="1"/>
  <c r="E46" i="6"/>
  <c r="R45" i="6"/>
  <c r="X45" i="6" s="1"/>
  <c r="E45" i="6"/>
  <c r="R44" i="6"/>
  <c r="K44" i="6" s="1"/>
  <c r="E44" i="6"/>
  <c r="R43" i="6"/>
  <c r="Z43" i="6" s="1"/>
  <c r="Y43" i="6" s="1"/>
  <c r="E43" i="6"/>
  <c r="R42" i="6"/>
  <c r="Z42" i="6" s="1"/>
  <c r="Y42" i="6" s="1"/>
  <c r="E42" i="6"/>
  <c r="R41" i="6"/>
  <c r="X41" i="6" s="1"/>
  <c r="E41" i="6"/>
  <c r="R40" i="6"/>
  <c r="K40" i="6" s="1"/>
  <c r="E40" i="6"/>
  <c r="R39" i="6"/>
  <c r="K39" i="6" s="1"/>
  <c r="E39" i="6"/>
  <c r="R38" i="6"/>
  <c r="Z38" i="6" s="1"/>
  <c r="Y38" i="6" s="1"/>
  <c r="E38" i="6"/>
  <c r="R37" i="6"/>
  <c r="X37" i="6" s="1"/>
  <c r="E37" i="6"/>
  <c r="R36" i="6"/>
  <c r="K36" i="6" s="1"/>
  <c r="E36" i="6"/>
  <c r="R35" i="6"/>
  <c r="Z35" i="6" s="1"/>
  <c r="Y35" i="6" s="1"/>
  <c r="E35" i="6"/>
  <c r="R34" i="6"/>
  <c r="Z34" i="6" s="1"/>
  <c r="Y34" i="6" s="1"/>
  <c r="E34" i="6"/>
  <c r="R33" i="6"/>
  <c r="K33" i="6" s="1"/>
  <c r="E33" i="6"/>
  <c r="R32" i="6"/>
  <c r="Z32" i="6" s="1"/>
  <c r="Y32" i="6" s="1"/>
  <c r="E32" i="6"/>
  <c r="R31" i="6"/>
  <c r="Z31" i="6" s="1"/>
  <c r="Y31" i="6" s="1"/>
  <c r="E31" i="6"/>
  <c r="R30" i="6"/>
  <c r="X30" i="6" s="1"/>
  <c r="E30" i="6"/>
  <c r="R29" i="6"/>
  <c r="K29" i="6" s="1"/>
  <c r="E29" i="6"/>
  <c r="R28" i="6"/>
  <c r="Z28" i="6" s="1"/>
  <c r="Y28" i="6" s="1"/>
  <c r="E28" i="6"/>
  <c r="R27" i="6"/>
  <c r="Z27" i="6" s="1"/>
  <c r="Y27" i="6" s="1"/>
  <c r="E27" i="6"/>
  <c r="R26" i="6"/>
  <c r="X26" i="6" s="1"/>
  <c r="E26" i="6"/>
  <c r="R25" i="6"/>
  <c r="K25" i="6" s="1"/>
  <c r="E25" i="6"/>
  <c r="R24" i="6"/>
  <c r="Z24" i="6" s="1"/>
  <c r="Y24" i="6" s="1"/>
  <c r="E24" i="6"/>
  <c r="R23" i="6"/>
  <c r="Z23" i="6" s="1"/>
  <c r="Y23" i="6" s="1"/>
  <c r="E23" i="6"/>
  <c r="R22" i="6"/>
  <c r="X22" i="6" s="1"/>
  <c r="E22" i="6"/>
  <c r="R21" i="6"/>
  <c r="K21" i="6" s="1"/>
  <c r="E21" i="6"/>
  <c r="R20" i="6"/>
  <c r="Z20" i="6" s="1"/>
  <c r="Y20" i="6" s="1"/>
  <c r="E20" i="6"/>
  <c r="Z19" i="6"/>
  <c r="Y19" i="6" s="1"/>
  <c r="X19" i="6"/>
  <c r="K19" i="6"/>
  <c r="E19" i="6"/>
  <c r="Z18" i="6"/>
  <c r="Y18" i="6" s="1"/>
  <c r="X18" i="6"/>
  <c r="K18" i="6"/>
  <c r="E18" i="6"/>
  <c r="Z17" i="6"/>
  <c r="Y17" i="6" s="1"/>
  <c r="X17" i="6"/>
  <c r="K17" i="6"/>
  <c r="E17" i="6"/>
  <c r="R16" i="6"/>
  <c r="X16" i="6" s="1"/>
  <c r="E16" i="6"/>
  <c r="R15" i="6"/>
  <c r="Z15" i="6" s="1"/>
  <c r="Y15" i="6" s="1"/>
  <c r="E15" i="6"/>
  <c r="R14" i="6"/>
  <c r="K14" i="6" s="1"/>
  <c r="E14" i="6"/>
  <c r="R13" i="6"/>
  <c r="Z13" i="6" s="1"/>
  <c r="E13" i="6"/>
  <c r="R12" i="6"/>
  <c r="X12" i="6" s="1"/>
  <c r="D7" i="6"/>
  <c r="B5" i="6"/>
  <c r="B8" i="6" s="1"/>
  <c r="BO12" i="7" l="1"/>
  <c r="AL88" i="7"/>
  <c r="BR88" i="7" s="1"/>
  <c r="AJ34" i="7"/>
  <c r="BP3" i="7"/>
  <c r="BY6" i="7"/>
  <c r="CA6" i="7" s="1"/>
  <c r="BX3" i="7"/>
  <c r="AL29" i="7"/>
  <c r="BR29" i="7" s="1"/>
  <c r="AJ72" i="7"/>
  <c r="AN72" i="7" s="1"/>
  <c r="BY9" i="7"/>
  <c r="CA9" i="7" s="1"/>
  <c r="AH23" i="7"/>
  <c r="BQ23" i="7" s="1"/>
  <c r="AL133" i="7"/>
  <c r="BR133" i="7" s="1"/>
  <c r="BY11" i="7"/>
  <c r="CA11" i="7" s="1"/>
  <c r="CA7" i="7"/>
  <c r="Y40" i="7"/>
  <c r="BO40" i="7"/>
  <c r="BY40" i="7" s="1"/>
  <c r="CA40" i="7" s="1"/>
  <c r="Y51" i="7"/>
  <c r="BO51" i="7"/>
  <c r="BY51" i="7" s="1"/>
  <c r="CA51" i="7" s="1"/>
  <c r="Y35" i="7"/>
  <c r="BO35" i="7"/>
  <c r="BY35" i="7" s="1"/>
  <c r="CA35" i="7" s="1"/>
  <c r="Y14" i="7"/>
  <c r="BO14" i="7"/>
  <c r="BY14" i="7" s="1"/>
  <c r="CA14" i="7" s="1"/>
  <c r="BO131" i="7"/>
  <c r="BY131" i="7" s="1"/>
  <c r="CA131" i="7" s="1"/>
  <c r="Y131" i="7"/>
  <c r="BO72" i="7"/>
  <c r="BY72" i="7" s="1"/>
  <c r="CA72" i="7" s="1"/>
  <c r="Y72" i="7"/>
  <c r="Y34" i="7"/>
  <c r="BO34" i="7"/>
  <c r="BY34" i="7" s="1"/>
  <c r="CA34" i="7" s="1"/>
  <c r="BO119" i="7"/>
  <c r="BY119" i="7" s="1"/>
  <c r="CA119" i="7" s="1"/>
  <c r="Y119" i="7"/>
  <c r="Y55" i="7"/>
  <c r="BO55" i="7"/>
  <c r="BY55" i="7" s="1"/>
  <c r="CA55" i="7" s="1"/>
  <c r="Y39" i="7"/>
  <c r="BO39" i="7"/>
  <c r="BY39" i="7" s="1"/>
  <c r="CA39" i="7" s="1"/>
  <c r="Y100" i="7"/>
  <c r="BY100" i="7"/>
  <c r="CA100" i="7" s="1"/>
  <c r="Y84" i="7"/>
  <c r="BO84" i="7"/>
  <c r="BY84" i="7" s="1"/>
  <c r="CA84" i="7" s="1"/>
  <c r="Y36" i="7"/>
  <c r="BO36" i="7"/>
  <c r="BY36" i="7" s="1"/>
  <c r="CA36" i="7" s="1"/>
  <c r="Y135" i="7"/>
  <c r="BO135" i="7"/>
  <c r="BY135" i="7" s="1"/>
  <c r="CA135" i="7" s="1"/>
  <c r="Y116" i="7"/>
  <c r="BO116" i="7"/>
  <c r="BY116" i="7" s="1"/>
  <c r="CA116" i="7" s="1"/>
  <c r="BY12" i="7"/>
  <c r="CA12" i="7" s="1"/>
  <c r="Y10" i="7"/>
  <c r="BO10" i="7"/>
  <c r="Y97" i="7"/>
  <c r="BO97" i="7"/>
  <c r="BY97" i="7" s="1"/>
  <c r="CA97" i="7" s="1"/>
  <c r="Y49" i="7"/>
  <c r="BO49" i="7"/>
  <c r="Y115" i="7"/>
  <c r="BO115" i="7"/>
  <c r="BY115" i="7" s="1"/>
  <c r="CA115" i="7" s="1"/>
  <c r="Y75" i="7"/>
  <c r="BO75" i="7"/>
  <c r="BY75" i="7" s="1"/>
  <c r="CA75" i="7" s="1"/>
  <c r="Y59" i="7"/>
  <c r="BO59" i="7"/>
  <c r="BY59" i="7" s="1"/>
  <c r="CA59" i="7" s="1"/>
  <c r="Y27" i="7"/>
  <c r="BO27" i="7"/>
  <c r="BY27" i="7" s="1"/>
  <c r="CA27" i="7" s="1"/>
  <c r="Y94" i="7"/>
  <c r="BO94" i="7"/>
  <c r="BY94" i="7" s="1"/>
  <c r="CA94" i="7" s="1"/>
  <c r="Y91" i="7"/>
  <c r="BO91" i="7"/>
  <c r="BY91" i="7" s="1"/>
  <c r="CA91" i="7" s="1"/>
  <c r="Y128" i="7"/>
  <c r="BO128" i="7"/>
  <c r="BY128" i="7" s="1"/>
  <c r="CA128" i="7" s="1"/>
  <c r="BO96" i="7"/>
  <c r="BY96" i="7" s="1"/>
  <c r="CA96" i="7" s="1"/>
  <c r="Y96" i="7"/>
  <c r="Y93" i="7"/>
  <c r="BO93" i="7"/>
  <c r="BY93" i="7" s="1"/>
  <c r="CA93" i="7" s="1"/>
  <c r="Y122" i="7"/>
  <c r="BO122" i="7"/>
  <c r="BY122" i="7" s="1"/>
  <c r="CA122" i="7" s="1"/>
  <c r="Y74" i="7"/>
  <c r="BO74" i="7"/>
  <c r="BY74" i="7" s="1"/>
  <c r="CA74" i="7" s="1"/>
  <c r="Y46" i="7"/>
  <c r="BO46" i="7"/>
  <c r="BY46" i="7" s="1"/>
  <c r="CA46" i="7" s="1"/>
  <c r="Y38" i="7"/>
  <c r="BO38" i="7"/>
  <c r="BY38" i="7" s="1"/>
  <c r="CA38" i="7" s="1"/>
  <c r="Y81" i="7"/>
  <c r="BO81" i="7"/>
  <c r="BY81" i="7" s="1"/>
  <c r="CA81" i="7" s="1"/>
  <c r="Y65" i="7"/>
  <c r="BO65" i="7"/>
  <c r="BY65" i="7" s="1"/>
  <c r="CA65" i="7" s="1"/>
  <c r="Y33" i="7"/>
  <c r="BO33" i="7"/>
  <c r="BY33" i="7" s="1"/>
  <c r="CA33" i="7" s="1"/>
  <c r="Y43" i="7"/>
  <c r="BO43" i="7"/>
  <c r="BY43" i="7" s="1"/>
  <c r="CA43" i="7" s="1"/>
  <c r="Y112" i="7"/>
  <c r="BO112" i="7"/>
  <c r="BY112" i="7" s="1"/>
  <c r="CA112" i="7" s="1"/>
  <c r="BO56" i="7"/>
  <c r="BY56" i="7" s="1"/>
  <c r="CA56" i="7" s="1"/>
  <c r="Y56" i="7"/>
  <c r="Y79" i="7"/>
  <c r="BO79" i="7"/>
  <c r="BY79" i="7" s="1"/>
  <c r="CA79" i="7" s="1"/>
  <c r="Y23" i="7"/>
  <c r="BO23" i="7"/>
  <c r="BY23" i="7" s="1"/>
  <c r="CA23" i="7" s="1"/>
  <c r="Y118" i="7"/>
  <c r="BO118" i="7"/>
  <c r="BY118" i="7" s="1"/>
  <c r="CA118" i="7" s="1"/>
  <c r="BO129" i="7"/>
  <c r="BY129" i="7" s="1"/>
  <c r="CA129" i="7" s="1"/>
  <c r="Y129" i="7"/>
  <c r="BO113" i="7"/>
  <c r="BY113" i="7" s="1"/>
  <c r="CA113" i="7" s="1"/>
  <c r="Y113" i="7"/>
  <c r="Y80" i="7"/>
  <c r="BO80" i="7"/>
  <c r="BY80" i="7" s="1"/>
  <c r="CA80" i="7" s="1"/>
  <c r="Y106" i="7"/>
  <c r="BO106" i="7"/>
  <c r="BY106" i="7" s="1"/>
  <c r="CA106" i="7" s="1"/>
  <c r="Y58" i="7"/>
  <c r="BO58" i="7"/>
  <c r="BY58" i="7" s="1"/>
  <c r="CA58" i="7" s="1"/>
  <c r="Y42" i="7"/>
  <c r="BO42" i="7"/>
  <c r="BY42" i="7" s="1"/>
  <c r="CA42" i="7" s="1"/>
  <c r="Y26" i="7"/>
  <c r="BO26" i="7"/>
  <c r="BY26" i="7" s="1"/>
  <c r="CA26" i="7" s="1"/>
  <c r="BO103" i="7"/>
  <c r="BY103" i="7" s="1"/>
  <c r="CA103" i="7" s="1"/>
  <c r="Y103" i="7"/>
  <c r="Y63" i="7"/>
  <c r="BO63" i="7"/>
  <c r="BY63" i="7" s="1"/>
  <c r="CA63" i="7" s="1"/>
  <c r="BO102" i="7"/>
  <c r="BY102" i="7" s="1"/>
  <c r="CA102" i="7" s="1"/>
  <c r="Y102" i="7"/>
  <c r="Y70" i="7"/>
  <c r="BO70" i="7"/>
  <c r="BY70" i="7" s="1"/>
  <c r="CA70" i="7" s="1"/>
  <c r="BO132" i="7"/>
  <c r="BY132" i="7" s="1"/>
  <c r="CA132" i="7" s="1"/>
  <c r="Y132" i="7"/>
  <c r="Y76" i="7"/>
  <c r="BO76" i="7"/>
  <c r="BY76" i="7" s="1"/>
  <c r="CA76" i="7" s="1"/>
  <c r="Y60" i="7"/>
  <c r="BO60" i="7"/>
  <c r="BY60" i="7" s="1"/>
  <c r="CA60" i="7" s="1"/>
  <c r="BY49" i="7"/>
  <c r="CA49" i="7" s="1"/>
  <c r="BY8" i="7"/>
  <c r="CA8" i="7" s="1"/>
  <c r="BO69" i="7"/>
  <c r="BY69" i="7" s="1"/>
  <c r="CA69" i="7" s="1"/>
  <c r="Y69" i="7"/>
  <c r="BO53" i="7"/>
  <c r="BY53" i="7" s="1"/>
  <c r="CA53" i="7" s="1"/>
  <c r="Y53" i="7"/>
  <c r="BO37" i="7"/>
  <c r="BY37" i="7" s="1"/>
  <c r="CA37" i="7" s="1"/>
  <c r="Y37" i="7"/>
  <c r="BO90" i="7"/>
  <c r="BY90" i="7" s="1"/>
  <c r="CA90" i="7" s="1"/>
  <c r="Y90" i="7"/>
  <c r="Y31" i="7"/>
  <c r="BO31" i="7"/>
  <c r="BY31" i="7" s="1"/>
  <c r="CA31" i="7" s="1"/>
  <c r="Y110" i="7"/>
  <c r="BO110" i="7"/>
  <c r="BY110" i="7" s="1"/>
  <c r="CA110" i="7" s="1"/>
  <c r="BO62" i="7"/>
  <c r="BY62" i="7" s="1"/>
  <c r="CA62" i="7" s="1"/>
  <c r="Y62" i="7"/>
  <c r="BO92" i="7"/>
  <c r="BY92" i="7" s="1"/>
  <c r="CA92" i="7" s="1"/>
  <c r="Y92" i="7"/>
  <c r="Y44" i="7"/>
  <c r="BO44" i="7"/>
  <c r="BY44" i="7" s="1"/>
  <c r="CA44" i="7" s="1"/>
  <c r="Y28" i="7"/>
  <c r="BO28" i="7"/>
  <c r="BY28" i="7" s="1"/>
  <c r="CA28" i="7" s="1"/>
  <c r="Y48" i="7"/>
  <c r="BO48" i="7"/>
  <c r="BY48" i="7" s="1"/>
  <c r="CA48" i="7" s="1"/>
  <c r="AJ98" i="7"/>
  <c r="AL98" i="7" s="1"/>
  <c r="BR98" i="7" s="1"/>
  <c r="Y73" i="7"/>
  <c r="BO73" i="7"/>
  <c r="BY73" i="7" s="1"/>
  <c r="CA73" i="7" s="1"/>
  <c r="Y57" i="7"/>
  <c r="BO57" i="7"/>
  <c r="BY57" i="7" s="1"/>
  <c r="CA57" i="7" s="1"/>
  <c r="Y41" i="7"/>
  <c r="BO41" i="7"/>
  <c r="BY41" i="7" s="1"/>
  <c r="CA41" i="7" s="1"/>
  <c r="Y123" i="7"/>
  <c r="BO123" i="7"/>
  <c r="BY123" i="7" s="1"/>
  <c r="CA123" i="7" s="1"/>
  <c r="BO120" i="7"/>
  <c r="BY120" i="7" s="1"/>
  <c r="CA120" i="7" s="1"/>
  <c r="Y120" i="7"/>
  <c r="Y136" i="7"/>
  <c r="BO136" i="7"/>
  <c r="BY136" i="7" s="1"/>
  <c r="CA136" i="7" s="1"/>
  <c r="Y117" i="7"/>
  <c r="BO117" i="7"/>
  <c r="BY117" i="7" s="1"/>
  <c r="CA117" i="7" s="1"/>
  <c r="Y101" i="7"/>
  <c r="BO101" i="7"/>
  <c r="BY101" i="7" s="1"/>
  <c r="CA101" i="7" s="1"/>
  <c r="Y85" i="7"/>
  <c r="BO85" i="7"/>
  <c r="BY85" i="7" s="1"/>
  <c r="CA85" i="7" s="1"/>
  <c r="Y127" i="7"/>
  <c r="BO127" i="7"/>
  <c r="BY127" i="7" s="1"/>
  <c r="CA127" i="7" s="1"/>
  <c r="BO87" i="7"/>
  <c r="BY87" i="7" s="1"/>
  <c r="CA87" i="7" s="1"/>
  <c r="Y87" i="7"/>
  <c r="Y47" i="7"/>
  <c r="BO47" i="7"/>
  <c r="BY47" i="7" s="1"/>
  <c r="CA47" i="7" s="1"/>
  <c r="Y86" i="7"/>
  <c r="BO86" i="7"/>
  <c r="BY86" i="7" s="1"/>
  <c r="CA86" i="7" s="1"/>
  <c r="BO30" i="7"/>
  <c r="BY30" i="7" s="1"/>
  <c r="CA30" i="7" s="1"/>
  <c r="Y30" i="7"/>
  <c r="BO137" i="7"/>
  <c r="BY137" i="7" s="1"/>
  <c r="CA137" i="7" s="1"/>
  <c r="Y137" i="7"/>
  <c r="Y67" i="7"/>
  <c r="BO67" i="7"/>
  <c r="BY67" i="7" s="1"/>
  <c r="CA67" i="7" s="1"/>
  <c r="Y32" i="7"/>
  <c r="BO32" i="7"/>
  <c r="BY32" i="7" s="1"/>
  <c r="CA32" i="7" s="1"/>
  <c r="Y89" i="7"/>
  <c r="BO89" i="7"/>
  <c r="BY89" i="7" s="1"/>
  <c r="CA89" i="7" s="1"/>
  <c r="Y99" i="7"/>
  <c r="BO99" i="7"/>
  <c r="BY99" i="7" s="1"/>
  <c r="CA99" i="7" s="1"/>
  <c r="Y104" i="7"/>
  <c r="BO104" i="7"/>
  <c r="BY104" i="7" s="1"/>
  <c r="CA104" i="7" s="1"/>
  <c r="BO114" i="7"/>
  <c r="BY114" i="7" s="1"/>
  <c r="CA114" i="7" s="1"/>
  <c r="Y114" i="7"/>
  <c r="BO98" i="7"/>
  <c r="BY98" i="7" s="1"/>
  <c r="CA98" i="7" s="1"/>
  <c r="Y98" i="7"/>
  <c r="Y111" i="7"/>
  <c r="BO111" i="7"/>
  <c r="BY111" i="7" s="1"/>
  <c r="CA111" i="7" s="1"/>
  <c r="Y71" i="7"/>
  <c r="BO71" i="7"/>
  <c r="BY71" i="7" s="1"/>
  <c r="CA71" i="7" s="1"/>
  <c r="BY13" i="7"/>
  <c r="CA13" i="7" s="1"/>
  <c r="Y108" i="7"/>
  <c r="BO108" i="7"/>
  <c r="BY108" i="7" s="1"/>
  <c r="CA108" i="7" s="1"/>
  <c r="Y109" i="7"/>
  <c r="BO109" i="7"/>
  <c r="BY109" i="7" s="1"/>
  <c r="CA109" i="7" s="1"/>
  <c r="BO64" i="7"/>
  <c r="BY64" i="7" s="1"/>
  <c r="CA64" i="7" s="1"/>
  <c r="Y64" i="7"/>
  <c r="BO121" i="7"/>
  <c r="BY121" i="7" s="1"/>
  <c r="CA121" i="7" s="1"/>
  <c r="Y121" i="7"/>
  <c r="Y88" i="7"/>
  <c r="BO88" i="7"/>
  <c r="BY88" i="7" s="1"/>
  <c r="CA88" i="7" s="1"/>
  <c r="Y133" i="7"/>
  <c r="BO133" i="7"/>
  <c r="BY133" i="7" s="1"/>
  <c r="CA133" i="7" s="1"/>
  <c r="BO77" i="7"/>
  <c r="BY77" i="7" s="1"/>
  <c r="CA77" i="7" s="1"/>
  <c r="Y77" i="7"/>
  <c r="BO61" i="7"/>
  <c r="BY61" i="7" s="1"/>
  <c r="CA61" i="7" s="1"/>
  <c r="Y61" i="7"/>
  <c r="BO45" i="7"/>
  <c r="BY45" i="7" s="1"/>
  <c r="CA45" i="7" s="1"/>
  <c r="Y45" i="7"/>
  <c r="BO29" i="7"/>
  <c r="BY29" i="7" s="1"/>
  <c r="CA29" i="7" s="1"/>
  <c r="Y29" i="7"/>
  <c r="Y130" i="7"/>
  <c r="BO130" i="7"/>
  <c r="BY130" i="7" s="1"/>
  <c r="CA130" i="7" s="1"/>
  <c r="Y66" i="7"/>
  <c r="BO66" i="7"/>
  <c r="BY66" i="7" s="1"/>
  <c r="CA66" i="7" s="1"/>
  <c r="Y50" i="7"/>
  <c r="BO50" i="7"/>
  <c r="BY50" i="7" s="1"/>
  <c r="CA50" i="7" s="1"/>
  <c r="BO95" i="7"/>
  <c r="BY95" i="7" s="1"/>
  <c r="CA95" i="7" s="1"/>
  <c r="Y95" i="7"/>
  <c r="BO126" i="7"/>
  <c r="BY126" i="7" s="1"/>
  <c r="CA126" i="7" s="1"/>
  <c r="Y126" i="7"/>
  <c r="BO78" i="7"/>
  <c r="BY78" i="7" s="1"/>
  <c r="CA78" i="7" s="1"/>
  <c r="Y78" i="7"/>
  <c r="Y54" i="7"/>
  <c r="BO54" i="7"/>
  <c r="BY54" i="7" s="1"/>
  <c r="CA54" i="7" s="1"/>
  <c r="Y68" i="7"/>
  <c r="BO68" i="7"/>
  <c r="BY68" i="7" s="1"/>
  <c r="CA68" i="7" s="1"/>
  <c r="Y52" i="7"/>
  <c r="BO52" i="7"/>
  <c r="BY52" i="7" s="1"/>
  <c r="CA52" i="7" s="1"/>
  <c r="AW27" i="7"/>
  <c r="AL35" i="7"/>
  <c r="BR35" i="7" s="1"/>
  <c r="AN35" i="7"/>
  <c r="AH40" i="7"/>
  <c r="BQ40" i="7" s="1"/>
  <c r="AJ40" i="7"/>
  <c r="AH80" i="7"/>
  <c r="BQ80" i="7" s="1"/>
  <c r="AJ80" i="7"/>
  <c r="AN104" i="7"/>
  <c r="AL104" i="7"/>
  <c r="BR104" i="7" s="1"/>
  <c r="AN70" i="7"/>
  <c r="AL70" i="7"/>
  <c r="BR70" i="7" s="1"/>
  <c r="AN38" i="7"/>
  <c r="AL38" i="7"/>
  <c r="BR38" i="7" s="1"/>
  <c r="AR133" i="7"/>
  <c r="AP133" i="7"/>
  <c r="BS133" i="7" s="1"/>
  <c r="AH111" i="7"/>
  <c r="BQ111" i="7" s="1"/>
  <c r="AJ111" i="7"/>
  <c r="AN75" i="7"/>
  <c r="AL75" i="7"/>
  <c r="BR75" i="7" s="1"/>
  <c r="AJ45" i="7"/>
  <c r="AH45" i="7"/>
  <c r="BQ45" i="7" s="1"/>
  <c r="AL128" i="7"/>
  <c r="BR128" i="7" s="1"/>
  <c r="AN128" i="7"/>
  <c r="AN92" i="7"/>
  <c r="AL92" i="7"/>
  <c r="BR92" i="7" s="1"/>
  <c r="AN67" i="7"/>
  <c r="AL67" i="7"/>
  <c r="BR67" i="7" s="1"/>
  <c r="AL126" i="7"/>
  <c r="BR126" i="7" s="1"/>
  <c r="AN126" i="7"/>
  <c r="AL32" i="7"/>
  <c r="BR32" i="7" s="1"/>
  <c r="AN32" i="7"/>
  <c r="AJ64" i="7"/>
  <c r="AH64" i="7"/>
  <c r="BQ64" i="7" s="1"/>
  <c r="AL135" i="7"/>
  <c r="BR135" i="7" s="1"/>
  <c r="AN135" i="7"/>
  <c r="AL53" i="7"/>
  <c r="BR53" i="7" s="1"/>
  <c r="AN53" i="7"/>
  <c r="AL58" i="7"/>
  <c r="BR58" i="7" s="1"/>
  <c r="AO58" i="7"/>
  <c r="AJ39" i="7"/>
  <c r="AH39" i="7"/>
  <c r="BQ39" i="7" s="1"/>
  <c r="AN132" i="7"/>
  <c r="AL132" i="7"/>
  <c r="BR132" i="7" s="1"/>
  <c r="AN96" i="7"/>
  <c r="AL96" i="7"/>
  <c r="BR96" i="7" s="1"/>
  <c r="AN62" i="7"/>
  <c r="AL62" i="7"/>
  <c r="BR62" i="7" s="1"/>
  <c r="AH79" i="7"/>
  <c r="BQ79" i="7" s="1"/>
  <c r="AJ79" i="7"/>
  <c r="AH101" i="7"/>
  <c r="BQ101" i="7" s="1"/>
  <c r="AJ101" i="7"/>
  <c r="AL123" i="7"/>
  <c r="BR123" i="7" s="1"/>
  <c r="AN123" i="7"/>
  <c r="AL118" i="7"/>
  <c r="BR118" i="7" s="1"/>
  <c r="AN118" i="7"/>
  <c r="AN84" i="7"/>
  <c r="AL84" i="7"/>
  <c r="BR84" i="7" s="1"/>
  <c r="AL50" i="7"/>
  <c r="BR50" i="7" s="1"/>
  <c r="AN50" i="7"/>
  <c r="AN59" i="7"/>
  <c r="AL59" i="7"/>
  <c r="BR59" i="7" s="1"/>
  <c r="AL116" i="7"/>
  <c r="BR116" i="7" s="1"/>
  <c r="AN116" i="7"/>
  <c r="AN89" i="7"/>
  <c r="AL89" i="7"/>
  <c r="BR89" i="7" s="1"/>
  <c r="AP37" i="7"/>
  <c r="BS37" i="7" s="1"/>
  <c r="AR37" i="7"/>
  <c r="BA29" i="7"/>
  <c r="BE29" i="7" s="1"/>
  <c r="AW135" i="7"/>
  <c r="AL109" i="7"/>
  <c r="BR109" i="7" s="1"/>
  <c r="AN109" i="7"/>
  <c r="AN73" i="7"/>
  <c r="AL73" i="7"/>
  <c r="BR73" i="7" s="1"/>
  <c r="AH63" i="7"/>
  <c r="BQ63" i="7" s="1"/>
  <c r="AJ63" i="7"/>
  <c r="AN102" i="7"/>
  <c r="AL102" i="7"/>
  <c r="BR102" i="7" s="1"/>
  <c r="AN68" i="7"/>
  <c r="AL68" i="7"/>
  <c r="BR68" i="7" s="1"/>
  <c r="AL27" i="7"/>
  <c r="BR27" i="7" s="1"/>
  <c r="AN27" i="7"/>
  <c r="AN30" i="7"/>
  <c r="AL30" i="7"/>
  <c r="BR30" i="7" s="1"/>
  <c r="AN103" i="7"/>
  <c r="AL103" i="7"/>
  <c r="BR103" i="7" s="1"/>
  <c r="AL37" i="7"/>
  <c r="BR37" i="7" s="1"/>
  <c r="AH108" i="7"/>
  <c r="BQ108" i="7" s="1"/>
  <c r="AJ108" i="7"/>
  <c r="AL23" i="7"/>
  <c r="BR23" i="7" s="1"/>
  <c r="AN23" i="7"/>
  <c r="BA28" i="7"/>
  <c r="AL122" i="7"/>
  <c r="BR122" i="7" s="1"/>
  <c r="AN122" i="7"/>
  <c r="AR88" i="7"/>
  <c r="AP88" i="7"/>
  <c r="BS88" i="7" s="1"/>
  <c r="AL54" i="7"/>
  <c r="BR54" i="7" s="1"/>
  <c r="AN54" i="7"/>
  <c r="AH49" i="7"/>
  <c r="BQ49" i="7" s="1"/>
  <c r="AJ49" i="7"/>
  <c r="AL36" i="7"/>
  <c r="BR36" i="7" s="1"/>
  <c r="AN36" i="7"/>
  <c r="AH129" i="7"/>
  <c r="BQ129" i="7" s="1"/>
  <c r="AJ129" i="7"/>
  <c r="AN93" i="7"/>
  <c r="AL93" i="7"/>
  <c r="BR93" i="7" s="1"/>
  <c r="AJ131" i="7"/>
  <c r="AH131" i="7"/>
  <c r="BQ131" i="7" s="1"/>
  <c r="AL110" i="7"/>
  <c r="BR110" i="7" s="1"/>
  <c r="AN110" i="7"/>
  <c r="AN74" i="7"/>
  <c r="AL74" i="7"/>
  <c r="BR74" i="7" s="1"/>
  <c r="AL42" i="7"/>
  <c r="BR42" i="7" s="1"/>
  <c r="AN42" i="7"/>
  <c r="AL51" i="7"/>
  <c r="BR51" i="7" s="1"/>
  <c r="AN51" i="7"/>
  <c r="AL8" i="7"/>
  <c r="BR8" i="7" s="1"/>
  <c r="AN8" i="7"/>
  <c r="AL90" i="7"/>
  <c r="BR90" i="7" s="1"/>
  <c r="AN90" i="7"/>
  <c r="AN55" i="7"/>
  <c r="AL55" i="7"/>
  <c r="BR55" i="7" s="1"/>
  <c r="AR10" i="7"/>
  <c r="AP10" i="7"/>
  <c r="BS10" i="7" s="1"/>
  <c r="AL117" i="7"/>
  <c r="BR117" i="7" s="1"/>
  <c r="AN117" i="7"/>
  <c r="AR44" i="7"/>
  <c r="AP44" i="7"/>
  <c r="BS44" i="7" s="1"/>
  <c r="AR47" i="7"/>
  <c r="AP47" i="7"/>
  <c r="BS47" i="7" s="1"/>
  <c r="AL115" i="7"/>
  <c r="BR115" i="7" s="1"/>
  <c r="AN115" i="7"/>
  <c r="AL136" i="7"/>
  <c r="BR136" i="7" s="1"/>
  <c r="AN136" i="7"/>
  <c r="AL99" i="7"/>
  <c r="BR99" i="7" s="1"/>
  <c r="AN99" i="7"/>
  <c r="AL106" i="7"/>
  <c r="BR106" i="7" s="1"/>
  <c r="AN106" i="7"/>
  <c r="AJ77" i="7"/>
  <c r="AH77" i="7"/>
  <c r="BQ77" i="7" s="1"/>
  <c r="AN130" i="7"/>
  <c r="AL130" i="7"/>
  <c r="BR130" i="7" s="1"/>
  <c r="AN94" i="7"/>
  <c r="AL94" i="7"/>
  <c r="BR94" i="7" s="1"/>
  <c r="AN60" i="7"/>
  <c r="AL60" i="7"/>
  <c r="BR60" i="7" s="1"/>
  <c r="AJ95" i="7"/>
  <c r="AH95" i="7"/>
  <c r="BQ95" i="7" s="1"/>
  <c r="AP29" i="7"/>
  <c r="BS29" i="7" s="1"/>
  <c r="AR29" i="7"/>
  <c r="AN87" i="7"/>
  <c r="AL87" i="7"/>
  <c r="BR87" i="7" s="1"/>
  <c r="AL10" i="7"/>
  <c r="BR10" i="7" s="1"/>
  <c r="AW126" i="7"/>
  <c r="AL112" i="7"/>
  <c r="BR112" i="7" s="1"/>
  <c r="AN112" i="7"/>
  <c r="AL113" i="7"/>
  <c r="BR113" i="7" s="1"/>
  <c r="AN113" i="7"/>
  <c r="AN97" i="7"/>
  <c r="AL97" i="7"/>
  <c r="BR97" i="7" s="1"/>
  <c r="AL114" i="7"/>
  <c r="BR114" i="7" s="1"/>
  <c r="AN114" i="7"/>
  <c r="AN78" i="7"/>
  <c r="AL78" i="7"/>
  <c r="BR78" i="7" s="1"/>
  <c r="AN46" i="7"/>
  <c r="AL46" i="7"/>
  <c r="BR46" i="7" s="1"/>
  <c r="AJ61" i="7"/>
  <c r="AH61" i="7"/>
  <c r="BQ61" i="7" s="1"/>
  <c r="AL28" i="7"/>
  <c r="BR28" i="7" s="1"/>
  <c r="AN28" i="7"/>
  <c r="AH119" i="7"/>
  <c r="BQ119" i="7" s="1"/>
  <c r="AJ119" i="7"/>
  <c r="AN85" i="7"/>
  <c r="AL85" i="7"/>
  <c r="BR85" i="7" s="1"/>
  <c r="AH71" i="7"/>
  <c r="BQ71" i="7" s="1"/>
  <c r="AJ71" i="7"/>
  <c r="AL137" i="7"/>
  <c r="BR137" i="7" s="1"/>
  <c r="AN137" i="7"/>
  <c r="AN100" i="7"/>
  <c r="AL100" i="7"/>
  <c r="BR100" i="7" s="1"/>
  <c r="AN66" i="7"/>
  <c r="AL66" i="7"/>
  <c r="BR66" i="7" s="1"/>
  <c r="AL7" i="7"/>
  <c r="BR7" i="7" s="1"/>
  <c r="AN7" i="7"/>
  <c r="AL43" i="7"/>
  <c r="BR43" i="7" s="1"/>
  <c r="AN43" i="7"/>
  <c r="AL26" i="7"/>
  <c r="BR26" i="7" s="1"/>
  <c r="AN26" i="7"/>
  <c r="AL56" i="7"/>
  <c r="BR56" i="7" s="1"/>
  <c r="AN56" i="7"/>
  <c r="AN31" i="7"/>
  <c r="AL31" i="7"/>
  <c r="BR31" i="7" s="1"/>
  <c r="AL9" i="7"/>
  <c r="BR9" i="7" s="1"/>
  <c r="AN9" i="7"/>
  <c r="AN81" i="7"/>
  <c r="AL81" i="7"/>
  <c r="BR81" i="7" s="1"/>
  <c r="AL76" i="7"/>
  <c r="BR76" i="7" s="1"/>
  <c r="AN76" i="7"/>
  <c r="AH33" i="7"/>
  <c r="BQ33" i="7" s="1"/>
  <c r="AJ33" i="7"/>
  <c r="AV58" i="7"/>
  <c r="BE30" i="7"/>
  <c r="AL127" i="7"/>
  <c r="BR127" i="7" s="1"/>
  <c r="AN127" i="7"/>
  <c r="AL91" i="7"/>
  <c r="BR91" i="7" s="1"/>
  <c r="AN91" i="7"/>
  <c r="AH41" i="7"/>
  <c r="BQ41" i="7" s="1"/>
  <c r="AJ41" i="7"/>
  <c r="AH65" i="7"/>
  <c r="BQ65" i="7" s="1"/>
  <c r="AJ65" i="7"/>
  <c r="AH48" i="7"/>
  <c r="BQ48" i="7" s="1"/>
  <c r="AJ48" i="7"/>
  <c r="AL120" i="7"/>
  <c r="BR120" i="7" s="1"/>
  <c r="AN120" i="7"/>
  <c r="AN86" i="7"/>
  <c r="AL86" i="7"/>
  <c r="BR86" i="7" s="1"/>
  <c r="AR52" i="7"/>
  <c r="AP52" i="7"/>
  <c r="BS52" i="7" s="1"/>
  <c r="AL34" i="7"/>
  <c r="BR34" i="7" s="1"/>
  <c r="AN34" i="7"/>
  <c r="AH57" i="7"/>
  <c r="BQ57" i="7" s="1"/>
  <c r="AJ57" i="7"/>
  <c r="AL121" i="7"/>
  <c r="BR121" i="7" s="1"/>
  <c r="AN121" i="7"/>
  <c r="AN69" i="7"/>
  <c r="AL69" i="7"/>
  <c r="BR69" i="7" s="1"/>
  <c r="AL14" i="7"/>
  <c r="BR14" i="7" s="1"/>
  <c r="AN14" i="7"/>
  <c r="AR13" i="7"/>
  <c r="AP13" i="7"/>
  <c r="BS13" i="7" s="1"/>
  <c r="AN12" i="7"/>
  <c r="AL12" i="7"/>
  <c r="BR12" i="7" s="1"/>
  <c r="AL11" i="7"/>
  <c r="BR11" i="7" s="1"/>
  <c r="AN11" i="7"/>
  <c r="AH6" i="7"/>
  <c r="BQ6" i="7" s="1"/>
  <c r="K15" i="6"/>
  <c r="K117" i="6"/>
  <c r="K32" i="6"/>
  <c r="Z92" i="6"/>
  <c r="Y92" i="6" s="1"/>
  <c r="K83" i="6"/>
  <c r="K114" i="6"/>
  <c r="X70" i="6"/>
  <c r="Z16" i="6"/>
  <c r="Y16" i="6" s="1"/>
  <c r="X67" i="6"/>
  <c r="Z83" i="6"/>
  <c r="Y83" i="6" s="1"/>
  <c r="K16" i="6"/>
  <c r="K28" i="6"/>
  <c r="K47" i="6"/>
  <c r="K70" i="6"/>
  <c r="X133" i="6"/>
  <c r="Z21" i="6"/>
  <c r="Y21" i="6" s="1"/>
  <c r="X75" i="6"/>
  <c r="Z100" i="6"/>
  <c r="Y100" i="6" s="1"/>
  <c r="X107" i="6"/>
  <c r="Z138" i="6"/>
  <c r="Y138" i="6" s="1"/>
  <c r="Z57" i="6"/>
  <c r="Y57" i="6" s="1"/>
  <c r="X64" i="6"/>
  <c r="Z109" i="6"/>
  <c r="Y109" i="6" s="1"/>
  <c r="Z115" i="6"/>
  <c r="Y115" i="6" s="1"/>
  <c r="K38" i="6"/>
  <c r="Z45" i="6"/>
  <c r="Y45" i="6" s="1"/>
  <c r="X48" i="6"/>
  <c r="X72" i="6"/>
  <c r="X104" i="6"/>
  <c r="X25" i="6"/>
  <c r="X39" i="6"/>
  <c r="Z63" i="6"/>
  <c r="Y63" i="6" s="1"/>
  <c r="Z124" i="6"/>
  <c r="Y124" i="6" s="1"/>
  <c r="Z12" i="6"/>
  <c r="Y12" i="6" s="1"/>
  <c r="Z22" i="6"/>
  <c r="Y22" i="6" s="1"/>
  <c r="Z39" i="6"/>
  <c r="Y39" i="6" s="1"/>
  <c r="K49" i="6"/>
  <c r="X80" i="6"/>
  <c r="K115" i="6"/>
  <c r="Z117" i="6"/>
  <c r="Y117" i="6" s="1"/>
  <c r="X128" i="6"/>
  <c r="X134" i="6"/>
  <c r="K138" i="6"/>
  <c r="X21" i="6"/>
  <c r="Z26" i="6"/>
  <c r="Y26" i="6" s="1"/>
  <c r="X29" i="6"/>
  <c r="K35" i="6"/>
  <c r="K85" i="6"/>
  <c r="K102" i="6"/>
  <c r="X118" i="6"/>
  <c r="X132" i="6"/>
  <c r="Z132" i="6"/>
  <c r="Y132" i="6" s="1"/>
  <c r="X33" i="6"/>
  <c r="X35" i="6"/>
  <c r="X40" i="6"/>
  <c r="Z48" i="6"/>
  <c r="Y48" i="6" s="1"/>
  <c r="K75" i="6"/>
  <c r="Z85" i="6"/>
  <c r="Y85" i="6" s="1"/>
  <c r="X96" i="6"/>
  <c r="X102" i="6"/>
  <c r="Z134" i="6"/>
  <c r="Y134" i="6" s="1"/>
  <c r="X38" i="6"/>
  <c r="Z40" i="6"/>
  <c r="Y40" i="6" s="1"/>
  <c r="Z77" i="6"/>
  <c r="Y77" i="6" s="1"/>
  <c r="X100" i="6"/>
  <c r="Z33" i="6"/>
  <c r="Y33" i="6" s="1"/>
  <c r="Z25" i="6"/>
  <c r="Y25" i="6" s="1"/>
  <c r="X36" i="6"/>
  <c r="K41" i="6"/>
  <c r="K57" i="6"/>
  <c r="K78" i="6"/>
  <c r="K107" i="6"/>
  <c r="K118" i="6"/>
  <c r="X51" i="6"/>
  <c r="X68" i="6"/>
  <c r="K140" i="6"/>
  <c r="Z142" i="6"/>
  <c r="Y142" i="6" s="1"/>
  <c r="K13" i="6"/>
  <c r="X15" i="6"/>
  <c r="K20" i="6"/>
  <c r="Z29" i="6"/>
  <c r="Y29" i="6" s="1"/>
  <c r="Z36" i="6"/>
  <c r="Y36" i="6" s="1"/>
  <c r="K43" i="6"/>
  <c r="K54" i="6"/>
  <c r="Z72" i="6"/>
  <c r="Y72" i="6" s="1"/>
  <c r="K79" i="6"/>
  <c r="K81" i="6"/>
  <c r="Z96" i="6"/>
  <c r="Y96" i="6" s="1"/>
  <c r="X99" i="6"/>
  <c r="Z103" i="6"/>
  <c r="Y103" i="6" s="1"/>
  <c r="K110" i="6"/>
  <c r="X112" i="6"/>
  <c r="K121" i="6"/>
  <c r="Z127" i="6"/>
  <c r="Y127" i="6" s="1"/>
  <c r="X137" i="6"/>
  <c r="K143" i="6"/>
  <c r="X43" i="6"/>
  <c r="K50" i="6"/>
  <c r="X54" i="6"/>
  <c r="Z60" i="6"/>
  <c r="Y60" i="6" s="1"/>
  <c r="K67" i="6"/>
  <c r="X71" i="6"/>
  <c r="K73" i="6"/>
  <c r="X106" i="6"/>
  <c r="X110" i="6"/>
  <c r="Z112" i="6"/>
  <c r="Y112" i="6" s="1"/>
  <c r="Z121" i="6"/>
  <c r="Y121" i="6" s="1"/>
  <c r="X131" i="6"/>
  <c r="X135" i="6"/>
  <c r="K141" i="6"/>
  <c r="X13" i="6"/>
  <c r="K12" i="6"/>
  <c r="Z30" i="6"/>
  <c r="Y30" i="6" s="1"/>
  <c r="K46" i="6"/>
  <c r="K82" i="6"/>
  <c r="K86" i="6"/>
  <c r="Z135" i="6"/>
  <c r="Y135" i="6" s="1"/>
  <c r="Z51" i="6"/>
  <c r="Y51" i="6" s="1"/>
  <c r="K89" i="6"/>
  <c r="Z95" i="6"/>
  <c r="Y95" i="6" s="1"/>
  <c r="Z104" i="6"/>
  <c r="Y104" i="6" s="1"/>
  <c r="K111" i="6"/>
  <c r="K113" i="6"/>
  <c r="Z68" i="6"/>
  <c r="Y68" i="6" s="1"/>
  <c r="Z71" i="6"/>
  <c r="Y71" i="6" s="1"/>
  <c r="K24" i="6"/>
  <c r="X42" i="6"/>
  <c r="X46" i="6"/>
  <c r="K53" i="6"/>
  <c r="X86" i="6"/>
  <c r="Z139" i="6"/>
  <c r="Y139" i="6" s="1"/>
  <c r="X74" i="6"/>
  <c r="X78" i="6"/>
  <c r="Z80" i="6"/>
  <c r="Y80" i="6" s="1"/>
  <c r="Z89" i="6"/>
  <c r="Y89" i="6" s="1"/>
  <c r="K99" i="6"/>
  <c r="X103" i="6"/>
  <c r="K105" i="6"/>
  <c r="Y13" i="6"/>
  <c r="X56" i="6"/>
  <c r="X59" i="6"/>
  <c r="X62" i="6"/>
  <c r="X88" i="6"/>
  <c r="X91" i="6"/>
  <c r="X94" i="6"/>
  <c r="X120" i="6"/>
  <c r="X123" i="6"/>
  <c r="X126" i="6"/>
  <c r="K131" i="6"/>
  <c r="K133" i="6"/>
  <c r="K136" i="6"/>
  <c r="X20" i="6"/>
  <c r="K23" i="6"/>
  <c r="X24" i="6"/>
  <c r="K27" i="6"/>
  <c r="X28" i="6"/>
  <c r="K31" i="6"/>
  <c r="X32" i="6"/>
  <c r="X44" i="6"/>
  <c r="X47" i="6"/>
  <c r="X50" i="6"/>
  <c r="K55" i="6"/>
  <c r="K58" i="6"/>
  <c r="K61" i="6"/>
  <c r="Z65" i="6"/>
  <c r="Y65" i="6" s="1"/>
  <c r="X76" i="6"/>
  <c r="X79" i="6"/>
  <c r="X82" i="6"/>
  <c r="K87" i="6"/>
  <c r="K90" i="6"/>
  <c r="K93" i="6"/>
  <c r="Z97" i="6"/>
  <c r="Y97" i="6" s="1"/>
  <c r="X108" i="6"/>
  <c r="X111" i="6"/>
  <c r="X114" i="6"/>
  <c r="K119" i="6"/>
  <c r="K122" i="6"/>
  <c r="K125" i="6"/>
  <c r="Z129" i="6"/>
  <c r="Y129" i="6" s="1"/>
  <c r="X141" i="6"/>
  <c r="Z53" i="6"/>
  <c r="Y53" i="6" s="1"/>
  <c r="Z88" i="6"/>
  <c r="Y88" i="6" s="1"/>
  <c r="Z120" i="6"/>
  <c r="Y120" i="6" s="1"/>
  <c r="Z123" i="6"/>
  <c r="Y123" i="6" s="1"/>
  <c r="Z91" i="6"/>
  <c r="Y91" i="6" s="1"/>
  <c r="K22" i="6"/>
  <c r="X23" i="6"/>
  <c r="K26" i="6"/>
  <c r="X27" i="6"/>
  <c r="K30" i="6"/>
  <c r="X31" i="6"/>
  <c r="K34" i="6"/>
  <c r="K37" i="6"/>
  <c r="Z41" i="6"/>
  <c r="Y41" i="6" s="1"/>
  <c r="Z44" i="6"/>
  <c r="Y44" i="6" s="1"/>
  <c r="X52" i="6"/>
  <c r="X55" i="6"/>
  <c r="X58" i="6"/>
  <c r="K63" i="6"/>
  <c r="K66" i="6"/>
  <c r="K69" i="6"/>
  <c r="Z73" i="6"/>
  <c r="Y73" i="6" s="1"/>
  <c r="Z76" i="6"/>
  <c r="Y76" i="6" s="1"/>
  <c r="X84" i="6"/>
  <c r="X87" i="6"/>
  <c r="X90" i="6"/>
  <c r="K95" i="6"/>
  <c r="K98" i="6"/>
  <c r="K101" i="6"/>
  <c r="Z105" i="6"/>
  <c r="Y105" i="6" s="1"/>
  <c r="Z108" i="6"/>
  <c r="Y108" i="6" s="1"/>
  <c r="X116" i="6"/>
  <c r="X119" i="6"/>
  <c r="X122" i="6"/>
  <c r="K127" i="6"/>
  <c r="K130" i="6"/>
  <c r="Z136" i="6"/>
  <c r="Y136" i="6" s="1"/>
  <c r="Z14" i="6"/>
  <c r="Y14" i="6" s="1"/>
  <c r="Z61" i="6"/>
  <c r="Y61" i="6" s="1"/>
  <c r="Z64" i="6"/>
  <c r="Y64" i="6" s="1"/>
  <c r="Z93" i="6"/>
  <c r="Y93" i="6" s="1"/>
  <c r="Z125" i="6"/>
  <c r="Y125" i="6" s="1"/>
  <c r="Z128" i="6"/>
  <c r="Y128" i="6" s="1"/>
  <c r="X140" i="6"/>
  <c r="X14" i="6"/>
  <c r="Z56" i="6"/>
  <c r="Y56" i="6" s="1"/>
  <c r="Z59" i="6"/>
  <c r="Y59" i="6" s="1"/>
  <c r="X34" i="6"/>
  <c r="K42" i="6"/>
  <c r="K45" i="6"/>
  <c r="Z49" i="6"/>
  <c r="Y49" i="6" s="1"/>
  <c r="Z52" i="6"/>
  <c r="Y52" i="6" s="1"/>
  <c r="X60" i="6"/>
  <c r="X66" i="6"/>
  <c r="K74" i="6"/>
  <c r="K77" i="6"/>
  <c r="Z81" i="6"/>
  <c r="Y81" i="6" s="1"/>
  <c r="Z84" i="6"/>
  <c r="Y84" i="6" s="1"/>
  <c r="X92" i="6"/>
  <c r="X98" i="6"/>
  <c r="K106" i="6"/>
  <c r="K109" i="6"/>
  <c r="Z113" i="6"/>
  <c r="Y113" i="6" s="1"/>
  <c r="Z116" i="6"/>
  <c r="Y116" i="6" s="1"/>
  <c r="X124" i="6"/>
  <c r="X130" i="6"/>
  <c r="K137" i="6"/>
  <c r="K139" i="6"/>
  <c r="Z37" i="6"/>
  <c r="Y37" i="6" s="1"/>
  <c r="K62" i="6"/>
  <c r="K65" i="6"/>
  <c r="Z69" i="6"/>
  <c r="Y69" i="6" s="1"/>
  <c r="K94" i="6"/>
  <c r="K97" i="6"/>
  <c r="Z101" i="6"/>
  <c r="Y101" i="6" s="1"/>
  <c r="K126" i="6"/>
  <c r="K129" i="6"/>
  <c r="X142" i="6"/>
  <c r="Z143" i="6"/>
  <c r="Y143" i="6" s="1"/>
  <c r="K144" i="6"/>
  <c r="X144" i="6"/>
  <c r="BO3" i="7" l="1"/>
  <c r="D3" i="6"/>
  <c r="AL72" i="7"/>
  <c r="BR72" i="7" s="1"/>
  <c r="BY10" i="7"/>
  <c r="CA10" i="7" s="1"/>
  <c r="BQ3" i="7"/>
  <c r="D6" i="6"/>
  <c r="G6" i="6" s="1"/>
  <c r="J6" i="6" s="1"/>
  <c r="AN98" i="7"/>
  <c r="AP98" i="7" s="1"/>
  <c r="BS98" i="7" s="1"/>
  <c r="AL48" i="7"/>
  <c r="BR48" i="7" s="1"/>
  <c r="AN48" i="7"/>
  <c r="AP113" i="7"/>
  <c r="BS113" i="7" s="1"/>
  <c r="AR113" i="7"/>
  <c r="AR102" i="7"/>
  <c r="AP102" i="7"/>
  <c r="BS102" i="7" s="1"/>
  <c r="AV133" i="7"/>
  <c r="AT133" i="7"/>
  <c r="BT133" i="7" s="1"/>
  <c r="AR31" i="7"/>
  <c r="AP31" i="7"/>
  <c r="BS31" i="7" s="1"/>
  <c r="AN61" i="7"/>
  <c r="AL61" i="7"/>
  <c r="BR61" i="7" s="1"/>
  <c r="AR97" i="7"/>
  <c r="AP97" i="7"/>
  <c r="BS97" i="7" s="1"/>
  <c r="AP106" i="7"/>
  <c r="BS106" i="7" s="1"/>
  <c r="AR106" i="7"/>
  <c r="AV10" i="7"/>
  <c r="AT10" i="7"/>
  <c r="BT10" i="7" s="1"/>
  <c r="AN131" i="7"/>
  <c r="AL131" i="7"/>
  <c r="BR131" i="7" s="1"/>
  <c r="BA135" i="7"/>
  <c r="AP116" i="7"/>
  <c r="BS116" i="7" s="1"/>
  <c r="AR116" i="7"/>
  <c r="AP118" i="7"/>
  <c r="BS118" i="7" s="1"/>
  <c r="AR118" i="7"/>
  <c r="AS58" i="7"/>
  <c r="AP58" i="7"/>
  <c r="BS58" i="7" s="1"/>
  <c r="AR32" i="7"/>
  <c r="AP32" i="7"/>
  <c r="BS32" i="7" s="1"/>
  <c r="AR128" i="7"/>
  <c r="AP128" i="7"/>
  <c r="BS128" i="7" s="1"/>
  <c r="AL80" i="7"/>
  <c r="BR80" i="7" s="1"/>
  <c r="AN80" i="7"/>
  <c r="AR76" i="7"/>
  <c r="AP76" i="7"/>
  <c r="BS76" i="7" s="1"/>
  <c r="AP87" i="7"/>
  <c r="BS87" i="7" s="1"/>
  <c r="AR87" i="7"/>
  <c r="AR66" i="7"/>
  <c r="AP66" i="7"/>
  <c r="BS66" i="7" s="1"/>
  <c r="AR85" i="7"/>
  <c r="AP85" i="7"/>
  <c r="BS85" i="7" s="1"/>
  <c r="AP46" i="7"/>
  <c r="BS46" i="7" s="1"/>
  <c r="AR46" i="7"/>
  <c r="AV29" i="7"/>
  <c r="AT29" i="7"/>
  <c r="BT29" i="7" s="1"/>
  <c r="AR99" i="7"/>
  <c r="AP99" i="7"/>
  <c r="BS99" i="7" s="1"/>
  <c r="AV47" i="7"/>
  <c r="AT47" i="7"/>
  <c r="BT47" i="7" s="1"/>
  <c r="AR55" i="7"/>
  <c r="AP55" i="7"/>
  <c r="BS55" i="7" s="1"/>
  <c r="AP93" i="7"/>
  <c r="BS93" i="7" s="1"/>
  <c r="AR93" i="7"/>
  <c r="AR27" i="7"/>
  <c r="AP27" i="7"/>
  <c r="BS27" i="7" s="1"/>
  <c r="AN63" i="7"/>
  <c r="AL63" i="7"/>
  <c r="BR63" i="7" s="1"/>
  <c r="AP123" i="7"/>
  <c r="BS123" i="7" s="1"/>
  <c r="AR123" i="7"/>
  <c r="AP53" i="7"/>
  <c r="BS53" i="7" s="1"/>
  <c r="AR53" i="7"/>
  <c r="AR126" i="7"/>
  <c r="AP126" i="7"/>
  <c r="BS126" i="7" s="1"/>
  <c r="AL40" i="7"/>
  <c r="BR40" i="7" s="1"/>
  <c r="AN40" i="7"/>
  <c r="AN65" i="7"/>
  <c r="AL65" i="7"/>
  <c r="BR65" i="7" s="1"/>
  <c r="AR26" i="7"/>
  <c r="AP26" i="7"/>
  <c r="BS26" i="7" s="1"/>
  <c r="AL119" i="7"/>
  <c r="BR119" i="7" s="1"/>
  <c r="AN119" i="7"/>
  <c r="AP112" i="7"/>
  <c r="BS112" i="7" s="1"/>
  <c r="AR112" i="7"/>
  <c r="AR94" i="7"/>
  <c r="AP94" i="7"/>
  <c r="BS94" i="7" s="1"/>
  <c r="AR90" i="7"/>
  <c r="AP90" i="7"/>
  <c r="BS90" i="7" s="1"/>
  <c r="AN129" i="7"/>
  <c r="AL129" i="7"/>
  <c r="BR129" i="7" s="1"/>
  <c r="AL108" i="7"/>
  <c r="BR108" i="7" s="1"/>
  <c r="AN108" i="7"/>
  <c r="AR59" i="7"/>
  <c r="AP59" i="7"/>
  <c r="BS59" i="7" s="1"/>
  <c r="AR96" i="7"/>
  <c r="AP96" i="7"/>
  <c r="BS96" i="7" s="1"/>
  <c r="AL45" i="7"/>
  <c r="BR45" i="7" s="1"/>
  <c r="AN45" i="7"/>
  <c r="AP38" i="7"/>
  <c r="BS38" i="7" s="1"/>
  <c r="AR38" i="7"/>
  <c r="AR69" i="7"/>
  <c r="AP69" i="7"/>
  <c r="BS69" i="7" s="1"/>
  <c r="AV52" i="7"/>
  <c r="AT52" i="7"/>
  <c r="BT52" i="7" s="1"/>
  <c r="AR81" i="7"/>
  <c r="AP81" i="7"/>
  <c r="BS81" i="7" s="1"/>
  <c r="AR100" i="7"/>
  <c r="AP100" i="7"/>
  <c r="BS100" i="7" s="1"/>
  <c r="AR78" i="7"/>
  <c r="AP78" i="7"/>
  <c r="BS78" i="7" s="1"/>
  <c r="AP136" i="7"/>
  <c r="BS136" i="7" s="1"/>
  <c r="AR136" i="7"/>
  <c r="AV44" i="7"/>
  <c r="AT44" i="7"/>
  <c r="BT44" i="7" s="1"/>
  <c r="AR74" i="7"/>
  <c r="AP74" i="7"/>
  <c r="BS74" i="7" s="1"/>
  <c r="AV88" i="7"/>
  <c r="AT88" i="7"/>
  <c r="BT88" i="7" s="1"/>
  <c r="AR98" i="7"/>
  <c r="AV37" i="7"/>
  <c r="AT37" i="7"/>
  <c r="BT37" i="7" s="1"/>
  <c r="AR50" i="7"/>
  <c r="AP50" i="7"/>
  <c r="BS50" i="7" s="1"/>
  <c r="AN101" i="7"/>
  <c r="AL101" i="7"/>
  <c r="BR101" i="7" s="1"/>
  <c r="AR135" i="7"/>
  <c r="AP135" i="7"/>
  <c r="BS135" i="7" s="1"/>
  <c r="AP35" i="7"/>
  <c r="BS35" i="7" s="1"/>
  <c r="AR35" i="7"/>
  <c r="AR34" i="7"/>
  <c r="AP34" i="7"/>
  <c r="BS34" i="7" s="1"/>
  <c r="AR56" i="7"/>
  <c r="AP56" i="7"/>
  <c r="BS56" i="7" s="1"/>
  <c r="AR60" i="7"/>
  <c r="AP60" i="7"/>
  <c r="BS60" i="7" s="1"/>
  <c r="AP54" i="7"/>
  <c r="BS54" i="7" s="1"/>
  <c r="AR54" i="7"/>
  <c r="AP121" i="7"/>
  <c r="BS121" i="7" s="1"/>
  <c r="AR121" i="7"/>
  <c r="AL41" i="7"/>
  <c r="BR41" i="7" s="1"/>
  <c r="AN41" i="7"/>
  <c r="AR9" i="7"/>
  <c r="AP9" i="7"/>
  <c r="BS9" i="7" s="1"/>
  <c r="AR43" i="7"/>
  <c r="AP43" i="7"/>
  <c r="BS43" i="7" s="1"/>
  <c r="AP137" i="7"/>
  <c r="BS137" i="7" s="1"/>
  <c r="AR137" i="7"/>
  <c r="AR28" i="7"/>
  <c r="AP28" i="7"/>
  <c r="BS28" i="7" s="1"/>
  <c r="AP114" i="7"/>
  <c r="BS114" i="7" s="1"/>
  <c r="AR114" i="7"/>
  <c r="BA126" i="7"/>
  <c r="AN95" i="7"/>
  <c r="AL95" i="7"/>
  <c r="BR95" i="7" s="1"/>
  <c r="AP130" i="7"/>
  <c r="BS130" i="7" s="1"/>
  <c r="AR130" i="7"/>
  <c r="AP117" i="7"/>
  <c r="BS117" i="7" s="1"/>
  <c r="AR117" i="7"/>
  <c r="AP8" i="7"/>
  <c r="BS8" i="7" s="1"/>
  <c r="AR8" i="7"/>
  <c r="AP110" i="7"/>
  <c r="BS110" i="7" s="1"/>
  <c r="AR110" i="7"/>
  <c r="AR36" i="7"/>
  <c r="AP36" i="7"/>
  <c r="BS36" i="7" s="1"/>
  <c r="AP122" i="7"/>
  <c r="BS122" i="7" s="1"/>
  <c r="AR122" i="7"/>
  <c r="AR73" i="7"/>
  <c r="AP73" i="7"/>
  <c r="BS73" i="7" s="1"/>
  <c r="AR132" i="7"/>
  <c r="AP132" i="7"/>
  <c r="BS132" i="7" s="1"/>
  <c r="AR67" i="7"/>
  <c r="AP67" i="7"/>
  <c r="BS67" i="7" s="1"/>
  <c r="AR75" i="7"/>
  <c r="AP75" i="7"/>
  <c r="BS75" i="7" s="1"/>
  <c r="AR70" i="7"/>
  <c r="AP70" i="7"/>
  <c r="BS70" i="7" s="1"/>
  <c r="AR23" i="7"/>
  <c r="AP23" i="7"/>
  <c r="BS23" i="7" s="1"/>
  <c r="AP62" i="7"/>
  <c r="BS62" i="7" s="1"/>
  <c r="AR62" i="7"/>
  <c r="AR86" i="7"/>
  <c r="AP86" i="7"/>
  <c r="BS86" i="7" s="1"/>
  <c r="AZ58" i="7"/>
  <c r="AR72" i="7"/>
  <c r="AP72" i="7"/>
  <c r="BS72" i="7" s="1"/>
  <c r="AP115" i="7"/>
  <c r="BS115" i="7" s="1"/>
  <c r="AR115" i="7"/>
  <c r="AP109" i="7"/>
  <c r="BS109" i="7" s="1"/>
  <c r="AR109" i="7"/>
  <c r="AN79" i="7"/>
  <c r="AL79" i="7"/>
  <c r="BR79" i="7" s="1"/>
  <c r="AL111" i="7"/>
  <c r="BR111" i="7" s="1"/>
  <c r="AN111" i="7"/>
  <c r="BA27" i="7"/>
  <c r="AR127" i="7"/>
  <c r="AP127" i="7"/>
  <c r="BS127" i="7" s="1"/>
  <c r="AR42" i="7"/>
  <c r="AP42" i="7"/>
  <c r="BS42" i="7" s="1"/>
  <c r="AP30" i="7"/>
  <c r="BS30" i="7" s="1"/>
  <c r="AR30" i="7"/>
  <c r="AL57" i="7"/>
  <c r="BR57" i="7" s="1"/>
  <c r="AN57" i="7"/>
  <c r="AP120" i="7"/>
  <c r="BS120" i="7" s="1"/>
  <c r="AR120" i="7"/>
  <c r="AR91" i="7"/>
  <c r="AP91" i="7"/>
  <c r="BS91" i="7" s="1"/>
  <c r="AL33" i="7"/>
  <c r="BR33" i="7" s="1"/>
  <c r="AN33" i="7"/>
  <c r="AP7" i="7"/>
  <c r="BS7" i="7" s="1"/>
  <c r="AR7" i="7"/>
  <c r="AN71" i="7"/>
  <c r="AL71" i="7"/>
  <c r="BR71" i="7" s="1"/>
  <c r="AN77" i="7"/>
  <c r="AL77" i="7"/>
  <c r="BR77" i="7" s="1"/>
  <c r="AP51" i="7"/>
  <c r="BS51" i="7" s="1"/>
  <c r="AR51" i="7"/>
  <c r="AL49" i="7"/>
  <c r="BR49" i="7" s="1"/>
  <c r="AN49" i="7"/>
  <c r="BE28" i="7"/>
  <c r="AP103" i="7"/>
  <c r="BS103" i="7" s="1"/>
  <c r="AR103" i="7"/>
  <c r="AR68" i="7"/>
  <c r="AP68" i="7"/>
  <c r="BS68" i="7" s="1"/>
  <c r="AR89" i="7"/>
  <c r="AP89" i="7"/>
  <c r="BS89" i="7" s="1"/>
  <c r="AR84" i="7"/>
  <c r="AP84" i="7"/>
  <c r="BS84" i="7" s="1"/>
  <c r="AN39" i="7"/>
  <c r="AL39" i="7"/>
  <c r="BR39" i="7" s="1"/>
  <c r="AL64" i="7"/>
  <c r="BR64" i="7" s="1"/>
  <c r="AN64" i="7"/>
  <c r="AR92" i="7"/>
  <c r="AP92" i="7"/>
  <c r="BS92" i="7" s="1"/>
  <c r="AR104" i="7"/>
  <c r="AP104" i="7"/>
  <c r="BS104" i="7" s="1"/>
  <c r="AP14" i="7"/>
  <c r="BS14" i="7" s="1"/>
  <c r="AR14" i="7"/>
  <c r="AV13" i="7"/>
  <c r="AT13" i="7"/>
  <c r="BT13" i="7" s="1"/>
  <c r="AR12" i="7"/>
  <c r="AP12" i="7"/>
  <c r="BS12" i="7" s="1"/>
  <c r="AR11" i="7"/>
  <c r="AP11" i="7"/>
  <c r="BS11" i="7" s="1"/>
  <c r="AL6" i="7"/>
  <c r="BR6" i="7" s="1"/>
  <c r="G3" i="6"/>
  <c r="H3" i="6" s="1"/>
  <c r="D8" i="6"/>
  <c r="D5" i="6"/>
  <c r="E5" i="6" s="1"/>
  <c r="BR3" i="7" l="1"/>
  <c r="AV42" i="7"/>
  <c r="AT42" i="7"/>
  <c r="BT42" i="7" s="1"/>
  <c r="AV43" i="7"/>
  <c r="AT43" i="7"/>
  <c r="BT43" i="7" s="1"/>
  <c r="AP129" i="7"/>
  <c r="BS129" i="7" s="1"/>
  <c r="AR129" i="7"/>
  <c r="AT120" i="7"/>
  <c r="BT120" i="7" s="1"/>
  <c r="AV120" i="7"/>
  <c r="AT109" i="7"/>
  <c r="BT109" i="7" s="1"/>
  <c r="AV109" i="7"/>
  <c r="AT122" i="7"/>
  <c r="BT122" i="7" s="1"/>
  <c r="AV122" i="7"/>
  <c r="AT117" i="7"/>
  <c r="BT117" i="7" s="1"/>
  <c r="AV117" i="7"/>
  <c r="AT114" i="7"/>
  <c r="BT114" i="7" s="1"/>
  <c r="AV114" i="7"/>
  <c r="AT136" i="7"/>
  <c r="BT136" i="7" s="1"/>
  <c r="AV136" i="7"/>
  <c r="AV53" i="7"/>
  <c r="AT53" i="7"/>
  <c r="BT53" i="7" s="1"/>
  <c r="AV27" i="7"/>
  <c r="AT27" i="7"/>
  <c r="BT27" i="7" s="1"/>
  <c r="AT99" i="7"/>
  <c r="BT99" i="7" s="1"/>
  <c r="AV99" i="7"/>
  <c r="AV66" i="7"/>
  <c r="AT66" i="7"/>
  <c r="BT66" i="7" s="1"/>
  <c r="AT128" i="7"/>
  <c r="BT128" i="7" s="1"/>
  <c r="AV128" i="7"/>
  <c r="AZ133" i="7"/>
  <c r="AX133" i="7"/>
  <c r="BU133" i="7" s="1"/>
  <c r="AT91" i="7"/>
  <c r="BT91" i="7" s="1"/>
  <c r="AV91" i="7"/>
  <c r="AV104" i="7"/>
  <c r="AT104" i="7"/>
  <c r="BT104" i="7" s="1"/>
  <c r="AR71" i="7"/>
  <c r="AP71" i="7"/>
  <c r="BS71" i="7" s="1"/>
  <c r="AT127" i="7"/>
  <c r="BT127" i="7" s="1"/>
  <c r="AV127" i="7"/>
  <c r="AV86" i="7"/>
  <c r="AT86" i="7"/>
  <c r="BT86" i="7" s="1"/>
  <c r="AV75" i="7"/>
  <c r="AT75" i="7"/>
  <c r="BT75" i="7" s="1"/>
  <c r="AT9" i="7"/>
  <c r="BT9" i="7" s="1"/>
  <c r="AV9" i="7"/>
  <c r="AV60" i="7"/>
  <c r="AT60" i="7"/>
  <c r="BT60" i="7" s="1"/>
  <c r="AV135" i="7"/>
  <c r="AT135" i="7"/>
  <c r="BT135" i="7" s="1"/>
  <c r="AV98" i="7"/>
  <c r="AT98" i="7"/>
  <c r="BT98" i="7" s="1"/>
  <c r="AZ52" i="7"/>
  <c r="AX52" i="7"/>
  <c r="BU52" i="7" s="1"/>
  <c r="AV96" i="7"/>
  <c r="AT96" i="7"/>
  <c r="BT96" i="7" s="1"/>
  <c r="AV90" i="7"/>
  <c r="AT90" i="7"/>
  <c r="BT90" i="7" s="1"/>
  <c r="AT26" i="7"/>
  <c r="BT26" i="7" s="1"/>
  <c r="AV26" i="7"/>
  <c r="AV93" i="7"/>
  <c r="AT93" i="7"/>
  <c r="BT93" i="7" s="1"/>
  <c r="AV87" i="7"/>
  <c r="AT87" i="7"/>
  <c r="BT87" i="7" s="1"/>
  <c r="BE135" i="7"/>
  <c r="AT73" i="7"/>
  <c r="BT73" i="7" s="1"/>
  <c r="AV73" i="7"/>
  <c r="AV126" i="7"/>
  <c r="AT126" i="7"/>
  <c r="BT126" i="7" s="1"/>
  <c r="AT115" i="7"/>
  <c r="BT115" i="7" s="1"/>
  <c r="AV115" i="7"/>
  <c r="AV62" i="7"/>
  <c r="AT62" i="7"/>
  <c r="BT62" i="7" s="1"/>
  <c r="AV130" i="7"/>
  <c r="AT130" i="7"/>
  <c r="BT130" i="7" s="1"/>
  <c r="AR41" i="7"/>
  <c r="AP41" i="7"/>
  <c r="BS41" i="7" s="1"/>
  <c r="AV123" i="7"/>
  <c r="AT123" i="7"/>
  <c r="BT123" i="7" s="1"/>
  <c r="AZ29" i="7"/>
  <c r="AX29" i="7"/>
  <c r="BU29" i="7" s="1"/>
  <c r="AV32" i="7"/>
  <c r="AT32" i="7"/>
  <c r="BT32" i="7" s="1"/>
  <c r="AV97" i="7"/>
  <c r="AT97" i="7"/>
  <c r="BT97" i="7" s="1"/>
  <c r="AV102" i="7"/>
  <c r="AT102" i="7"/>
  <c r="BT102" i="7" s="1"/>
  <c r="AR39" i="7"/>
  <c r="AP39" i="7"/>
  <c r="BS39" i="7" s="1"/>
  <c r="AV70" i="7"/>
  <c r="AT70" i="7"/>
  <c r="BT70" i="7" s="1"/>
  <c r="AZ37" i="7"/>
  <c r="AX37" i="7"/>
  <c r="BU37" i="7" s="1"/>
  <c r="AT106" i="7"/>
  <c r="BT106" i="7" s="1"/>
  <c r="AV106" i="7"/>
  <c r="BE27" i="7"/>
  <c r="AV92" i="7"/>
  <c r="AT92" i="7"/>
  <c r="BT92" i="7" s="1"/>
  <c r="AV89" i="7"/>
  <c r="AT89" i="7"/>
  <c r="BT89" i="7" s="1"/>
  <c r="AV67" i="7"/>
  <c r="AT67" i="7"/>
  <c r="BT67" i="7" s="1"/>
  <c r="AV36" i="7"/>
  <c r="AT36" i="7"/>
  <c r="BT36" i="7" s="1"/>
  <c r="AV28" i="7"/>
  <c r="AT28" i="7"/>
  <c r="BT28" i="7" s="1"/>
  <c r="AV56" i="7"/>
  <c r="AT56" i="7"/>
  <c r="BT56" i="7" s="1"/>
  <c r="AP101" i="7"/>
  <c r="BS101" i="7" s="1"/>
  <c r="AR101" i="7"/>
  <c r="AZ88" i="7"/>
  <c r="AX88" i="7"/>
  <c r="BU88" i="7" s="1"/>
  <c r="AV78" i="7"/>
  <c r="AT78" i="7"/>
  <c r="BT78" i="7" s="1"/>
  <c r="AV69" i="7"/>
  <c r="AT69" i="7"/>
  <c r="BT69" i="7" s="1"/>
  <c r="AV59" i="7"/>
  <c r="AT59" i="7"/>
  <c r="BT59" i="7" s="1"/>
  <c r="AV94" i="7"/>
  <c r="AT94" i="7"/>
  <c r="BT94" i="7" s="1"/>
  <c r="AR65" i="7"/>
  <c r="AP65" i="7"/>
  <c r="BS65" i="7" s="1"/>
  <c r="AV46" i="7"/>
  <c r="AT46" i="7"/>
  <c r="BT46" i="7" s="1"/>
  <c r="AT113" i="7"/>
  <c r="BT113" i="7" s="1"/>
  <c r="AV113" i="7"/>
  <c r="AR79" i="7"/>
  <c r="AP79" i="7"/>
  <c r="BS79" i="7" s="1"/>
  <c r="AT7" i="7"/>
  <c r="BT7" i="7" s="1"/>
  <c r="AV7" i="7"/>
  <c r="AV51" i="7"/>
  <c r="AT51" i="7"/>
  <c r="BT51" i="7" s="1"/>
  <c r="AR33" i="7"/>
  <c r="AP33" i="7"/>
  <c r="BS33" i="7" s="1"/>
  <c r="AV30" i="7"/>
  <c r="AT30" i="7"/>
  <c r="BT30" i="7" s="1"/>
  <c r="AP111" i="7"/>
  <c r="BS111" i="7" s="1"/>
  <c r="AR111" i="7"/>
  <c r="AT110" i="7"/>
  <c r="BT110" i="7" s="1"/>
  <c r="AV110" i="7"/>
  <c r="AT137" i="7"/>
  <c r="BT137" i="7" s="1"/>
  <c r="AV137" i="7"/>
  <c r="AT121" i="7"/>
  <c r="BT121" i="7" s="1"/>
  <c r="AV121" i="7"/>
  <c r="AV38" i="7"/>
  <c r="AT38" i="7"/>
  <c r="BT38" i="7" s="1"/>
  <c r="AP108" i="7"/>
  <c r="BS108" i="7" s="1"/>
  <c r="AR108" i="7"/>
  <c r="AT112" i="7"/>
  <c r="BT112" i="7" s="1"/>
  <c r="AV112" i="7"/>
  <c r="AR40" i="7"/>
  <c r="AP40" i="7"/>
  <c r="BS40" i="7" s="1"/>
  <c r="AV55" i="7"/>
  <c r="AT55" i="7"/>
  <c r="BT55" i="7" s="1"/>
  <c r="AV76" i="7"/>
  <c r="AT76" i="7"/>
  <c r="BT76" i="7" s="1"/>
  <c r="AW58" i="7"/>
  <c r="AT58" i="7"/>
  <c r="BT58" i="7" s="1"/>
  <c r="AP131" i="7"/>
  <c r="BS131" i="7" s="1"/>
  <c r="AR131" i="7"/>
  <c r="AP61" i="7"/>
  <c r="BS61" i="7" s="1"/>
  <c r="AR61" i="7"/>
  <c r="AR77" i="7"/>
  <c r="AP77" i="7"/>
  <c r="BS77" i="7" s="1"/>
  <c r="AT81" i="7"/>
  <c r="BT81" i="7" s="1"/>
  <c r="AV81" i="7"/>
  <c r="AT116" i="7"/>
  <c r="BT116" i="7" s="1"/>
  <c r="AV116" i="7"/>
  <c r="AV84" i="7"/>
  <c r="AT84" i="7"/>
  <c r="BT84" i="7" s="1"/>
  <c r="AR49" i="7"/>
  <c r="AP49" i="7"/>
  <c r="BS49" i="7" s="1"/>
  <c r="AV68" i="7"/>
  <c r="AT68" i="7"/>
  <c r="BT68" i="7" s="1"/>
  <c r="AV72" i="7"/>
  <c r="AT72" i="7"/>
  <c r="BT72" i="7" s="1"/>
  <c r="AT23" i="7"/>
  <c r="BT23" i="7" s="1"/>
  <c r="AV23" i="7"/>
  <c r="AV132" i="7"/>
  <c r="AT132" i="7"/>
  <c r="BT132" i="7" s="1"/>
  <c r="AP95" i="7"/>
  <c r="BS95" i="7" s="1"/>
  <c r="AR95" i="7"/>
  <c r="AV34" i="7"/>
  <c r="AT34" i="7"/>
  <c r="BT34" i="7" s="1"/>
  <c r="AV50" i="7"/>
  <c r="AT50" i="7"/>
  <c r="BT50" i="7" s="1"/>
  <c r="AV74" i="7"/>
  <c r="AT74" i="7"/>
  <c r="BT74" i="7" s="1"/>
  <c r="AV100" i="7"/>
  <c r="AT100" i="7"/>
  <c r="BT100" i="7" s="1"/>
  <c r="AR80" i="7"/>
  <c r="AP80" i="7"/>
  <c r="BS80" i="7" s="1"/>
  <c r="AT118" i="7"/>
  <c r="BT118" i="7" s="1"/>
  <c r="AV118" i="7"/>
  <c r="AR48" i="7"/>
  <c r="AP48" i="7"/>
  <c r="BS48" i="7" s="1"/>
  <c r="BD58" i="7"/>
  <c r="AZ44" i="7"/>
  <c r="AX44" i="7"/>
  <c r="BU44" i="7" s="1"/>
  <c r="AR57" i="7"/>
  <c r="AP57" i="7"/>
  <c r="BS57" i="7" s="1"/>
  <c r="AR64" i="7"/>
  <c r="AP64" i="7"/>
  <c r="BS64" i="7" s="1"/>
  <c r="AV103" i="7"/>
  <c r="AT103" i="7"/>
  <c r="BT103" i="7" s="1"/>
  <c r="AT8" i="7"/>
  <c r="BT8" i="7" s="1"/>
  <c r="AV8" i="7"/>
  <c r="BE126" i="7"/>
  <c r="AV54" i="7"/>
  <c r="AT54" i="7"/>
  <c r="BT54" i="7" s="1"/>
  <c r="AV35" i="7"/>
  <c r="AT35" i="7"/>
  <c r="BT35" i="7" s="1"/>
  <c r="AP45" i="7"/>
  <c r="BS45" i="7" s="1"/>
  <c r="AR45" i="7"/>
  <c r="AP119" i="7"/>
  <c r="BS119" i="7" s="1"/>
  <c r="AR119" i="7"/>
  <c r="AR63" i="7"/>
  <c r="AP63" i="7"/>
  <c r="BS63" i="7" s="1"/>
  <c r="AZ47" i="7"/>
  <c r="AX47" i="7"/>
  <c r="BU47" i="7" s="1"/>
  <c r="AV85" i="7"/>
  <c r="AT85" i="7"/>
  <c r="BT85" i="7" s="1"/>
  <c r="AZ10" i="7"/>
  <c r="AX10" i="7"/>
  <c r="BU10" i="7" s="1"/>
  <c r="AV31" i="7"/>
  <c r="AT31" i="7"/>
  <c r="BT31" i="7" s="1"/>
  <c r="AT14" i="7"/>
  <c r="BT14" i="7" s="1"/>
  <c r="AV14" i="7"/>
  <c r="AZ13" i="7"/>
  <c r="AX13" i="7"/>
  <c r="BU13" i="7" s="1"/>
  <c r="AV12" i="7"/>
  <c r="AT12" i="7"/>
  <c r="BT12" i="7" s="1"/>
  <c r="AT11" i="7"/>
  <c r="BT11" i="7" s="1"/>
  <c r="AV11" i="7"/>
  <c r="AP6" i="7"/>
  <c r="BS6" i="7" s="1"/>
  <c r="E3" i="6"/>
  <c r="G5" i="6"/>
  <c r="H5" i="6" s="1"/>
  <c r="D4" i="6"/>
  <c r="E4" i="6" s="1"/>
  <c r="J3" i="6"/>
  <c r="K3" i="6" s="1"/>
  <c r="BS3" i="7" l="1"/>
  <c r="AV45" i="7"/>
  <c r="AT45" i="7"/>
  <c r="BT45" i="7" s="1"/>
  <c r="AV131" i="7"/>
  <c r="AT131" i="7"/>
  <c r="BT131" i="7" s="1"/>
  <c r="AX114" i="7"/>
  <c r="BU114" i="7" s="1"/>
  <c r="AZ114" i="7"/>
  <c r="AZ85" i="7"/>
  <c r="AX85" i="7"/>
  <c r="BU85" i="7" s="1"/>
  <c r="BD44" i="7"/>
  <c r="BF44" i="7" s="1"/>
  <c r="BW44" i="7" s="1"/>
  <c r="BB44" i="7"/>
  <c r="BV44" i="7" s="1"/>
  <c r="AV80" i="7"/>
  <c r="AT80" i="7"/>
  <c r="BT80" i="7" s="1"/>
  <c r="AZ34" i="7"/>
  <c r="AX34" i="7"/>
  <c r="BU34" i="7" s="1"/>
  <c r="AZ72" i="7"/>
  <c r="AX72" i="7"/>
  <c r="BU72" i="7" s="1"/>
  <c r="AV40" i="7"/>
  <c r="AT40" i="7"/>
  <c r="BT40" i="7" s="1"/>
  <c r="AZ30" i="7"/>
  <c r="AX30" i="7"/>
  <c r="BU30" i="7" s="1"/>
  <c r="AV79" i="7"/>
  <c r="AT79" i="7"/>
  <c r="BT79" i="7" s="1"/>
  <c r="AZ94" i="7"/>
  <c r="AX94" i="7"/>
  <c r="BU94" i="7" s="1"/>
  <c r="BD88" i="7"/>
  <c r="BF88" i="7" s="1"/>
  <c r="BW88" i="7" s="1"/>
  <c r="BB88" i="7"/>
  <c r="BV88" i="7" s="1"/>
  <c r="AZ36" i="7"/>
  <c r="AX36" i="7"/>
  <c r="BU36" i="7" s="1"/>
  <c r="AV39" i="7"/>
  <c r="AT39" i="7"/>
  <c r="BT39" i="7" s="1"/>
  <c r="BB29" i="7"/>
  <c r="BV29" i="7" s="1"/>
  <c r="BD29" i="7"/>
  <c r="BF29" i="7" s="1"/>
  <c r="BW29" i="7" s="1"/>
  <c r="AZ62" i="7"/>
  <c r="AX62" i="7"/>
  <c r="BU62" i="7" s="1"/>
  <c r="AZ90" i="7"/>
  <c r="AX90" i="7"/>
  <c r="BU90" i="7" s="1"/>
  <c r="AZ135" i="7"/>
  <c r="AX135" i="7"/>
  <c r="BU135" i="7" s="1"/>
  <c r="AZ86" i="7"/>
  <c r="AX86" i="7"/>
  <c r="BU86" i="7" s="1"/>
  <c r="AZ99" i="7"/>
  <c r="AX99" i="7"/>
  <c r="BU99" i="7" s="1"/>
  <c r="AV95" i="7"/>
  <c r="AT95" i="7"/>
  <c r="BT95" i="7" s="1"/>
  <c r="AZ81" i="7"/>
  <c r="AX81" i="7"/>
  <c r="BU81" i="7" s="1"/>
  <c r="AX112" i="7"/>
  <c r="BU112" i="7" s="1"/>
  <c r="AZ112" i="7"/>
  <c r="AX137" i="7"/>
  <c r="BU137" i="7" s="1"/>
  <c r="AZ137" i="7"/>
  <c r="AX113" i="7"/>
  <c r="BU113" i="7" s="1"/>
  <c r="AZ113" i="7"/>
  <c r="AV101" i="7"/>
  <c r="AT101" i="7"/>
  <c r="BT101" i="7" s="1"/>
  <c r="AX106" i="7"/>
  <c r="BU106" i="7" s="1"/>
  <c r="AZ106" i="7"/>
  <c r="AZ115" i="7"/>
  <c r="AX115" i="7"/>
  <c r="BU115" i="7" s="1"/>
  <c r="AZ127" i="7"/>
  <c r="AX127" i="7"/>
  <c r="BU127" i="7" s="1"/>
  <c r="AX117" i="7"/>
  <c r="BU117" i="7" s="1"/>
  <c r="AZ117" i="7"/>
  <c r="AT129" i="7"/>
  <c r="BT129" i="7" s="1"/>
  <c r="AV129" i="7"/>
  <c r="AX8" i="7"/>
  <c r="BU8" i="7" s="1"/>
  <c r="AZ8" i="7"/>
  <c r="AZ91" i="7"/>
  <c r="AX91" i="7"/>
  <c r="BU91" i="7" s="1"/>
  <c r="AZ103" i="7"/>
  <c r="AX103" i="7"/>
  <c r="BU103" i="7" s="1"/>
  <c r="AZ68" i="7"/>
  <c r="AX68" i="7"/>
  <c r="BU68" i="7" s="1"/>
  <c r="BA58" i="7"/>
  <c r="AX58" i="7"/>
  <c r="BU58" i="7" s="1"/>
  <c r="AV33" i="7"/>
  <c r="AT33" i="7"/>
  <c r="BT33" i="7" s="1"/>
  <c r="AX59" i="7"/>
  <c r="BU59" i="7" s="1"/>
  <c r="AZ59" i="7"/>
  <c r="AX67" i="7"/>
  <c r="BU67" i="7" s="1"/>
  <c r="AZ67" i="7"/>
  <c r="AZ102" i="7"/>
  <c r="AX102" i="7"/>
  <c r="BU102" i="7" s="1"/>
  <c r="AX123" i="7"/>
  <c r="BU123" i="7" s="1"/>
  <c r="AZ123" i="7"/>
  <c r="AZ87" i="7"/>
  <c r="AX87" i="7"/>
  <c r="BU87" i="7" s="1"/>
  <c r="AZ96" i="7"/>
  <c r="AX96" i="7"/>
  <c r="BU96" i="7" s="1"/>
  <c r="AZ60" i="7"/>
  <c r="AX60" i="7"/>
  <c r="BU60" i="7" s="1"/>
  <c r="BD133" i="7"/>
  <c r="BF133" i="7" s="1"/>
  <c r="BW133" i="7" s="1"/>
  <c r="BB133" i="7"/>
  <c r="BV133" i="7" s="1"/>
  <c r="AZ27" i="7"/>
  <c r="AX27" i="7"/>
  <c r="BU27" i="7" s="1"/>
  <c r="AX120" i="7"/>
  <c r="BU120" i="7" s="1"/>
  <c r="AZ120" i="7"/>
  <c r="BD47" i="7"/>
  <c r="BF47" i="7" s="1"/>
  <c r="BW47" i="7" s="1"/>
  <c r="BB47" i="7"/>
  <c r="BV47" i="7" s="1"/>
  <c r="AV108" i="7"/>
  <c r="AT108" i="7"/>
  <c r="BT108" i="7" s="1"/>
  <c r="AX110" i="7"/>
  <c r="BU110" i="7" s="1"/>
  <c r="AZ110" i="7"/>
  <c r="AX9" i="7"/>
  <c r="BU9" i="7" s="1"/>
  <c r="AZ9" i="7"/>
  <c r="AZ128" i="7"/>
  <c r="AX128" i="7"/>
  <c r="BU128" i="7" s="1"/>
  <c r="AX122" i="7"/>
  <c r="BU122" i="7" s="1"/>
  <c r="AZ122" i="7"/>
  <c r="AZ100" i="7"/>
  <c r="AX100" i="7"/>
  <c r="BU100" i="7" s="1"/>
  <c r="AZ31" i="7"/>
  <c r="AX31" i="7"/>
  <c r="BU31" i="7" s="1"/>
  <c r="AV63" i="7"/>
  <c r="AT63" i="7"/>
  <c r="BT63" i="7" s="1"/>
  <c r="AZ54" i="7"/>
  <c r="AX54" i="7"/>
  <c r="BU54" i="7" s="1"/>
  <c r="AV64" i="7"/>
  <c r="AT64" i="7"/>
  <c r="BT64" i="7" s="1"/>
  <c r="AV48" i="7"/>
  <c r="AT48" i="7"/>
  <c r="BT48" i="7" s="1"/>
  <c r="AZ74" i="7"/>
  <c r="AX74" i="7"/>
  <c r="BU74" i="7" s="1"/>
  <c r="AZ132" i="7"/>
  <c r="AX132" i="7"/>
  <c r="BU132" i="7" s="1"/>
  <c r="AV49" i="7"/>
  <c r="AT49" i="7"/>
  <c r="BT49" i="7" s="1"/>
  <c r="AV77" i="7"/>
  <c r="AT77" i="7"/>
  <c r="BT77" i="7" s="1"/>
  <c r="AZ76" i="7"/>
  <c r="AX76" i="7"/>
  <c r="BU76" i="7" s="1"/>
  <c r="AZ51" i="7"/>
  <c r="AX51" i="7"/>
  <c r="BU51" i="7" s="1"/>
  <c r="AZ46" i="7"/>
  <c r="AX46" i="7"/>
  <c r="BU46" i="7" s="1"/>
  <c r="AZ69" i="7"/>
  <c r="AX69" i="7"/>
  <c r="BU69" i="7" s="1"/>
  <c r="AZ56" i="7"/>
  <c r="AX56" i="7"/>
  <c r="BU56" i="7" s="1"/>
  <c r="AZ89" i="7"/>
  <c r="AX89" i="7"/>
  <c r="BU89" i="7" s="1"/>
  <c r="BB37" i="7"/>
  <c r="BV37" i="7" s="1"/>
  <c r="BD37" i="7"/>
  <c r="BF37" i="7" s="1"/>
  <c r="BW37" i="7" s="1"/>
  <c r="AZ97" i="7"/>
  <c r="AX97" i="7"/>
  <c r="BU97" i="7" s="1"/>
  <c r="AV41" i="7"/>
  <c r="AT41" i="7"/>
  <c r="BT41" i="7" s="1"/>
  <c r="AZ126" i="7"/>
  <c r="AX126" i="7"/>
  <c r="BU126" i="7" s="1"/>
  <c r="AX93" i="7"/>
  <c r="BU93" i="7" s="1"/>
  <c r="AZ93" i="7"/>
  <c r="BD52" i="7"/>
  <c r="BF52" i="7" s="1"/>
  <c r="BW52" i="7" s="1"/>
  <c r="BB52" i="7"/>
  <c r="BV52" i="7" s="1"/>
  <c r="AV71" i="7"/>
  <c r="AT71" i="7"/>
  <c r="BT71" i="7" s="1"/>
  <c r="AZ53" i="7"/>
  <c r="AX53" i="7"/>
  <c r="BU53" i="7" s="1"/>
  <c r="AZ43" i="7"/>
  <c r="AX43" i="7"/>
  <c r="BU43" i="7" s="1"/>
  <c r="AX116" i="7"/>
  <c r="BU116" i="7" s="1"/>
  <c r="AZ116" i="7"/>
  <c r="AX118" i="7"/>
  <c r="BU118" i="7" s="1"/>
  <c r="AZ118" i="7"/>
  <c r="AZ23" i="7"/>
  <c r="AX23" i="7"/>
  <c r="BU23" i="7" s="1"/>
  <c r="AV61" i="7"/>
  <c r="AT61" i="7"/>
  <c r="BT61" i="7" s="1"/>
  <c r="AT111" i="7"/>
  <c r="BT111" i="7" s="1"/>
  <c r="AV111" i="7"/>
  <c r="AX7" i="7"/>
  <c r="BU7" i="7" s="1"/>
  <c r="AZ7" i="7"/>
  <c r="AZ73" i="7"/>
  <c r="AX73" i="7"/>
  <c r="BU73" i="7" s="1"/>
  <c r="AZ26" i="7"/>
  <c r="AX26" i="7"/>
  <c r="BU26" i="7" s="1"/>
  <c r="AX136" i="7"/>
  <c r="BU136" i="7" s="1"/>
  <c r="AZ136" i="7"/>
  <c r="AX109" i="7"/>
  <c r="BU109" i="7" s="1"/>
  <c r="AZ109" i="7"/>
  <c r="AX121" i="7"/>
  <c r="BU121" i="7" s="1"/>
  <c r="AZ121" i="7"/>
  <c r="AZ35" i="7"/>
  <c r="AX35" i="7"/>
  <c r="BU35" i="7" s="1"/>
  <c r="AT119" i="7"/>
  <c r="BT119" i="7" s="1"/>
  <c r="AV119" i="7"/>
  <c r="BD10" i="7"/>
  <c r="BF10" i="7" s="1"/>
  <c r="BW10" i="7" s="1"/>
  <c r="BB10" i="7"/>
  <c r="BV10" i="7" s="1"/>
  <c r="AT57" i="7"/>
  <c r="BT57" i="7" s="1"/>
  <c r="AV57" i="7"/>
  <c r="AZ50" i="7"/>
  <c r="AX50" i="7"/>
  <c r="BU50" i="7" s="1"/>
  <c r="AZ84" i="7"/>
  <c r="AX84" i="7"/>
  <c r="BU84" i="7" s="1"/>
  <c r="AZ55" i="7"/>
  <c r="AX55" i="7"/>
  <c r="BU55" i="7" s="1"/>
  <c r="AZ38" i="7"/>
  <c r="AX38" i="7"/>
  <c r="BU38" i="7" s="1"/>
  <c r="AT65" i="7"/>
  <c r="BT65" i="7" s="1"/>
  <c r="AV65" i="7"/>
  <c r="AZ78" i="7"/>
  <c r="AX78" i="7"/>
  <c r="BU78" i="7" s="1"/>
  <c r="AZ28" i="7"/>
  <c r="AX28" i="7"/>
  <c r="BU28" i="7" s="1"/>
  <c r="AZ92" i="7"/>
  <c r="AX92" i="7"/>
  <c r="BU92" i="7" s="1"/>
  <c r="AZ70" i="7"/>
  <c r="AX70" i="7"/>
  <c r="BU70" i="7" s="1"/>
  <c r="AZ32" i="7"/>
  <c r="AX32" i="7"/>
  <c r="BU32" i="7" s="1"/>
  <c r="AX130" i="7"/>
  <c r="BU130" i="7" s="1"/>
  <c r="AZ130" i="7"/>
  <c r="AZ98" i="7"/>
  <c r="AX98" i="7"/>
  <c r="BU98" i="7" s="1"/>
  <c r="AX75" i="7"/>
  <c r="BU75" i="7" s="1"/>
  <c r="AZ75" i="7"/>
  <c r="AZ104" i="7"/>
  <c r="AX104" i="7"/>
  <c r="BU104" i="7" s="1"/>
  <c r="AZ66" i="7"/>
  <c r="AX66" i="7"/>
  <c r="BU66" i="7" s="1"/>
  <c r="AZ42" i="7"/>
  <c r="AX42" i="7"/>
  <c r="BU42" i="7" s="1"/>
  <c r="AX14" i="7"/>
  <c r="BU14" i="7" s="1"/>
  <c r="AZ14" i="7"/>
  <c r="BD13" i="7"/>
  <c r="BF13" i="7" s="1"/>
  <c r="BW13" i="7" s="1"/>
  <c r="BB13" i="7"/>
  <c r="BV13" i="7" s="1"/>
  <c r="AX12" i="7"/>
  <c r="BU12" i="7" s="1"/>
  <c r="AZ12" i="7"/>
  <c r="AZ11" i="7"/>
  <c r="AX11" i="7"/>
  <c r="BU11" i="7" s="1"/>
  <c r="AT6" i="7"/>
  <c r="BT6" i="7" s="1"/>
  <c r="BT3" i="7" s="1"/>
  <c r="G4" i="6"/>
  <c r="H4" i="6" s="1"/>
  <c r="J5" i="6"/>
  <c r="BD59" i="7" l="1"/>
  <c r="BF59" i="7" s="1"/>
  <c r="BW59" i="7" s="1"/>
  <c r="BB59" i="7"/>
  <c r="BV59" i="7" s="1"/>
  <c r="BD42" i="7"/>
  <c r="BF42" i="7" s="1"/>
  <c r="BW42" i="7" s="1"/>
  <c r="BB42" i="7"/>
  <c r="BV42" i="7" s="1"/>
  <c r="BD98" i="7"/>
  <c r="BF98" i="7" s="1"/>
  <c r="BW98" i="7" s="1"/>
  <c r="BB98" i="7"/>
  <c r="BV98" i="7" s="1"/>
  <c r="BD92" i="7"/>
  <c r="BF92" i="7" s="1"/>
  <c r="BW92" i="7" s="1"/>
  <c r="BB92" i="7"/>
  <c r="BV92" i="7" s="1"/>
  <c r="BD38" i="7"/>
  <c r="BF38" i="7" s="1"/>
  <c r="BW38" i="7" s="1"/>
  <c r="BB38" i="7"/>
  <c r="BV38" i="7" s="1"/>
  <c r="BD73" i="7"/>
  <c r="BF73" i="7" s="1"/>
  <c r="BW73" i="7" s="1"/>
  <c r="BB73" i="7"/>
  <c r="BV73" i="7" s="1"/>
  <c r="BD23" i="7"/>
  <c r="BF23" i="7" s="1"/>
  <c r="BW23" i="7" s="1"/>
  <c r="BB23" i="7"/>
  <c r="BV23" i="7" s="1"/>
  <c r="BD43" i="7"/>
  <c r="BF43" i="7" s="1"/>
  <c r="BW43" i="7" s="1"/>
  <c r="BB43" i="7"/>
  <c r="BV43" i="7" s="1"/>
  <c r="BD46" i="7"/>
  <c r="BF46" i="7" s="1"/>
  <c r="BW46" i="7" s="1"/>
  <c r="BB46" i="7"/>
  <c r="BV46" i="7" s="1"/>
  <c r="AZ49" i="7"/>
  <c r="AX49" i="7"/>
  <c r="BU49" i="7" s="1"/>
  <c r="AZ64" i="7"/>
  <c r="AX64" i="7"/>
  <c r="BU64" i="7" s="1"/>
  <c r="BD100" i="7"/>
  <c r="BF100" i="7" s="1"/>
  <c r="BW100" i="7" s="1"/>
  <c r="BB100" i="7"/>
  <c r="BV100" i="7" s="1"/>
  <c r="BD27" i="7"/>
  <c r="BF27" i="7" s="1"/>
  <c r="BW27" i="7" s="1"/>
  <c r="BB27" i="7"/>
  <c r="BV27" i="7" s="1"/>
  <c r="BD87" i="7"/>
  <c r="BF87" i="7" s="1"/>
  <c r="BW87" i="7" s="1"/>
  <c r="BB87" i="7"/>
  <c r="BV87" i="7" s="1"/>
  <c r="BB103" i="7"/>
  <c r="BV103" i="7" s="1"/>
  <c r="BD103" i="7"/>
  <c r="BF103" i="7" s="1"/>
  <c r="BW103" i="7" s="1"/>
  <c r="BD117" i="7"/>
  <c r="BF117" i="7" s="1"/>
  <c r="BW117" i="7" s="1"/>
  <c r="BB117" i="7"/>
  <c r="BV117" i="7" s="1"/>
  <c r="BD86" i="7"/>
  <c r="BF86" i="7" s="1"/>
  <c r="BW86" i="7" s="1"/>
  <c r="BB86" i="7"/>
  <c r="BV86" i="7" s="1"/>
  <c r="BD94" i="7"/>
  <c r="BF94" i="7" s="1"/>
  <c r="BW94" i="7" s="1"/>
  <c r="BB94" i="7"/>
  <c r="BV94" i="7" s="1"/>
  <c r="BD72" i="7"/>
  <c r="BF72" i="7" s="1"/>
  <c r="BW72" i="7" s="1"/>
  <c r="BB72" i="7"/>
  <c r="BV72" i="7" s="1"/>
  <c r="BD85" i="7"/>
  <c r="BF85" i="7" s="1"/>
  <c r="BW85" i="7" s="1"/>
  <c r="BB85" i="7"/>
  <c r="BV85" i="7" s="1"/>
  <c r="BD130" i="7"/>
  <c r="BF130" i="7" s="1"/>
  <c r="BW130" i="7" s="1"/>
  <c r="BB130" i="7"/>
  <c r="BV130" i="7" s="1"/>
  <c r="BB109" i="7"/>
  <c r="BV109" i="7" s="1"/>
  <c r="BD109" i="7"/>
  <c r="BF109" i="7" s="1"/>
  <c r="BW109" i="7" s="1"/>
  <c r="BB7" i="7"/>
  <c r="BV7" i="7" s="1"/>
  <c r="BD7" i="7"/>
  <c r="BF7" i="7" s="1"/>
  <c r="BW7" i="7" s="1"/>
  <c r="BB118" i="7"/>
  <c r="BV118" i="7" s="1"/>
  <c r="BD118" i="7"/>
  <c r="BF118" i="7" s="1"/>
  <c r="BW118" i="7" s="1"/>
  <c r="BD122" i="7"/>
  <c r="BF122" i="7" s="1"/>
  <c r="BW122" i="7" s="1"/>
  <c r="BB122" i="7"/>
  <c r="BV122" i="7" s="1"/>
  <c r="BD123" i="7"/>
  <c r="BF123" i="7" s="1"/>
  <c r="BW123" i="7" s="1"/>
  <c r="BB123" i="7"/>
  <c r="BV123" i="7" s="1"/>
  <c r="AX101" i="7"/>
  <c r="BU101" i="7" s="1"/>
  <c r="AZ101" i="7"/>
  <c r="BD81" i="7"/>
  <c r="BF81" i="7" s="1"/>
  <c r="BW81" i="7" s="1"/>
  <c r="BB81" i="7"/>
  <c r="BV81" i="7" s="1"/>
  <c r="BD114" i="7"/>
  <c r="BF114" i="7" s="1"/>
  <c r="BW114" i="7" s="1"/>
  <c r="BB114" i="7"/>
  <c r="BV114" i="7" s="1"/>
  <c r="AZ57" i="7"/>
  <c r="AX57" i="7"/>
  <c r="BU57" i="7" s="1"/>
  <c r="BD55" i="7"/>
  <c r="BF55" i="7" s="1"/>
  <c r="BW55" i="7" s="1"/>
  <c r="BB55" i="7"/>
  <c r="BV55" i="7" s="1"/>
  <c r="BB53" i="7"/>
  <c r="BV53" i="7" s="1"/>
  <c r="BD53" i="7"/>
  <c r="BF53" i="7" s="1"/>
  <c r="BW53" i="7" s="1"/>
  <c r="BD126" i="7"/>
  <c r="BF126" i="7" s="1"/>
  <c r="BW126" i="7" s="1"/>
  <c r="BB126" i="7"/>
  <c r="BV126" i="7" s="1"/>
  <c r="BD89" i="7"/>
  <c r="BF89" i="7" s="1"/>
  <c r="BW89" i="7" s="1"/>
  <c r="BB89" i="7"/>
  <c r="BV89" i="7" s="1"/>
  <c r="BD51" i="7"/>
  <c r="BF51" i="7" s="1"/>
  <c r="BW51" i="7" s="1"/>
  <c r="BB51" i="7"/>
  <c r="BV51" i="7" s="1"/>
  <c r="BD132" i="7"/>
  <c r="BF132" i="7" s="1"/>
  <c r="BW132" i="7" s="1"/>
  <c r="BB132" i="7"/>
  <c r="BV132" i="7" s="1"/>
  <c r="BD54" i="7"/>
  <c r="BF54" i="7" s="1"/>
  <c r="BW54" i="7" s="1"/>
  <c r="BB54" i="7"/>
  <c r="BV54" i="7" s="1"/>
  <c r="AX108" i="7"/>
  <c r="BU108" i="7" s="1"/>
  <c r="AZ108" i="7"/>
  <c r="AZ33" i="7"/>
  <c r="AX33" i="7"/>
  <c r="BU33" i="7" s="1"/>
  <c r="BD91" i="7"/>
  <c r="BF91" i="7" s="1"/>
  <c r="BW91" i="7" s="1"/>
  <c r="BB91" i="7"/>
  <c r="BV91" i="7" s="1"/>
  <c r="BB113" i="7"/>
  <c r="BV113" i="7" s="1"/>
  <c r="BD113" i="7"/>
  <c r="BF113" i="7" s="1"/>
  <c r="BW113" i="7" s="1"/>
  <c r="BD135" i="7"/>
  <c r="BF135" i="7" s="1"/>
  <c r="BW135" i="7" s="1"/>
  <c r="BB135" i="7"/>
  <c r="BV135" i="7" s="1"/>
  <c r="AZ39" i="7"/>
  <c r="AX39" i="7"/>
  <c r="BU39" i="7" s="1"/>
  <c r="AZ79" i="7"/>
  <c r="AX79" i="7"/>
  <c r="BU79" i="7" s="1"/>
  <c r="BD34" i="7"/>
  <c r="BF34" i="7" s="1"/>
  <c r="BW34" i="7" s="1"/>
  <c r="BB34" i="7"/>
  <c r="BV34" i="7" s="1"/>
  <c r="AX119" i="7"/>
  <c r="BU119" i="7" s="1"/>
  <c r="AZ119" i="7"/>
  <c r="BD136" i="7"/>
  <c r="BF136" i="7" s="1"/>
  <c r="BW136" i="7" s="1"/>
  <c r="BB136" i="7"/>
  <c r="BV136" i="7" s="1"/>
  <c r="AX111" i="7"/>
  <c r="BU111" i="7" s="1"/>
  <c r="AZ111" i="7"/>
  <c r="BB127" i="7"/>
  <c r="BV127" i="7" s="1"/>
  <c r="BD127" i="7"/>
  <c r="BF127" i="7" s="1"/>
  <c r="BW127" i="7" s="1"/>
  <c r="AZ95" i="7"/>
  <c r="AX95" i="7"/>
  <c r="BU95" i="7" s="1"/>
  <c r="BD93" i="7"/>
  <c r="BF93" i="7" s="1"/>
  <c r="BW93" i="7" s="1"/>
  <c r="BB93" i="7"/>
  <c r="BV93" i="7" s="1"/>
  <c r="BD110" i="7"/>
  <c r="BF110" i="7" s="1"/>
  <c r="BW110" i="7" s="1"/>
  <c r="BB110" i="7"/>
  <c r="BV110" i="7" s="1"/>
  <c r="BD66" i="7"/>
  <c r="BF66" i="7" s="1"/>
  <c r="BW66" i="7" s="1"/>
  <c r="BB66" i="7"/>
  <c r="BV66" i="7" s="1"/>
  <c r="BD28" i="7"/>
  <c r="BF28" i="7" s="1"/>
  <c r="BW28" i="7" s="1"/>
  <c r="BB28" i="7"/>
  <c r="BV28" i="7" s="1"/>
  <c r="BD104" i="7"/>
  <c r="BF104" i="7" s="1"/>
  <c r="BW104" i="7" s="1"/>
  <c r="BB104" i="7"/>
  <c r="BV104" i="7" s="1"/>
  <c r="BD32" i="7"/>
  <c r="BF32" i="7" s="1"/>
  <c r="BW32" i="7" s="1"/>
  <c r="BB32" i="7"/>
  <c r="BV32" i="7" s="1"/>
  <c r="BD78" i="7"/>
  <c r="BF78" i="7" s="1"/>
  <c r="BW78" i="7" s="1"/>
  <c r="BB78" i="7"/>
  <c r="BV78" i="7" s="1"/>
  <c r="BD84" i="7"/>
  <c r="BF84" i="7" s="1"/>
  <c r="BW84" i="7" s="1"/>
  <c r="BB84" i="7"/>
  <c r="BV84" i="7" s="1"/>
  <c r="AZ71" i="7"/>
  <c r="AX71" i="7"/>
  <c r="BU71" i="7" s="1"/>
  <c r="AZ41" i="7"/>
  <c r="AX41" i="7"/>
  <c r="BU41" i="7" s="1"/>
  <c r="BD56" i="7"/>
  <c r="BF56" i="7" s="1"/>
  <c r="BW56" i="7" s="1"/>
  <c r="BB56" i="7"/>
  <c r="BV56" i="7" s="1"/>
  <c r="BD76" i="7"/>
  <c r="BF76" i="7" s="1"/>
  <c r="BW76" i="7" s="1"/>
  <c r="BB76" i="7"/>
  <c r="BV76" i="7" s="1"/>
  <c r="BD74" i="7"/>
  <c r="BF74" i="7" s="1"/>
  <c r="BW74" i="7" s="1"/>
  <c r="BB74" i="7"/>
  <c r="BV74" i="7" s="1"/>
  <c r="AZ63" i="7"/>
  <c r="AX63" i="7"/>
  <c r="BU63" i="7" s="1"/>
  <c r="BB128" i="7"/>
  <c r="BV128" i="7" s="1"/>
  <c r="BD128" i="7"/>
  <c r="BF128" i="7" s="1"/>
  <c r="BW128" i="7" s="1"/>
  <c r="BD60" i="7"/>
  <c r="BF60" i="7" s="1"/>
  <c r="BW60" i="7" s="1"/>
  <c r="BB60" i="7"/>
  <c r="BV60" i="7" s="1"/>
  <c r="BD102" i="7"/>
  <c r="BF102" i="7" s="1"/>
  <c r="BW102" i="7" s="1"/>
  <c r="BB102" i="7"/>
  <c r="BV102" i="7" s="1"/>
  <c r="BE58" i="7"/>
  <c r="BF58" i="7" s="1"/>
  <c r="BW58" i="7" s="1"/>
  <c r="BB58" i="7"/>
  <c r="BV58" i="7" s="1"/>
  <c r="BD8" i="7"/>
  <c r="BF8" i="7" s="1"/>
  <c r="BW8" i="7" s="1"/>
  <c r="BB8" i="7"/>
  <c r="BV8" i="7" s="1"/>
  <c r="BB137" i="7"/>
  <c r="BV137" i="7" s="1"/>
  <c r="BD137" i="7"/>
  <c r="BF137" i="7" s="1"/>
  <c r="BW137" i="7" s="1"/>
  <c r="BD90" i="7"/>
  <c r="BF90" i="7" s="1"/>
  <c r="BW90" i="7" s="1"/>
  <c r="BB90" i="7"/>
  <c r="BV90" i="7" s="1"/>
  <c r="BD36" i="7"/>
  <c r="BF36" i="7" s="1"/>
  <c r="BW36" i="7" s="1"/>
  <c r="BB36" i="7"/>
  <c r="BV36" i="7" s="1"/>
  <c r="BD30" i="7"/>
  <c r="BF30" i="7" s="1"/>
  <c r="BW30" i="7" s="1"/>
  <c r="BB30" i="7"/>
  <c r="BV30" i="7" s="1"/>
  <c r="AZ80" i="7"/>
  <c r="AX80" i="7"/>
  <c r="BU80" i="7" s="1"/>
  <c r="AX131" i="7"/>
  <c r="BU131" i="7" s="1"/>
  <c r="AZ131" i="7"/>
  <c r="BD75" i="7"/>
  <c r="BF75" i="7" s="1"/>
  <c r="BW75" i="7" s="1"/>
  <c r="BB75" i="7"/>
  <c r="BV75" i="7" s="1"/>
  <c r="AZ65" i="7"/>
  <c r="AX65" i="7"/>
  <c r="BU65" i="7" s="1"/>
  <c r="BD116" i="7"/>
  <c r="BF116" i="7" s="1"/>
  <c r="BW116" i="7" s="1"/>
  <c r="BB116" i="7"/>
  <c r="BV116" i="7" s="1"/>
  <c r="BD9" i="7"/>
  <c r="BF9" i="7" s="1"/>
  <c r="BW9" i="7" s="1"/>
  <c r="BB9" i="7"/>
  <c r="BV9" i="7" s="1"/>
  <c r="BB120" i="7"/>
  <c r="BV120" i="7" s="1"/>
  <c r="BD120" i="7"/>
  <c r="BF120" i="7" s="1"/>
  <c r="BW120" i="7" s="1"/>
  <c r="BD67" i="7"/>
  <c r="BF67" i="7" s="1"/>
  <c r="BW67" i="7" s="1"/>
  <c r="BB67" i="7"/>
  <c r="BV67" i="7" s="1"/>
  <c r="BD115" i="7"/>
  <c r="BF115" i="7" s="1"/>
  <c r="BW115" i="7" s="1"/>
  <c r="BB115" i="7"/>
  <c r="BV115" i="7" s="1"/>
  <c r="BB99" i="7"/>
  <c r="BV99" i="7" s="1"/>
  <c r="BD99" i="7"/>
  <c r="BF99" i="7" s="1"/>
  <c r="BW99" i="7" s="1"/>
  <c r="BB121" i="7"/>
  <c r="BV121" i="7" s="1"/>
  <c r="BD121" i="7"/>
  <c r="BF121" i="7" s="1"/>
  <c r="BW121" i="7" s="1"/>
  <c r="BD70" i="7"/>
  <c r="BF70" i="7" s="1"/>
  <c r="BW70" i="7" s="1"/>
  <c r="BB70" i="7"/>
  <c r="BV70" i="7" s="1"/>
  <c r="BD50" i="7"/>
  <c r="BF50" i="7" s="1"/>
  <c r="BW50" i="7" s="1"/>
  <c r="BB50" i="7"/>
  <c r="BV50" i="7" s="1"/>
  <c r="BD35" i="7"/>
  <c r="BF35" i="7" s="1"/>
  <c r="BW35" i="7" s="1"/>
  <c r="BB35" i="7"/>
  <c r="BV35" i="7" s="1"/>
  <c r="BD26" i="7"/>
  <c r="BF26" i="7" s="1"/>
  <c r="BW26" i="7" s="1"/>
  <c r="BB26" i="7"/>
  <c r="BV26" i="7" s="1"/>
  <c r="AZ61" i="7"/>
  <c r="AX61" i="7"/>
  <c r="BU61" i="7" s="1"/>
  <c r="BD97" i="7"/>
  <c r="BF97" i="7" s="1"/>
  <c r="BW97" i="7" s="1"/>
  <c r="BB97" i="7"/>
  <c r="BV97" i="7" s="1"/>
  <c r="BB69" i="7"/>
  <c r="BV69" i="7" s="1"/>
  <c r="BD69" i="7"/>
  <c r="BF69" i="7" s="1"/>
  <c r="BW69" i="7" s="1"/>
  <c r="AZ77" i="7"/>
  <c r="AX77" i="7"/>
  <c r="BU77" i="7" s="1"/>
  <c r="AZ48" i="7"/>
  <c r="AX48" i="7"/>
  <c r="BU48" i="7" s="1"/>
  <c r="BD31" i="7"/>
  <c r="BF31" i="7" s="1"/>
  <c r="BW31" i="7" s="1"/>
  <c r="BB31" i="7"/>
  <c r="BV31" i="7" s="1"/>
  <c r="BD96" i="7"/>
  <c r="BF96" i="7" s="1"/>
  <c r="BW96" i="7" s="1"/>
  <c r="BB96" i="7"/>
  <c r="BV96" i="7" s="1"/>
  <c r="BD68" i="7"/>
  <c r="BF68" i="7" s="1"/>
  <c r="BW68" i="7" s="1"/>
  <c r="BB68" i="7"/>
  <c r="BV68" i="7" s="1"/>
  <c r="AX129" i="7"/>
  <c r="BU129" i="7" s="1"/>
  <c r="AZ129" i="7"/>
  <c r="BD106" i="7"/>
  <c r="BF106" i="7" s="1"/>
  <c r="BW106" i="7" s="1"/>
  <c r="BB106" i="7"/>
  <c r="BV106" i="7" s="1"/>
  <c r="BD112" i="7"/>
  <c r="BF112" i="7" s="1"/>
  <c r="BW112" i="7" s="1"/>
  <c r="BB112" i="7"/>
  <c r="BV112" i="7" s="1"/>
  <c r="BD62" i="7"/>
  <c r="BF62" i="7" s="1"/>
  <c r="BW62" i="7" s="1"/>
  <c r="BB62" i="7"/>
  <c r="BV62" i="7" s="1"/>
  <c r="AZ40" i="7"/>
  <c r="AX40" i="7"/>
  <c r="BU40" i="7" s="1"/>
  <c r="AZ45" i="7"/>
  <c r="AX45" i="7"/>
  <c r="BU45" i="7" s="1"/>
  <c r="BB14" i="7"/>
  <c r="BV14" i="7" s="1"/>
  <c r="BD14" i="7"/>
  <c r="BF14" i="7" s="1"/>
  <c r="BW14" i="7" s="1"/>
  <c r="BD12" i="7"/>
  <c r="BF12" i="7" s="1"/>
  <c r="BW12" i="7" s="1"/>
  <c r="BB12" i="7"/>
  <c r="BV12" i="7" s="1"/>
  <c r="BB11" i="7"/>
  <c r="BV11" i="7" s="1"/>
  <c r="BD11" i="7"/>
  <c r="BF11" i="7" s="1"/>
  <c r="BW11" i="7" s="1"/>
  <c r="AX6" i="7"/>
  <c r="BU6" i="7" s="1"/>
  <c r="K5" i="6"/>
  <c r="J4" i="6"/>
  <c r="K4" i="6" s="1"/>
  <c r="BU3" i="7" l="1"/>
  <c r="BD111" i="7"/>
  <c r="BF111" i="7" s="1"/>
  <c r="BW111" i="7" s="1"/>
  <c r="BB111" i="7"/>
  <c r="BV111" i="7" s="1"/>
  <c r="BD63" i="7"/>
  <c r="BF63" i="7" s="1"/>
  <c r="BW63" i="7" s="1"/>
  <c r="BB63" i="7"/>
  <c r="BV63" i="7" s="1"/>
  <c r="BD41" i="7"/>
  <c r="BF41" i="7" s="1"/>
  <c r="BW41" i="7" s="1"/>
  <c r="BB41" i="7"/>
  <c r="BV41" i="7" s="1"/>
  <c r="BD79" i="7"/>
  <c r="BF79" i="7" s="1"/>
  <c r="BW79" i="7" s="1"/>
  <c r="BB79" i="7"/>
  <c r="BV79" i="7" s="1"/>
  <c r="BB77" i="7"/>
  <c r="BV77" i="7" s="1"/>
  <c r="BD77" i="7"/>
  <c r="BF77" i="7" s="1"/>
  <c r="BW77" i="7" s="1"/>
  <c r="BB131" i="7"/>
  <c r="BV131" i="7" s="1"/>
  <c r="BD131" i="7"/>
  <c r="BF131" i="7" s="1"/>
  <c r="BW131" i="7" s="1"/>
  <c r="BD101" i="7"/>
  <c r="BF101" i="7" s="1"/>
  <c r="BW101" i="7" s="1"/>
  <c r="BB101" i="7"/>
  <c r="BV101" i="7" s="1"/>
  <c r="BD71" i="7"/>
  <c r="BF71" i="7" s="1"/>
  <c r="BW71" i="7" s="1"/>
  <c r="BB71" i="7"/>
  <c r="BV71" i="7" s="1"/>
  <c r="BD39" i="7"/>
  <c r="BF39" i="7" s="1"/>
  <c r="BW39" i="7" s="1"/>
  <c r="BB39" i="7"/>
  <c r="BV39" i="7" s="1"/>
  <c r="BD33" i="7"/>
  <c r="BF33" i="7" s="1"/>
  <c r="BW33" i="7" s="1"/>
  <c r="BB33" i="7"/>
  <c r="BV33" i="7" s="1"/>
  <c r="BD64" i="7"/>
  <c r="BF64" i="7" s="1"/>
  <c r="BW64" i="7" s="1"/>
  <c r="BB64" i="7"/>
  <c r="BV64" i="7" s="1"/>
  <c r="BB119" i="7"/>
  <c r="BV119" i="7" s="1"/>
  <c r="BD119" i="7"/>
  <c r="BF119" i="7" s="1"/>
  <c r="BW119" i="7" s="1"/>
  <c r="BD108" i="7"/>
  <c r="BF108" i="7" s="1"/>
  <c r="BW108" i="7" s="1"/>
  <c r="BB108" i="7"/>
  <c r="BV108" i="7" s="1"/>
  <c r="BB45" i="7"/>
  <c r="BV45" i="7" s="1"/>
  <c r="BD45" i="7"/>
  <c r="BF45" i="7" s="1"/>
  <c r="BW45" i="7" s="1"/>
  <c r="BD80" i="7"/>
  <c r="BF80" i="7" s="1"/>
  <c r="BW80" i="7" s="1"/>
  <c r="BB80" i="7"/>
  <c r="BV80" i="7" s="1"/>
  <c r="BB95" i="7"/>
  <c r="BV95" i="7" s="1"/>
  <c r="BD95" i="7"/>
  <c r="BF95" i="7" s="1"/>
  <c r="BW95" i="7" s="1"/>
  <c r="BD57" i="7"/>
  <c r="BF57" i="7" s="1"/>
  <c r="BW57" i="7" s="1"/>
  <c r="BB57" i="7"/>
  <c r="BV57" i="7" s="1"/>
  <c r="BD49" i="7"/>
  <c r="BF49" i="7" s="1"/>
  <c r="BW49" i="7" s="1"/>
  <c r="BB49" i="7"/>
  <c r="BV49" i="7" s="1"/>
  <c r="BB129" i="7"/>
  <c r="BV129" i="7" s="1"/>
  <c r="BD129" i="7"/>
  <c r="BF129" i="7" s="1"/>
  <c r="BW129" i="7" s="1"/>
  <c r="BD40" i="7"/>
  <c r="BF40" i="7" s="1"/>
  <c r="BW40" i="7" s="1"/>
  <c r="BB40" i="7"/>
  <c r="BV40" i="7" s="1"/>
  <c r="BD48" i="7"/>
  <c r="BF48" i="7" s="1"/>
  <c r="BW48" i="7" s="1"/>
  <c r="BB48" i="7"/>
  <c r="BV48" i="7" s="1"/>
  <c r="BB61" i="7"/>
  <c r="BV61" i="7" s="1"/>
  <c r="BD61" i="7"/>
  <c r="BF61" i="7" s="1"/>
  <c r="BW61" i="7" s="1"/>
  <c r="BD65" i="7"/>
  <c r="BF65" i="7" s="1"/>
  <c r="BW65" i="7" s="1"/>
  <c r="BB65" i="7"/>
  <c r="BV65" i="7" s="1"/>
  <c r="BB6" i="7"/>
  <c r="BV6" i="7" s="1"/>
  <c r="BF6" i="7"/>
  <c r="BW6" i="7" s="1"/>
  <c r="BW3" i="7" s="1"/>
  <c r="B4" i="5"/>
  <c r="B7" i="5" s="1"/>
  <c r="B6" i="5"/>
  <c r="D6" i="5"/>
  <c r="J11" i="5"/>
  <c r="P11" i="5"/>
  <c r="J12" i="5"/>
  <c r="P12" i="5"/>
  <c r="J13" i="5"/>
  <c r="P13" i="5"/>
  <c r="J14" i="5"/>
  <c r="P14" i="5"/>
  <c r="J15" i="5"/>
  <c r="P15" i="5"/>
  <c r="J16" i="5"/>
  <c r="P16" i="5"/>
  <c r="J17" i="5"/>
  <c r="P17" i="5"/>
  <c r="J18" i="5"/>
  <c r="P18" i="5"/>
  <c r="J19" i="5"/>
  <c r="P19" i="5"/>
  <c r="J20" i="5"/>
  <c r="P20" i="5"/>
  <c r="J21" i="5"/>
  <c r="P21" i="5"/>
  <c r="J22" i="5"/>
  <c r="P22" i="5"/>
  <c r="J23" i="5"/>
  <c r="P23" i="5"/>
  <c r="J24" i="5"/>
  <c r="P24" i="5"/>
  <c r="J25" i="5"/>
  <c r="P25" i="5"/>
  <c r="J26" i="5"/>
  <c r="P26" i="5"/>
  <c r="J27" i="5"/>
  <c r="P27" i="5"/>
  <c r="J28" i="5"/>
  <c r="P28" i="5"/>
  <c r="J29" i="5"/>
  <c r="P29" i="5"/>
  <c r="J30" i="5"/>
  <c r="P30" i="5"/>
  <c r="N31" i="5"/>
  <c r="J31" i="5" s="1"/>
  <c r="P31" i="5"/>
  <c r="J32" i="5"/>
  <c r="P32" i="5"/>
  <c r="J33" i="5"/>
  <c r="P33" i="5"/>
  <c r="J34" i="5"/>
  <c r="P34" i="5"/>
  <c r="J35" i="5"/>
  <c r="P35" i="5"/>
  <c r="J36" i="5"/>
  <c r="P36" i="5"/>
  <c r="J37" i="5"/>
  <c r="P37" i="5"/>
  <c r="J38" i="5"/>
  <c r="P38" i="5"/>
  <c r="J39" i="5"/>
  <c r="P39" i="5"/>
  <c r="J40" i="5"/>
  <c r="P40" i="5"/>
  <c r="J41" i="5"/>
  <c r="P41" i="5"/>
  <c r="J42" i="5"/>
  <c r="P42" i="5"/>
  <c r="J43" i="5"/>
  <c r="P43" i="5"/>
  <c r="J44" i="5"/>
  <c r="P44" i="5"/>
  <c r="J45" i="5"/>
  <c r="P45" i="5"/>
  <c r="J46" i="5"/>
  <c r="P46" i="5"/>
  <c r="J47" i="5"/>
  <c r="P47" i="5"/>
  <c r="J48" i="5"/>
  <c r="P48" i="5"/>
  <c r="J49" i="5"/>
  <c r="P49" i="5"/>
  <c r="J50" i="5"/>
  <c r="P50" i="5"/>
  <c r="J51" i="5"/>
  <c r="P51" i="5"/>
  <c r="J52" i="5"/>
  <c r="P52" i="5"/>
  <c r="J53" i="5"/>
  <c r="P53" i="5"/>
  <c r="J54" i="5"/>
  <c r="P54" i="5"/>
  <c r="J55" i="5"/>
  <c r="P55" i="5"/>
  <c r="J56" i="5"/>
  <c r="P56" i="5"/>
  <c r="J57" i="5"/>
  <c r="P57" i="5"/>
  <c r="J58" i="5"/>
  <c r="P58" i="5"/>
  <c r="J59" i="5"/>
  <c r="P59" i="5"/>
  <c r="J60" i="5"/>
  <c r="P60" i="5"/>
  <c r="J61" i="5"/>
  <c r="P61" i="5"/>
  <c r="J62" i="5"/>
  <c r="P62" i="5"/>
  <c r="J63" i="5"/>
  <c r="P63" i="5"/>
  <c r="J64" i="5"/>
  <c r="P64" i="5"/>
  <c r="J65" i="5"/>
  <c r="P65" i="5"/>
  <c r="J66" i="5"/>
  <c r="P66" i="5"/>
  <c r="J67" i="5"/>
  <c r="P67" i="5"/>
  <c r="J68" i="5"/>
  <c r="P68" i="5"/>
  <c r="J69" i="5"/>
  <c r="P69" i="5"/>
  <c r="J70" i="5"/>
  <c r="P70" i="5"/>
  <c r="J71" i="5"/>
  <c r="P71" i="5"/>
  <c r="J72" i="5"/>
  <c r="P72" i="5"/>
  <c r="J73" i="5"/>
  <c r="J74" i="5"/>
  <c r="P74" i="5"/>
  <c r="J75" i="5"/>
  <c r="P75" i="5"/>
  <c r="J76" i="5"/>
  <c r="P76" i="5"/>
  <c r="J77" i="5"/>
  <c r="P77" i="5"/>
  <c r="J78" i="5"/>
  <c r="P78" i="5"/>
  <c r="J79" i="5"/>
  <c r="P79" i="5"/>
  <c r="J80" i="5"/>
  <c r="P80" i="5"/>
  <c r="J81" i="5"/>
  <c r="P81" i="5"/>
  <c r="J82" i="5"/>
  <c r="P82" i="5"/>
  <c r="J83" i="5"/>
  <c r="P83" i="5"/>
  <c r="J84" i="5"/>
  <c r="P84" i="5"/>
  <c r="J85" i="5"/>
  <c r="P85" i="5"/>
  <c r="J86" i="5"/>
  <c r="P86" i="5"/>
  <c r="J87" i="5"/>
  <c r="P87" i="5"/>
  <c r="J88" i="5"/>
  <c r="P88" i="5"/>
  <c r="J89" i="5"/>
  <c r="P89" i="5"/>
  <c r="J90" i="5"/>
  <c r="P90" i="5"/>
  <c r="J91" i="5"/>
  <c r="P91" i="5"/>
  <c r="J92" i="5"/>
  <c r="P92" i="5"/>
  <c r="J93" i="5"/>
  <c r="P93" i="5"/>
  <c r="J94" i="5"/>
  <c r="P94" i="5"/>
  <c r="J95" i="5"/>
  <c r="P95" i="5"/>
  <c r="J96" i="5"/>
  <c r="P96" i="5"/>
  <c r="J97" i="5"/>
  <c r="P97" i="5"/>
  <c r="J98" i="5"/>
  <c r="P98" i="5"/>
  <c r="J99" i="5"/>
  <c r="P99" i="5"/>
  <c r="J100" i="5"/>
  <c r="P100" i="5"/>
  <c r="J101" i="5"/>
  <c r="P101" i="5"/>
  <c r="J102" i="5"/>
  <c r="P102" i="5"/>
  <c r="J103" i="5"/>
  <c r="P103" i="5"/>
  <c r="J104" i="5"/>
  <c r="P104" i="5"/>
  <c r="J105" i="5"/>
  <c r="P105" i="5"/>
  <c r="J106" i="5"/>
  <c r="P106" i="5"/>
  <c r="J107" i="5"/>
  <c r="P107" i="5"/>
  <c r="J108" i="5"/>
  <c r="P108" i="5"/>
  <c r="J109" i="5"/>
  <c r="P109" i="5"/>
  <c r="J110" i="5"/>
  <c r="P110" i="5"/>
  <c r="J111" i="5"/>
  <c r="P111" i="5"/>
  <c r="J112" i="5"/>
  <c r="P112" i="5"/>
  <c r="J113" i="5"/>
  <c r="P113" i="5"/>
  <c r="J114" i="5"/>
  <c r="P114" i="5"/>
  <c r="J115" i="5"/>
  <c r="P115" i="5"/>
  <c r="J116" i="5"/>
  <c r="P116" i="5"/>
  <c r="J117" i="5"/>
  <c r="P117" i="5"/>
  <c r="J118" i="5"/>
  <c r="P118" i="5"/>
  <c r="J119" i="5"/>
  <c r="P119" i="5"/>
  <c r="J120" i="5"/>
  <c r="P120" i="5"/>
  <c r="J121" i="5"/>
  <c r="P121" i="5"/>
  <c r="J122" i="5"/>
  <c r="P122" i="5"/>
  <c r="J123" i="5"/>
  <c r="P123" i="5"/>
  <c r="J124" i="5"/>
  <c r="P124" i="5"/>
  <c r="J125" i="5"/>
  <c r="P125" i="5"/>
  <c r="J126" i="5"/>
  <c r="P126" i="5"/>
  <c r="J127" i="5"/>
  <c r="P127" i="5"/>
  <c r="P128" i="5"/>
  <c r="J129" i="5"/>
  <c r="P129" i="5"/>
  <c r="J130" i="5"/>
  <c r="P130" i="5"/>
  <c r="J131" i="5"/>
  <c r="P131" i="5"/>
  <c r="J132" i="5"/>
  <c r="P132" i="5"/>
  <c r="J133" i="5"/>
  <c r="P133" i="5"/>
  <c r="J134" i="5"/>
  <c r="P134" i="5"/>
  <c r="J135" i="5"/>
  <c r="P135" i="5"/>
  <c r="J136" i="5"/>
  <c r="P136" i="5"/>
  <c r="J137" i="5"/>
  <c r="P137" i="5"/>
  <c r="J138" i="5"/>
  <c r="P138" i="5"/>
  <c r="J139" i="5"/>
  <c r="P139" i="5"/>
  <c r="J140" i="5"/>
  <c r="P140" i="5"/>
  <c r="J141" i="5"/>
  <c r="P141" i="5"/>
  <c r="J142" i="5"/>
  <c r="P142" i="5"/>
  <c r="J143" i="5"/>
  <c r="P143" i="5"/>
  <c r="J144" i="5"/>
  <c r="P144" i="5"/>
  <c r="BV3" i="7" l="1"/>
  <c r="D7" i="5"/>
  <c r="D5" i="5"/>
  <c r="G5" i="5" s="1"/>
  <c r="J5" i="5" s="1"/>
  <c r="D2" i="5"/>
  <c r="E2" i="5" s="1"/>
  <c r="D4" i="5"/>
  <c r="G2" i="5" l="1"/>
  <c r="D3" i="5"/>
  <c r="E3" i="5" s="1"/>
  <c r="E4" i="5"/>
  <c r="G4" i="5"/>
  <c r="H2" i="5" l="1"/>
  <c r="J2" i="5"/>
  <c r="K2" i="5" s="1"/>
  <c r="H4" i="5"/>
  <c r="G3" i="5"/>
  <c r="H3" i="5" s="1"/>
  <c r="J4" i="5"/>
  <c r="J3" i="5" l="1"/>
  <c r="K3" i="5" s="1"/>
  <c r="K4" i="5"/>
  <c r="BF36" i="10" l="1"/>
  <c r="AE36" i="10"/>
  <c r="AX36" i="10" l="1"/>
  <c r="BR36" i="10" s="1"/>
  <c r="C6" i="13" s="1"/>
  <c r="AF36" i="10"/>
  <c r="D17" i="12"/>
  <c r="D18" i="12" s="1"/>
  <c r="BZ36" i="10"/>
  <c r="K6" i="13" s="1"/>
  <c r="BZ4" i="10"/>
  <c r="CA36" i="10"/>
  <c r="D8" i="12" s="1"/>
  <c r="D10" i="12" l="1"/>
  <c r="D12" i="12" s="1"/>
  <c r="AG36" i="10"/>
  <c r="AY36" i="10"/>
  <c r="BS36" i="10" s="1"/>
  <c r="CA4" i="10"/>
  <c r="BR4" i="10"/>
  <c r="BS4" i="10" l="1"/>
  <c r="D6" i="13"/>
  <c r="AH36" i="10"/>
  <c r="AZ36" i="10"/>
  <c r="D9" i="12"/>
  <c r="D11" i="12"/>
  <c r="AI36" i="10" l="1"/>
  <c r="BA36" i="10"/>
  <c r="BU36" i="10" s="1"/>
  <c r="F6" i="13" s="1"/>
  <c r="D13" i="12"/>
  <c r="BT36" i="10"/>
  <c r="BU4" i="10"/>
  <c r="BT4" i="10" l="1"/>
  <c r="E6" i="13"/>
  <c r="AJ36" i="10"/>
  <c r="BB36" i="10"/>
  <c r="BV36" i="10" s="1"/>
  <c r="G6" i="13" s="1"/>
  <c r="BV4" i="10"/>
  <c r="AK36" i="10" l="1"/>
  <c r="BC36" i="10"/>
  <c r="BW36" i="10" s="1"/>
  <c r="H6" i="13" s="1"/>
  <c r="BW4" i="10"/>
  <c r="AL36" i="10" l="1"/>
  <c r="BE36" i="10" s="1"/>
  <c r="BY36" i="10" s="1"/>
  <c r="J6" i="13" s="1"/>
  <c r="BD36" i="10"/>
  <c r="BX36" i="10" s="1"/>
  <c r="I6" i="13" s="1"/>
  <c r="BX4" i="10"/>
  <c r="BY4" i="10"/>
  <c r="BY78" i="10"/>
  <c r="BF120" i="10"/>
  <c r="BZ120" i="10" s="1"/>
  <c r="AE120" i="10"/>
  <c r="AH120" i="10" s="1"/>
  <c r="BA120" i="10" s="1"/>
  <c r="BU120" i="10" s="1"/>
  <c r="AK120" i="10" l="1"/>
  <c r="BD120" i="10" s="1"/>
  <c r="BX120" i="10" s="1"/>
  <c r="AJ120" i="10"/>
  <c r="BC120" i="10" s="1"/>
  <c r="BW120" i="10" s="1"/>
  <c r="AI120" i="10"/>
  <c r="BB120" i="10" s="1"/>
  <c r="BV120" i="10" s="1"/>
  <c r="AX120" i="10"/>
  <c r="AL120" i="10"/>
  <c r="BE120" i="10" s="1"/>
  <c r="BY120" i="10" s="1"/>
  <c r="AG120" i="10"/>
  <c r="AZ120" i="10" s="1"/>
  <c r="BT120" i="10" s="1"/>
  <c r="AF120" i="10"/>
  <c r="AY120" i="10" s="1"/>
  <c r="BS120" i="10" s="1"/>
  <c r="CA120" i="10" l="1"/>
  <c r="BR120" i="10"/>
  <c r="BF124" i="10"/>
  <c r="BZ124" i="10" s="1"/>
  <c r="BF122" i="10"/>
  <c r="BZ122" i="10" s="1"/>
  <c r="BF123" i="10"/>
  <c r="BZ123" i="10" s="1"/>
  <c r="BF126" i="10"/>
  <c r="BZ126" i="10" s="1"/>
  <c r="AE122" i="10"/>
  <c r="AX122" i="10" s="1"/>
  <c r="AE123" i="10"/>
  <c r="AF123" i="10" s="1"/>
  <c r="AY123" i="10" s="1"/>
  <c r="BS123" i="10" s="1"/>
  <c r="AE124" i="10"/>
  <c r="AJ124" i="10" s="1"/>
  <c r="BC124" i="10" s="1"/>
  <c r="BW124" i="10" s="1"/>
  <c r="AG124" i="10"/>
  <c r="AZ124" i="10" s="1"/>
  <c r="BT124" i="10" s="1"/>
  <c r="AE125" i="10"/>
  <c r="AI125" i="10" s="1"/>
  <c r="BB125" i="10" s="1"/>
  <c r="BV125" i="10" s="1"/>
  <c r="AX125" i="10"/>
  <c r="BR125" i="10" s="1"/>
  <c r="CA125" i="10"/>
  <c r="BF121" i="10"/>
  <c r="BZ121" i="10"/>
  <c r="BF125" i="10"/>
  <c r="BZ125" i="10" s="1"/>
  <c r="AE126" i="10"/>
  <c r="AH126" i="10" s="1"/>
  <c r="BA126" i="10" s="1"/>
  <c r="BU126" i="10" s="1"/>
  <c r="AI124" i="10"/>
  <c r="BB124" i="10"/>
  <c r="BV124" i="10" s="1"/>
  <c r="AE121" i="10"/>
  <c r="AI121" i="10" s="1"/>
  <c r="BB121" i="10" s="1"/>
  <c r="BV121" i="10" s="1"/>
  <c r="AX121" i="10" l="1"/>
  <c r="CA121" i="10" s="1"/>
  <c r="BZ3" i="10"/>
  <c r="BZ5" i="10" s="1"/>
  <c r="K5" i="13"/>
  <c r="AG121" i="10"/>
  <c r="AZ121" i="10" s="1"/>
  <c r="BT121" i="10" s="1"/>
  <c r="AF125" i="10"/>
  <c r="AY125" i="10" s="1"/>
  <c r="BS125" i="10" s="1"/>
  <c r="AH125" i="10"/>
  <c r="BA125" i="10" s="1"/>
  <c r="BU125" i="10" s="1"/>
  <c r="AG125" i="10"/>
  <c r="AZ125" i="10" s="1"/>
  <c r="BT125" i="10" s="1"/>
  <c r="AK123" i="10"/>
  <c r="BD123" i="10" s="1"/>
  <c r="BX123" i="10" s="1"/>
  <c r="BR122" i="10"/>
  <c r="CA122" i="10"/>
  <c r="BV3" i="10"/>
  <c r="BV5" i="10" s="1"/>
  <c r="G5" i="13"/>
  <c r="AK121" i="10"/>
  <c r="BD121" i="10" s="1"/>
  <c r="BX121" i="10" s="1"/>
  <c r="AF126" i="10"/>
  <c r="AY126" i="10" s="1"/>
  <c r="BS126" i="10" s="1"/>
  <c r="AL125" i="10"/>
  <c r="BE125" i="10" s="1"/>
  <c r="BY125" i="10" s="1"/>
  <c r="AK126" i="10"/>
  <c r="BD126" i="10" s="1"/>
  <c r="BX126" i="10" s="1"/>
  <c r="AK122" i="10"/>
  <c r="BD122" i="10" s="1"/>
  <c r="BX122" i="10" s="1"/>
  <c r="AF122" i="10"/>
  <c r="AY122" i="10" s="1"/>
  <c r="BS122" i="10" s="1"/>
  <c r="AF121" i="10"/>
  <c r="AY121" i="10" s="1"/>
  <c r="BS121" i="10" s="1"/>
  <c r="AL121" i="10"/>
  <c r="BE121" i="10" s="1"/>
  <c r="BY121" i="10" s="1"/>
  <c r="AL124" i="10"/>
  <c r="BE124" i="10" s="1"/>
  <c r="BY124" i="10" s="1"/>
  <c r="AX124" i="10"/>
  <c r="AF124" i="10"/>
  <c r="AY124" i="10" s="1"/>
  <c r="BS124" i="10" s="1"/>
  <c r="AJ126" i="10"/>
  <c r="BC126" i="10" s="1"/>
  <c r="BW126" i="10" s="1"/>
  <c r="AH122" i="10"/>
  <c r="BA122" i="10" s="1"/>
  <c r="BU122" i="10" s="1"/>
  <c r="BR121" i="10"/>
  <c r="AX126" i="10"/>
  <c r="AG126" i="10"/>
  <c r="AZ126" i="10" s="1"/>
  <c r="BT126" i="10" s="1"/>
  <c r="AI126" i="10"/>
  <c r="BB126" i="10" s="1"/>
  <c r="BV126" i="10" s="1"/>
  <c r="AI122" i="10"/>
  <c r="BB122" i="10" s="1"/>
  <c r="BV122" i="10" s="1"/>
  <c r="AH124" i="10"/>
  <c r="BA124" i="10" s="1"/>
  <c r="BU124" i="10" s="1"/>
  <c r="AK124" i="10"/>
  <c r="BD124" i="10" s="1"/>
  <c r="BX124" i="10" s="1"/>
  <c r="AH123" i="10"/>
  <c r="BA123" i="10" s="1"/>
  <c r="BU123" i="10" s="1"/>
  <c r="AK125" i="10"/>
  <c r="BD125" i="10" s="1"/>
  <c r="BX125" i="10" s="1"/>
  <c r="AL122" i="10"/>
  <c r="BE122" i="10" s="1"/>
  <c r="BY122" i="10" s="1"/>
  <c r="AJ121" i="10"/>
  <c r="BC121" i="10" s="1"/>
  <c r="BW121" i="10" s="1"/>
  <c r="AL123" i="10"/>
  <c r="BE123" i="10" s="1"/>
  <c r="BY123" i="10" s="1"/>
  <c r="AJ125" i="10"/>
  <c r="BC125" i="10" s="1"/>
  <c r="BW125" i="10" s="1"/>
  <c r="AL126" i="10"/>
  <c r="BE126" i="10" s="1"/>
  <c r="BY126" i="10" s="1"/>
  <c r="AX123" i="10"/>
  <c r="AG122" i="10"/>
  <c r="AZ122" i="10" s="1"/>
  <c r="BT122" i="10" s="1"/>
  <c r="AG123" i="10"/>
  <c r="AZ123" i="10" s="1"/>
  <c r="BT123" i="10" s="1"/>
  <c r="AJ122" i="10"/>
  <c r="BC122" i="10" s="1"/>
  <c r="BW122" i="10" s="1"/>
  <c r="AH121" i="10"/>
  <c r="BA121" i="10" s="1"/>
  <c r="BU121" i="10" s="1"/>
  <c r="AJ123" i="10"/>
  <c r="BC123" i="10" s="1"/>
  <c r="BW123" i="10" s="1"/>
  <c r="AI123" i="10"/>
  <c r="BB123" i="10" s="1"/>
  <c r="BV123" i="10" s="1"/>
  <c r="G7" i="13" l="1"/>
  <c r="G9" i="13"/>
  <c r="G11" i="13" s="1"/>
  <c r="K7" i="13"/>
  <c r="K9" i="13"/>
  <c r="K11" i="13" s="1"/>
  <c r="BT3" i="10"/>
  <c r="BT5" i="10" s="1"/>
  <c r="E5" i="13"/>
  <c r="BX3" i="10"/>
  <c r="BX5" i="10" s="1"/>
  <c r="I5" i="13"/>
  <c r="BU3" i="10"/>
  <c r="BU5" i="10" s="1"/>
  <c r="F5" i="13"/>
  <c r="BY3" i="10"/>
  <c r="BY5" i="10" s="1"/>
  <c r="J5" i="13"/>
  <c r="CA126" i="10"/>
  <c r="BR126" i="10"/>
  <c r="BR3" i="10"/>
  <c r="BR5" i="10" s="1"/>
  <c r="C5" i="13"/>
  <c r="BR123" i="10"/>
  <c r="F17" i="12" s="1"/>
  <c r="CA123" i="10"/>
  <c r="CA3" i="10" s="1"/>
  <c r="CA5" i="10" s="1"/>
  <c r="CA124" i="10"/>
  <c r="BR124" i="10"/>
  <c r="H5" i="13"/>
  <c r="BW3" i="10"/>
  <c r="BW5" i="10" s="1"/>
  <c r="BS3" i="10"/>
  <c r="BS5" i="10" s="1"/>
  <c r="D5" i="13"/>
  <c r="C7" i="13" l="1"/>
  <c r="C9" i="13"/>
  <c r="C11" i="13" s="1"/>
  <c r="D7" i="13"/>
  <c r="D9" i="13"/>
  <c r="D11" i="13" s="1"/>
  <c r="I7" i="13"/>
  <c r="I9" i="13"/>
  <c r="I11" i="13" s="1"/>
  <c r="E7" i="13"/>
  <c r="E9" i="13"/>
  <c r="E11" i="13" s="1"/>
  <c r="J7" i="13"/>
  <c r="J9" i="13"/>
  <c r="J11" i="13" s="1"/>
  <c r="F7" i="13"/>
  <c r="F9" i="13"/>
  <c r="F11" i="13" s="1"/>
  <c r="H7" i="13"/>
  <c r="H9" i="13"/>
  <c r="H11" i="13" s="1"/>
  <c r="F18" i="12"/>
  <c r="E17" i="12"/>
  <c r="E18" i="12" s="1"/>
  <c r="F8" i="12"/>
  <c r="F9" i="12" s="1"/>
  <c r="BD101" i="10"/>
  <c r="BX101" i="10" s="1"/>
  <c r="AY101" i="10"/>
  <c r="BS101" i="10" s="1"/>
  <c r="BE101" i="10"/>
  <c r="BY101" i="10" s="1"/>
  <c r="BA101" i="10"/>
  <c r="BU101" i="10" s="1"/>
  <c r="BC101" i="10"/>
  <c r="BW101" i="10" s="1"/>
  <c r="AZ101" i="10"/>
  <c r="BT101" i="10" s="1"/>
  <c r="BF101" i="10"/>
  <c r="BZ101" i="10"/>
  <c r="E8" i="12" l="1"/>
  <c r="E9" i="12" s="1"/>
  <c r="AX101" i="10"/>
  <c r="BB101" i="10"/>
  <c r="BV101" i="10" s="1"/>
  <c r="CA101" i="10" l="1"/>
  <c r="F10" i="12" s="1"/>
  <c r="BR101" i="10"/>
  <c r="F11" i="12" l="1"/>
  <c r="E10" i="12"/>
  <c r="E11" i="12" s="1"/>
  <c r="F12" i="12"/>
  <c r="E12" i="12" l="1"/>
  <c r="E13" i="12" s="1"/>
  <c r="F1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tc={C8B07E8E-3AF8-3F44-AD7D-BC0C5C37A05C}</author>
    <author>tc={E57196BD-034F-A544-8F93-FD261258EDA7}</author>
  </authors>
  <commentList>
    <comment ref="T15" authorId="0" shapeId="0" xr:uid="{C8B07E8E-3AF8-3F44-AD7D-BC0C5C37A05C}">
      <text>
        <t>[Threaded comment]
Your version of Excel allows you to read this threaded comment; however, any edits to it will get removed if the file is opened in a newer version of Excel. Learn more: https://go.microsoft.com/fwlink/?linkid=870924
Comment:
    CEA is once per quarter</t>
      </text>
    </comment>
    <comment ref="X107" authorId="1" shapeId="0" xr:uid="{E57196BD-034F-A544-8F93-FD261258EDA7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https://www.ncbi.nlm.nih.gov/pmc/articles/PMC2689913/pdf/AJRCCM179111055.pdf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tc={C953A55D-F917-E94A-9D09-336BDA9A6C60}</author>
    <author>tc={BD012026-7793-BE40-B370-F8F136E443E3}</author>
  </authors>
  <commentList>
    <comment ref="S20" authorId="0" shapeId="0" xr:uid="{C953A55D-F917-E94A-9D09-336BDA9A6C60}">
      <text>
        <t>[Threaded comment]
Your version of Excel allows you to read this threaded comment; however, any edits to it will get removed if the file is opened in a newer version of Excel. Learn more: https://go.microsoft.com/fwlink/?linkid=870924
Comment:
    CEA is once per quarter</t>
      </text>
    </comment>
    <comment ref="W117" authorId="1" shapeId="0" xr:uid="{BD012026-7793-BE40-B370-F8F136E443E3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https://www.ncbi.nlm.nih.gov/pmc/articles/PMC2689913/pdf/AJRCCM179111055.pdf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tc={DC297099-B321-B94D-88EE-4E906B38681E}</author>
    <author>tc={E76AD7FE-B224-484F-AFB0-E05E88E38D93}</author>
    <author>tc={DB34F1B8-CE71-1E44-AA4D-A439FB897D8A}</author>
    <author>tc={839A98C6-6C95-244C-8371-F43464E97AA3}</author>
  </authors>
  <commentList>
    <comment ref="M18" authorId="0" shapeId="0" xr:uid="{DC297099-B321-B94D-88EE-4E906B38681E}">
      <text>
        <t>[Threaded comment]
Your version of Excel allows you to read this threaded comment; however, any edits to it will get removed if the file is opened in a newer version of Excel. Learn more: https://go.microsoft.com/fwlink/?linkid=870924
Comment:
    CEA is once per quarter</t>
      </text>
    </comment>
    <comment ref="O115" authorId="1" shapeId="0" xr:uid="{E76AD7FE-B224-484F-AFB0-E05E88E38D93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https://www.ncbi.nlm.nih.gov/pmc/articles/PMC2689913/pdf/AJRCCM179111055.pdf</t>
      </text>
    </comment>
    <comment ref="N141" authorId="2" shapeId="0" xr:uid="{DB34F1B8-CE71-1E44-AA4D-A439FB897D8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Per reference
</t>
      </text>
    </comment>
    <comment ref="N144" authorId="3" shapeId="0" xr:uid="{839A98C6-6C95-244C-8371-F43464E97AA3}">
      <text>
        <t>[Threaded comment]
Your version of Excel allows you to read this threaded comment; however, any edits to it will get removed if the file is opened in a newer version of Excel. Learn more: https://go.microsoft.com/fwlink/?linkid=870924
Comment:
    Under 5 population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tc={76B13AE5-76B4-6047-90D2-39232D0E2D4E}</author>
    <author>tc={C26297B3-CD4A-A841-862F-577136B3764D}</author>
  </authors>
  <commentList>
    <comment ref="S14" authorId="0" shapeId="0" xr:uid="{76B13AE5-76B4-6047-90D2-39232D0E2D4E}">
      <text>
        <t>[Threaded comment]
Your version of Excel allows you to read this threaded comment; however, any edits to it will get removed if the file is opened in a newer version of Excel. Learn more: https://go.microsoft.com/fwlink/?linkid=870924
Comment:
    CEA is once per quarter</t>
      </text>
    </comment>
    <comment ref="W111" authorId="1" shapeId="0" xr:uid="{C26297B3-CD4A-A841-862F-577136B3764D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https://www.ncbi.nlm.nih.gov/pmc/articles/PMC2689913/pdf/AJRCCM179111055.pdf</t>
      </text>
    </comment>
  </commentList>
</comments>
</file>

<file path=xl/sharedStrings.xml><?xml version="1.0" encoding="utf-8"?>
<sst xmlns="http://schemas.openxmlformats.org/spreadsheetml/2006/main" count="25950" uniqueCount="3202">
  <si>
    <t>Totals by consumable Costs for Realistic package</t>
  </si>
  <si>
    <t>Times the amount available by resource mapping</t>
  </si>
  <si>
    <t>Totals by consumable Costs for Realistic-Aspirational package</t>
  </si>
  <si>
    <t>Totals by consumable Costs for Aspirational package</t>
  </si>
  <si>
    <t>Drug and Consumable Budget 2020</t>
  </si>
  <si>
    <t>Non-fungible donor funded activities</t>
  </si>
  <si>
    <t>Non-fungible Donor funded activities</t>
  </si>
  <si>
    <t>Donor Funding Total</t>
  </si>
  <si>
    <t>Total Funding</t>
  </si>
  <si>
    <t>Fungible donor and GoM activities</t>
  </si>
  <si>
    <t>Fungible donor and GoM activiites</t>
  </si>
  <si>
    <t>Donor Funding non-fungible</t>
  </si>
  <si>
    <t>Non-fungible Funding</t>
  </si>
  <si>
    <t>Total Cost Realistic</t>
  </si>
  <si>
    <t>Total Cost Asp/Realistic</t>
  </si>
  <si>
    <t>Total Cost Full Aspirational</t>
  </si>
  <si>
    <t>Fungible Donor Funding</t>
  </si>
  <si>
    <t>Non donor funded</t>
  </si>
  <si>
    <t>GoM Funding</t>
  </si>
  <si>
    <t>Without cost</t>
  </si>
  <si>
    <t>Cost-effectiveness evidence</t>
  </si>
  <si>
    <t>Cost of consumables</t>
  </si>
  <si>
    <t>ce_dalys</t>
  </si>
  <si>
    <t>ce_cost</t>
  </si>
  <si>
    <t>ce_icer</t>
  </si>
  <si>
    <t>Scenario 7</t>
  </si>
  <si>
    <t>conscost</t>
  </si>
  <si>
    <t>finalsource</t>
  </si>
  <si>
    <t>Intervention Number</t>
  </si>
  <si>
    <t>Program</t>
  </si>
  <si>
    <t>Intervention package</t>
  </si>
  <si>
    <t>Intervention</t>
  </si>
  <si>
    <t>Level of Care</t>
  </si>
  <si>
    <t>MCDA</t>
  </si>
  <si>
    <t>DALYs averted per patient (adjusted)</t>
  </si>
  <si>
    <t>Cost per case (2020 USD) (adjusted)</t>
  </si>
  <si>
    <t>ICER (calculated)</t>
  </si>
  <si>
    <t>Scenario 5 with donor interventions fixed</t>
  </si>
  <si>
    <t>Whether donor-funded</t>
  </si>
  <si>
    <t>Demand Constraint without CEA</t>
  </si>
  <si>
    <t>Eligible cases</t>
  </si>
  <si>
    <t>Unit cost (consumables)</t>
  </si>
  <si>
    <t>Total Cost (USD)</t>
  </si>
  <si>
    <t>Packages - A=full aspirational, AR=aspirational &amp; realistic, R=realistic</t>
  </si>
  <si>
    <t>Notes</t>
  </si>
  <si>
    <t>Child Health</t>
  </si>
  <si>
    <t>IMCI in Priimary Inputs</t>
  </si>
  <si>
    <t>Case management of childhood pneumonia</t>
  </si>
  <si>
    <t>No</t>
  </si>
  <si>
    <t>R</t>
  </si>
  <si>
    <t>ORS and Zinc for acute diarrhea</t>
  </si>
  <si>
    <t>Donor funded</t>
  </si>
  <si>
    <t>ORS and IV Fluid for severe diarrhea</t>
  </si>
  <si>
    <t>Includes severe diarrhea</t>
  </si>
  <si>
    <t>Eye, Ear and Skin</t>
  </si>
  <si>
    <t>NA</t>
  </si>
  <si>
    <t>Topical antibiotics for acute otitis media (under 5s)</t>
  </si>
  <si>
    <t>AR</t>
  </si>
  <si>
    <t>HIV/AIDS</t>
  </si>
  <si>
    <t>Diagnosis</t>
  </si>
  <si>
    <t>Voluntary counselling and testing for HIV</t>
  </si>
  <si>
    <t>CEA does not include children but donor funded</t>
  </si>
  <si>
    <t xml:space="preserve">Treatment </t>
  </si>
  <si>
    <t>ART for men</t>
  </si>
  <si>
    <t>Does not include second line; was not CE but donor funded; what else to add that is donor funded?</t>
  </si>
  <si>
    <t>ART for women</t>
  </si>
  <si>
    <t>Monitoring</t>
  </si>
  <si>
    <t>Viral Load + CD4 count (Clinical monitoring and quarterly tests)</t>
  </si>
  <si>
    <t>Interventions for marginalized populations</t>
  </si>
  <si>
    <t xml:space="preserve">Interventions focused on men who have sex with men </t>
  </si>
  <si>
    <t>A</t>
  </si>
  <si>
    <t>Peer education for sex workers</t>
  </si>
  <si>
    <t>Donor-funded</t>
  </si>
  <si>
    <t>Condom promotion among key populations (Female sex workers)</t>
  </si>
  <si>
    <t>Condom promotion among key populations (MSM)</t>
  </si>
  <si>
    <t>IDU: outreach</t>
  </si>
  <si>
    <t>IDU: needle exchange</t>
  </si>
  <si>
    <t>Methadone maintenance treatment (MMT) programme among injection drug users (IDUs)</t>
  </si>
  <si>
    <t>Prevention</t>
  </si>
  <si>
    <t xml:space="preserve">Male circumcision </t>
  </si>
  <si>
    <t>Under HIV</t>
  </si>
  <si>
    <t>PMTCT</t>
  </si>
  <si>
    <t>HIV Behaviour change intervention (Mass media)</t>
  </si>
  <si>
    <t>HIV Behaviour change intervention (Schools - 10-18 years)</t>
  </si>
  <si>
    <t>Treatment of STIs</t>
  </si>
  <si>
    <t>Treatment of gonorrhea</t>
  </si>
  <si>
    <t>Treatment of chlamydia</t>
  </si>
  <si>
    <t>Treatment of trichomoniasis</t>
  </si>
  <si>
    <t>Treatment of PID (Pelvic Inflammatory Disease)</t>
  </si>
  <si>
    <t>Malaria</t>
  </si>
  <si>
    <t>Malaria Prevention</t>
  </si>
  <si>
    <t>Mass ITN Distribution</t>
  </si>
  <si>
    <t>Was pregnant and infant only in 2016</t>
  </si>
  <si>
    <t>Indoor residual spraying drugs</t>
  </si>
  <si>
    <t>IPT (pregnant women)</t>
  </si>
  <si>
    <t>Under ANC</t>
  </si>
  <si>
    <t>Uncomplicated malaria treatment</t>
  </si>
  <si>
    <t>First line malaria treatment with Dihydroartemisinin piperaquin (Children)</t>
  </si>
  <si>
    <t>Home management of fevers using antimalarial (artesunate- amodiaquine AAQ) (under 5)</t>
  </si>
  <si>
    <t xml:space="preserve">Complicated malaria treatment </t>
  </si>
  <si>
    <t>Complicated (children, injectable artesunate)</t>
  </si>
  <si>
    <t>Maternal/Newborn and Reproductive Health</t>
  </si>
  <si>
    <t>ANC Package</t>
  </si>
  <si>
    <t>Urinanalysis</t>
  </si>
  <si>
    <t>Basic ANC</t>
  </si>
  <si>
    <t>Tetanus toxoid (pregnant women)</t>
  </si>
  <si>
    <t>Daily iron and folic acid supplementation (pregnant women)</t>
  </si>
  <si>
    <t>Syphilis detection and treatment (pregnant women)</t>
  </si>
  <si>
    <t>Malaria Prevention ITN (pregnant)</t>
  </si>
  <si>
    <t>Modern Family Planning</t>
  </si>
  <si>
    <t>Oral Contraception</t>
  </si>
  <si>
    <t>Male condom</t>
  </si>
  <si>
    <t>financing</t>
  </si>
  <si>
    <t>Injectable Contraception</t>
  </si>
  <si>
    <t>IUD</t>
  </si>
  <si>
    <t>Implant</t>
  </si>
  <si>
    <t>Tubal Ligation</t>
  </si>
  <si>
    <t>Delivery Package</t>
  </si>
  <si>
    <t>Antenatal corticosteroids for preterm labour</t>
  </si>
  <si>
    <t>Antibiotics for pPRoM</t>
  </si>
  <si>
    <t>Induction of labour (beyond 41 weeks)</t>
  </si>
  <si>
    <t>Vaginal delivery - skilled attendance</t>
  </si>
  <si>
    <t>Vaginal Delivery - with complication  (BeMONC facilities)</t>
  </si>
  <si>
    <t>Active management of the 3rd stage of labour</t>
  </si>
  <si>
    <t>Management of pre-eclampsia and eclampsia</t>
  </si>
  <si>
    <t>Management of obstructed labour</t>
  </si>
  <si>
    <t>Cesearian Section with indication (with complication)</t>
  </si>
  <si>
    <t>Maternal sepsis case management</t>
  </si>
  <si>
    <t>Perinatal newborn care</t>
  </si>
  <si>
    <t>Clean practices and immediate essential newborn care (in facility)</t>
  </si>
  <si>
    <t>Neonatal resuscitation (institutional)</t>
  </si>
  <si>
    <t>Newborn sepsis - full supportive care</t>
  </si>
  <si>
    <t>Other</t>
  </si>
  <si>
    <t>Post-abortion case management</t>
  </si>
  <si>
    <t>Ectopic case management</t>
  </si>
  <si>
    <t>Continuum of care, occurs?</t>
  </si>
  <si>
    <t>Kangaroo mother care</t>
  </si>
  <si>
    <t>Support for breastfeeding mothers</t>
  </si>
  <si>
    <t>Mental, Neurological and Substance use disorders</t>
  </si>
  <si>
    <t>Treatment</t>
  </si>
  <si>
    <t>Treatment of depression</t>
  </si>
  <si>
    <t>Treatment of acute psychotic disorders</t>
  </si>
  <si>
    <t>Treatment of bipolar disorder</t>
  </si>
  <si>
    <t>Anti-epileptic medication</t>
  </si>
  <si>
    <t>Psychotherapy (PST)  -PM+/friendship bench</t>
  </si>
  <si>
    <t>Had to take out the cost because the  CEA included depression treatment</t>
  </si>
  <si>
    <t>Neglected Tropical Disease</t>
  </si>
  <si>
    <t>Schistosomiasis diagnosis through urine and stools microscopy</t>
  </si>
  <si>
    <t>Double population of diagnosed schisto from GBD</t>
  </si>
  <si>
    <t>Changed to donor funded</t>
  </si>
  <si>
    <t>Routine Schistosomiasis treatment</t>
  </si>
  <si>
    <t>Non-Communicable Disease and Injury</t>
  </si>
  <si>
    <t>Screening and Diagnosis for NCD</t>
  </si>
  <si>
    <t>Screening and diagnosis for NCD</t>
  </si>
  <si>
    <t>What costs associated?</t>
  </si>
  <si>
    <t>Treatment and Management NCD</t>
  </si>
  <si>
    <t>Hypertension</t>
  </si>
  <si>
    <t>first line and monitoring</t>
  </si>
  <si>
    <t>Monitoring treatment for hypertension</t>
  </si>
  <si>
    <t>Diabetes Type I</t>
  </si>
  <si>
    <t>Diabetes Type II</t>
  </si>
  <si>
    <t>monitoring and oral medications</t>
  </si>
  <si>
    <t>Treatment of cases with rheumatic heart disease</t>
  </si>
  <si>
    <t>Primary or secondary?</t>
  </si>
  <si>
    <t>Diagnosis and Management of Injuries</t>
  </si>
  <si>
    <t>Treatment of Injuries (Blunt Trauma - Soft Tissue Injury)</t>
  </si>
  <si>
    <t>Treatment of injuries (Fracture reduction)</t>
  </si>
  <si>
    <t>Treatment of injuries (Fracture fixation)</t>
  </si>
  <si>
    <t>Treatment for oncologic processes</t>
  </si>
  <si>
    <t>Cervical cancer screening and precancerious lesions</t>
  </si>
  <si>
    <t>Emergency inguinal hernia repair</t>
  </si>
  <si>
    <t>Elective inguinal hernia repair</t>
  </si>
  <si>
    <t>Prevention of cardiovascular disease</t>
  </si>
  <si>
    <t>Nutrition</t>
  </si>
  <si>
    <t>treatment of intestinal worms/Deworming</t>
  </si>
  <si>
    <t>Vitamin A supplementation in infants and children 6-59 months + Deworming</t>
  </si>
  <si>
    <t>Treatment in children/community management of acute malnutrition</t>
  </si>
  <si>
    <t>Community-based management of moderate acute malnutrition (children)</t>
  </si>
  <si>
    <t>Management of severe malnutrition (children)</t>
  </si>
  <si>
    <t>GMP</t>
  </si>
  <si>
    <t>Growth Monitoring and promotion</t>
  </si>
  <si>
    <t>Distribution of micronutrient supplements</t>
  </si>
  <si>
    <t>Oral Health</t>
  </si>
  <si>
    <t>Tooth extraction</t>
  </si>
  <si>
    <t>Management of severe tooth pain - tooth extraction</t>
  </si>
  <si>
    <t>conservative treatment(tooth fillings)</t>
  </si>
  <si>
    <t>Management of mild tooth pain - tooth filling</t>
  </si>
  <si>
    <t>Respiratory disease including COVID-19</t>
  </si>
  <si>
    <t>Asthma: Inhaled short acting beta agonist for intermittent asthma</t>
  </si>
  <si>
    <t>COPD - Inhaled salbutamol</t>
  </si>
  <si>
    <t>Tuberculosis</t>
  </si>
  <si>
    <t>Testing and Diagnostics</t>
  </si>
  <si>
    <t>(Full) Xpert for all patients with presumptive tuberculosis</t>
  </si>
  <si>
    <t>Targeted Xpert for patients with presumptive tuberculosis (Smear negative, HIV positive, retreatment, contacts of MDR-TB cases)</t>
  </si>
  <si>
    <t>3HP Preventive Therapy for HIV+ people</t>
  </si>
  <si>
    <t>Preventive Treatment</t>
  </si>
  <si>
    <t>Isonized Preventive Therapy for children in contact with TB patients</t>
  </si>
  <si>
    <t>Isonized Preventive Therapy for HIV+ pregnant women</t>
  </si>
  <si>
    <t>https://academic.oup.com/cid/article/71/6/1419/5601322</t>
  </si>
  <si>
    <t>First line treatment</t>
  </si>
  <si>
    <t>First line treatment of smear positive cases (95% coverage)</t>
  </si>
  <si>
    <t>Full DOTS (smear-positive, smear negative and Extrapulmonary cases)</t>
  </si>
  <si>
    <t>Vaccine Preventable Disease</t>
  </si>
  <si>
    <t>Essential Vaccines Package</t>
  </si>
  <si>
    <t>Rotavirus vaccine</t>
  </si>
  <si>
    <t>Polio vaccine</t>
  </si>
  <si>
    <t>BCG vaccine</t>
  </si>
  <si>
    <t>Pneumococcal vaccine</t>
  </si>
  <si>
    <t>HPV vaccine</t>
  </si>
  <si>
    <t>Pentavalent (DPT-Hep-Hib)</t>
  </si>
  <si>
    <t>Measles vaccine</t>
  </si>
  <si>
    <t xml:space="preserve">mhGAP </t>
  </si>
  <si>
    <t>Community Health</t>
  </si>
  <si>
    <t>Community Health Package</t>
  </si>
  <si>
    <t>Vermin and Vector Control &amp; Promotion</t>
  </si>
  <si>
    <t>Not included in the EHP list for 2022</t>
  </si>
  <si>
    <t>Disease Surveillance</t>
  </si>
  <si>
    <t>Community Health Promotion &amp; Engagement</t>
  </si>
  <si>
    <t>Village Inspections</t>
  </si>
  <si>
    <t>Promotion of hygiene (hand washing with soap)</t>
  </si>
  <si>
    <t>Promotion of Sanitation (latrine refuse, drop hole covers, solid waste disposal, hygienic disposal of children’s stools)</t>
  </si>
  <si>
    <t>Occupational Health Promotion</t>
  </si>
  <si>
    <t>Household water quality testing and treatment</t>
  </si>
  <si>
    <t>Home-based care of chronically ill patients</t>
  </si>
  <si>
    <t>Child Protection</t>
  </si>
  <si>
    <t>Rapid Diagnostic Tests</t>
  </si>
  <si>
    <t>Not included in the EHP list for 2022, https://d1u4sg1s9ptc4z.cloudfront.net/uploads/2021/03/fy-2020-malawi-malaria-operational-plan.pdf</t>
  </si>
  <si>
    <t xml:space="preserve">SGBV </t>
  </si>
  <si>
    <t xml:space="preserve">SGBV Screening </t>
  </si>
  <si>
    <t xml:space="preserve">SGBV Treatment and Referral </t>
  </si>
  <si>
    <t>Vaccination</t>
  </si>
  <si>
    <t>Malaria vaccine</t>
  </si>
  <si>
    <t>Not included in the EHP list for 2022, https://malariajournal.biomedcentral.com/articles/10.1186/1475-2875-13-66</t>
  </si>
  <si>
    <t>Combine with hypertension treamtent</t>
  </si>
  <si>
    <t>Cervical cancer (surgery)</t>
  </si>
  <si>
    <t>Reproductive Health</t>
  </si>
  <si>
    <t>Deworming (pregnant women)</t>
  </si>
  <si>
    <t>Hemoglobin for pregnant women (hemacue)</t>
  </si>
  <si>
    <t>Schistosomiasis and deworming mass drug administration (adults)</t>
  </si>
  <si>
    <t>Schistosomiasis and deworming mass drug administration (school children)</t>
  </si>
  <si>
    <t>Rectal antimalarial treatment (&lt;5 years)</t>
  </si>
  <si>
    <t>COVID-19 vaccine</t>
  </si>
  <si>
    <t>Oral Cholera vaccine</t>
  </si>
  <si>
    <t>Treatment of hepatitis B</t>
  </si>
  <si>
    <t>Testing for hepatitis B</t>
  </si>
  <si>
    <t>Hepatitis B  testing</t>
  </si>
  <si>
    <t>Complicated malaria treatment (adults)</t>
  </si>
  <si>
    <t>https://malariajournal.biomedcentral.com/articles/10.1186/s12936-021-03687-1#:~:text=The%20programme%20average%20cost%20per,IRS%20coverage%20achieved%20%5B33%5D.</t>
  </si>
  <si>
    <t>Essential care of preterm or sick newborn</t>
  </si>
  <si>
    <t>MDR treatment</t>
  </si>
  <si>
    <t>Case management of MDR-TB Cases</t>
  </si>
  <si>
    <t>Take out NRU care to secondary level</t>
  </si>
  <si>
    <t>Treatment of postpartum hemorrhage</t>
  </si>
  <si>
    <t>Treatment of Antepartum hemorrhage</t>
  </si>
  <si>
    <t>Fistula repair surgery</t>
  </si>
  <si>
    <t>1.5% prevalence</t>
  </si>
  <si>
    <t>All other costs are equipment except for sepsis; already accounted for</t>
  </si>
  <si>
    <t>0.5% prevalence GBD</t>
  </si>
  <si>
    <t>10% prevalence of adults; https://bmcoralhealth.biomedcentral.com/articles/10.1186/s12903-016-0190-3</t>
  </si>
  <si>
    <t>Total DALYS</t>
  </si>
  <si>
    <t>TOTAL DALYS</t>
  </si>
  <si>
    <t xml:space="preserve">Standard Treament Guidelines </t>
  </si>
  <si>
    <t>Essential Medicine List</t>
  </si>
  <si>
    <t>Yes</t>
  </si>
  <si>
    <t>Is the intervention accounted for in the following guidelines at the level of care?</t>
  </si>
  <si>
    <t>IMCI</t>
  </si>
  <si>
    <t>Additional Specific Guideline(s)</t>
  </si>
  <si>
    <t>Not a medication</t>
  </si>
  <si>
    <t>Minimum Health Care Clinical Standards</t>
  </si>
  <si>
    <t>Viral load not specified in STG or MHCCS, not a medication
CD4+ at community hospital</t>
  </si>
  <si>
    <t>MHCCS only tertiary</t>
  </si>
  <si>
    <t>Mention in conjunction with HIV in guidelines; forthcoming Hepatitis B guidelines</t>
  </si>
  <si>
    <t>MHCCS mention testing only tertiary</t>
  </si>
  <si>
    <t>Malaria treatment guidelines</t>
  </si>
  <si>
    <t>ANC guidelines</t>
  </si>
  <si>
    <t xml:space="preserve">MHCCS hydrocortisone at community hospital </t>
  </si>
  <si>
    <t>No specific mention in MSTG; no oxytocin in MHCCS</t>
  </si>
  <si>
    <t>COIN manuel</t>
  </si>
  <si>
    <t>MHCCS not mention specifically but have meds</t>
  </si>
  <si>
    <t>NCDI poverty commission, National NCD Operational Plan</t>
  </si>
  <si>
    <t>MSTG not complete for NCD on guidelines for screening (have HTN, diabetes, not on asthma, heart failure), inputs from MHCCS are there, not a medication so not in EML</t>
  </si>
  <si>
    <t>Not yet, awaiting NCD</t>
  </si>
  <si>
    <t>Cervical cancer guidelines</t>
  </si>
  <si>
    <t>Not explicity in MHCSS but have staff and OR requirements; have medications required for anesthesia</t>
  </si>
  <si>
    <t>In MSTG but out of date; Not explicity in MHCCS but have staff and OR needs, not explicit in EML but have anesthesia</t>
  </si>
  <si>
    <t xml:space="preserve">No </t>
  </si>
  <si>
    <t>NCHS</t>
  </si>
  <si>
    <t>Not explicit in MSTG, MCHSS, not a medication</t>
  </si>
  <si>
    <t>RHD guidelines</t>
  </si>
  <si>
    <t>Nutrition guidelines, IMCI/child health</t>
  </si>
  <si>
    <t>CMAM guidelines</t>
  </si>
  <si>
    <t>Screening, RUTF and LP not included in MHCCS</t>
  </si>
  <si>
    <t>Not in EML</t>
  </si>
  <si>
    <t>MHCCS dental technician at community hospital not at primary, not mention of equipment, EML with medications required</t>
  </si>
  <si>
    <t>Equipment required not in MHCCS</t>
  </si>
  <si>
    <t>NTP TB guidelines</t>
  </si>
  <si>
    <t>Not a medication; GeneXpert not mentioned in MHCSS or MSTG (due to age of document I think)</t>
  </si>
  <si>
    <t>HIV Guidelines 2018/update 2020</t>
  </si>
  <si>
    <t>Documents out of date for update; TB seems to not have strong presence in MHCSS</t>
  </si>
  <si>
    <t>MHCSS has tuberculosis staff at DHO; HSAs in community</t>
  </si>
  <si>
    <t>EPI guidelines</t>
  </si>
  <si>
    <t>MHCSS mention information but  not include vaccines at health facilities</t>
  </si>
  <si>
    <t>New vaccine not in older documents</t>
  </si>
  <si>
    <t>Mental health strategy</t>
  </si>
  <si>
    <t>One Stop Center guidelines</t>
  </si>
  <si>
    <t>HIV Guidelines 2022, HTS Guidelines 2016</t>
  </si>
  <si>
    <t>HIV Guidelines 2022</t>
  </si>
  <si>
    <t>VMMC guidelines, HIV prevention guidelines in draft</t>
  </si>
  <si>
    <t>Not directly addressed but mentioned "high risk"</t>
  </si>
  <si>
    <t>HIV prevention strategy in draft</t>
  </si>
  <si>
    <t>Mentioned but not referral to mental health services and Drop in Centers</t>
  </si>
  <si>
    <t xml:space="preserve">Community Management of severe malnutrition (children) </t>
  </si>
  <si>
    <t xml:space="preserve">NRU management of severe malnutrition (children) </t>
  </si>
  <si>
    <t>NRU care but will also need CMAM care</t>
  </si>
  <si>
    <t>Realistic, AR and Aspirational Pacakge</t>
  </si>
  <si>
    <t>COVIS-19 Guidelines</t>
  </si>
  <si>
    <t>New emerging vaccine</t>
  </si>
  <si>
    <t>RHU,BeMONC</t>
  </si>
  <si>
    <t>Lab protocol?</t>
  </si>
  <si>
    <t>Surgical?</t>
  </si>
  <si>
    <t>Ortho?</t>
  </si>
  <si>
    <t>Adjusted from original</t>
  </si>
  <si>
    <t>Target Population</t>
  </si>
  <si>
    <t>Demand Constraint</t>
  </si>
  <si>
    <t>Costing</t>
  </si>
  <si>
    <t xml:space="preserve">Purchase of consumables for </t>
  </si>
  <si>
    <t>pop_cat</t>
  </si>
  <si>
    <t>pop_size</t>
  </si>
  <si>
    <t>pop_pin</t>
  </si>
  <si>
    <t>pop_pin_source</t>
  </si>
  <si>
    <t>pop_cases</t>
  </si>
  <si>
    <t>feascov</t>
  </si>
  <si>
    <t>feascov_source</t>
  </si>
  <si>
    <t>Helper column (CONCATENATE)</t>
  </si>
  <si>
    <t>Target population category</t>
  </si>
  <si>
    <t>Target population size_2021</t>
  </si>
  <si>
    <t>PIN_2021</t>
  </si>
  <si>
    <t>Source of PIN</t>
  </si>
  <si>
    <t>Eligible cases _2021</t>
  </si>
  <si>
    <t>Maximum feasible coverage_2021 (demand constraint)</t>
  </si>
  <si>
    <t>Source</t>
  </si>
  <si>
    <t>Helper column for Units</t>
  </si>
  <si>
    <t>Helper Column for Total Cost (MWK)</t>
  </si>
  <si>
    <t>Case management of childhood pneumonia (community, outpatient, inpatient)</t>
  </si>
  <si>
    <t>Children 1-59 months</t>
  </si>
  <si>
    <t>GBD URI/LRI; https://onlinelibrary.wiley.com/doi/pdf/10.1111/irv.12481</t>
  </si>
  <si>
    <t>Ng'ambi 2020 child/+increase for severity</t>
  </si>
  <si>
    <t>GBD diarrhea</t>
  </si>
  <si>
    <t>Ng'ambi 2020 child</t>
  </si>
  <si>
    <t>Programmatic data</t>
  </si>
  <si>
    <t>GBD Otitis Media</t>
  </si>
  <si>
    <t>Total population</t>
  </si>
  <si>
    <t>NSP 2020-2025, annual target</t>
  </si>
  <si>
    <t>Uptake already factored into DHA estimate</t>
  </si>
  <si>
    <t>Male &gt;15-65 years with HIV</t>
  </si>
  <si>
    <t>prevalence 6.7% DHA</t>
  </si>
  <si>
    <t>DHA report on 95-95-95</t>
  </si>
  <si>
    <t>Female &gt;15-65 years with HIV</t>
  </si>
  <si>
    <t>prev 11.036%, DHA</t>
  </si>
  <si>
    <t>ART children</t>
  </si>
  <si>
    <t>Children 0-14 years with HIV</t>
  </si>
  <si>
    <t>preval 1.5% DHA</t>
  </si>
  <si>
    <t>Combine children and adults to one column</t>
  </si>
  <si>
    <t>Total number living with HIV</t>
  </si>
  <si>
    <t>Men who have sex with men (MSM)</t>
  </si>
  <si>
    <t>UNAIDS KP Atlas estimate of FSW)</t>
  </si>
  <si>
    <t>Prior estimates</t>
  </si>
  <si>
    <t>Sex workers</t>
  </si>
  <si>
    <t>Assumed to be the same as "Peer education for sex workers" based on input from Planning</t>
  </si>
  <si>
    <t>People who inject drugs (IDU)</t>
  </si>
  <si>
    <t>Estimate from herion prevalence use</t>
  </si>
  <si>
    <t>estimates from nearby countries https://www.hri.global/files/2018/12/10/Sub-SaharanAfrica-harm-reduction.pdf</t>
  </si>
  <si>
    <t>Direct Entry (VMMC)</t>
  </si>
  <si>
    <t>UNAIDS VMMC</t>
  </si>
  <si>
    <t>prior estimates DHA</t>
  </si>
  <si>
    <t>Live births to females HIV</t>
  </si>
  <si>
    <t>DHA estimates</t>
  </si>
  <si>
    <t>DHA estimate</t>
  </si>
  <si>
    <t>Total Population</t>
  </si>
  <si>
    <t>Teenagers (14-17 years)</t>
  </si>
  <si>
    <t>Estimate one in 3 people get a test</t>
  </si>
  <si>
    <t>Prevalence estimate DHA</t>
  </si>
  <si>
    <t>Estimate that 1 in 10 currently get treatment with only proportion have chronic hepatitis</t>
  </si>
  <si>
    <t xml:space="preserve">Adults 15-49 years </t>
  </si>
  <si>
    <t>GBD STI</t>
  </si>
  <si>
    <t>Ng'ambi 2020 adult</t>
  </si>
  <si>
    <t xml:space="preserve">Women 15-49 years </t>
  </si>
  <si>
    <t>Ng'ambi 2020 adult/increase with severity</t>
  </si>
  <si>
    <t>Estimated HH</t>
  </si>
  <si>
    <t>Number of households in high risk districts</t>
  </si>
  <si>
    <t>Malaria program</t>
  </si>
  <si>
    <t>Pregnant women</t>
  </si>
  <si>
    <t>ANC coverage</t>
  </si>
  <si>
    <t>Total population &gt;5</t>
  </si>
  <si>
    <t>Malawi Malaria Indicator Survey 2017</t>
  </si>
  <si>
    <t xml:space="preserve">Total malaria cases &gt;5 </t>
  </si>
  <si>
    <t>increase for severity</t>
  </si>
  <si>
    <t>Children 0-59 months</t>
  </si>
  <si>
    <t>https://www.sciencedirect.com/science/article/pii/S240584402030791X</t>
  </si>
  <si>
    <t>Ng'ambi 2020 adult/child</t>
  </si>
  <si>
    <t>First line malaria treatment with Dihydroartemisinin piperaquin (Children &lt;5)</t>
  </si>
  <si>
    <t>Total Malaria infection children 0-59 months</t>
  </si>
  <si>
    <t xml:space="preserve">Total Malaria cases, children 0-59 months </t>
  </si>
  <si>
    <t>Women of reproductive age (15-49)</t>
  </si>
  <si>
    <t>proportion DHIS-2</t>
  </si>
  <si>
    <t>Men 15-49 years</t>
  </si>
  <si>
    <t>GBD, preg 5% population WHO</t>
  </si>
  <si>
    <t>RHU estimate</t>
  </si>
  <si>
    <t>GBD</t>
  </si>
  <si>
    <t>World estimates</t>
  </si>
  <si>
    <t>Proportions from DHIS-2</t>
  </si>
  <si>
    <t>RHU skilled delivery estimate</t>
  </si>
  <si>
    <t xml:space="preserve">Cesearian Section </t>
  </si>
  <si>
    <t>Added for complete calculation</t>
  </si>
  <si>
    <t>Live births</t>
  </si>
  <si>
    <t>GBD Neonatal complications+prematurity</t>
  </si>
  <si>
    <t>GBD Neonatal sepsis</t>
  </si>
  <si>
    <t>GBD preterm, sepsis</t>
  </si>
  <si>
    <t>GBD maternal</t>
  </si>
  <si>
    <t>Estimate from Ng'ambi 2020 and account for stimga, higher if bleeding</t>
  </si>
  <si>
    <t>GBD neonatal</t>
  </si>
  <si>
    <t xml:space="preserve">Total population </t>
  </si>
  <si>
    <t>GBD NCD</t>
  </si>
  <si>
    <t>Mental health team estimate</t>
  </si>
  <si>
    <t>STEPS 2017</t>
  </si>
  <si>
    <t>MH and Ng'ambi 2020 adult Other</t>
  </si>
  <si>
    <t>GBD mental health</t>
  </si>
  <si>
    <t>Total population x incidence</t>
  </si>
  <si>
    <t>DHIS-2 estimate</t>
  </si>
  <si>
    <t>Population in high risk areas</t>
  </si>
  <si>
    <t>NTD direct entry</t>
  </si>
  <si>
    <t>If done as mass administration</t>
  </si>
  <si>
    <t>Direct entry from NTD</t>
  </si>
  <si>
    <t>GBD NTD</t>
  </si>
  <si>
    <t>Estimate</t>
  </si>
  <si>
    <t>Adults 18+ x prevalence</t>
  </si>
  <si>
    <t>NCD unit</t>
  </si>
  <si>
    <t>Adults 15+ x prevalence</t>
  </si>
  <si>
    <t>GBD NCD/STEPS 2017</t>
  </si>
  <si>
    <t>Total population x prevalence</t>
  </si>
  <si>
    <t>https://pubmed.ncbi.nlm.nih.gov/27029239/#:~:text=Results%3A%20The%20prevalence%20of%20latent,RHD%20and%202.7%25%20borderline%20RHD.</t>
  </si>
  <si>
    <t>Due to severity</t>
  </si>
  <si>
    <t>Treatment of pre-cancerous cervical lesions</t>
  </si>
  <si>
    <t>Removed dupplicate with 220</t>
  </si>
  <si>
    <t>Females 25-49</t>
  </si>
  <si>
    <t>every 3 years</t>
  </si>
  <si>
    <t>Total population x strangulated incidence</t>
  </si>
  <si>
    <t>Severity</t>
  </si>
  <si>
    <t>People with hypertension (calc from above)</t>
  </si>
  <si>
    <t>Estimate demand</t>
  </si>
  <si>
    <t xml:space="preserve">Women of reproductive age (15-49) </t>
  </si>
  <si>
    <t>EPI estimate</t>
  </si>
  <si>
    <t>Children 0-14 x cum incidence MAM</t>
  </si>
  <si>
    <t>DHS/GBD child</t>
  </si>
  <si>
    <t>Estimate from Ng'ambi 2020/program</t>
  </si>
  <si>
    <t>Children 0-14 x cum incidence SAM</t>
  </si>
  <si>
    <t>Higher for severity</t>
  </si>
  <si>
    <t>Community based</t>
  </si>
  <si>
    <t>Adults +18</t>
  </si>
  <si>
    <t>https://bmcoralhealth.biomedcentral.com/articles/10.1186/s12903-016-0190-3</t>
  </si>
  <si>
    <t>Total Population x prevalence asthma</t>
  </si>
  <si>
    <t>https://thorax.bmj.com/content/62/9/758</t>
  </si>
  <si>
    <t>https://pubmed.ncbi.nlm.nih.gov/30141966/</t>
  </si>
  <si>
    <t>Suspected TB cases</t>
  </si>
  <si>
    <t>NTP estimates</t>
  </si>
  <si>
    <t>NTP</t>
  </si>
  <si>
    <t xml:space="preserve">PLHIV </t>
  </si>
  <si>
    <t>DHA prevalence</t>
  </si>
  <si>
    <t>Per DHA 95-95-95</t>
  </si>
  <si>
    <t>Estimated number of child contacts under 15 years of age eligible for TB preventive treatment</t>
  </si>
  <si>
    <t>67% of all TB cases are pulmonary; each pulmonary case has four household contacts: 17% of whichh are children of 5 years and below who may not submit sputum specimens (subtracted from denominator) and will require TB Preventive Therapy (TPT)</t>
  </si>
  <si>
    <t>Women in need of PMTCT</t>
  </si>
  <si>
    <t>New and previously treated cases</t>
  </si>
  <si>
    <t>based on 2019 TB incidence, https://extranet.who.int/tme/generateCSV.asp?ds=estimates</t>
  </si>
  <si>
    <t xml:space="preserve">TB MDR cum incidenence </t>
  </si>
  <si>
    <t>Estimates NTP</t>
  </si>
  <si>
    <t>Children &lt;12 months</t>
  </si>
  <si>
    <t>Based on coverage estimates</t>
  </si>
  <si>
    <t>Females 9-13 years (sub 10-14 years)</t>
  </si>
  <si>
    <t>Children 0-24 months (add &lt;1 and (1-4)/4)</t>
  </si>
  <si>
    <t>COVID Vaccine goal</t>
  </si>
  <si>
    <t>COVID vaccine goal</t>
  </si>
  <si>
    <t>School children (0-14 years)</t>
  </si>
  <si>
    <t>Current capacity</t>
  </si>
  <si>
    <t>https://d1u4sg1s9ptc4z.cloudfront.net/uploads/2021/03/fy-2020-malawi-malaria-operational-plan.pdf</t>
  </si>
  <si>
    <t>Visit the facility</t>
  </si>
  <si>
    <t>https://evaw-global-database.unwomen.org/fr/countries/africa/malawi</t>
  </si>
  <si>
    <t>Difficult not tracked well</t>
  </si>
  <si>
    <t>Under 5</t>
  </si>
  <si>
    <t>https://malariajournal.biomedcentral.com/articles/10.1186/1475-2875-13-66</t>
  </si>
  <si>
    <t>Number of visits for the intervention annually</t>
  </si>
  <si>
    <t>NEW</t>
  </si>
  <si>
    <t>Most with 1 but if worsen or poor condition will nee inpatient time; # contacts already in the PIN</t>
  </si>
  <si>
    <t>Estimate, poor seeking</t>
  </si>
  <si>
    <t>Already accounted for in PIN</t>
  </si>
  <si>
    <t>Most on 6 month visits, some quarterly, estimated at 3 per year</t>
  </si>
  <si>
    <t>Most on quarterly visits</t>
  </si>
  <si>
    <t>N/A</t>
  </si>
  <si>
    <t>Usually monthly</t>
  </si>
  <si>
    <t>Supposed to be daily</t>
  </si>
  <si>
    <t>One off intervention</t>
  </si>
  <si>
    <t>Have quarterly visits on average</t>
  </si>
  <si>
    <t>Quarterly visits</t>
  </si>
  <si>
    <t>Given once per ANC package</t>
  </si>
  <si>
    <t>8 visits is ideal for ANC visits; most do 3-4</t>
  </si>
  <si>
    <t>Given 2-3 times per ANC package</t>
  </si>
  <si>
    <t>Lasts 5-7 years; accounted for in the PIN</t>
  </si>
  <si>
    <t>Lasts 3 years; accounted for in the PIN</t>
  </si>
  <si>
    <t>One inpatient for some, then 2-3 visits outpatient</t>
  </si>
  <si>
    <t>May need up to 2 visits</t>
  </si>
  <si>
    <t>usually every 2 weeks for 3 months</t>
  </si>
  <si>
    <t>Usually weekly and then monthly for treatment course</t>
  </si>
  <si>
    <t>Usually a few in beginning</t>
  </si>
  <si>
    <t>Monthly</t>
  </si>
  <si>
    <t>Per schedule</t>
  </si>
  <si>
    <t>Targets for 2030</t>
  </si>
  <si>
    <t>PIN 2030</t>
  </si>
  <si>
    <t>Total population prevalence; https://www.medrxiv.org/content/10.1101/2020.12.23.20248757v3.full</t>
  </si>
  <si>
    <t>Proportionally spilt 7.4%, https://www.diabetesatlas.org/data/en/country/119/mw.html</t>
  </si>
  <si>
    <t>Care delivery increase</t>
  </si>
  <si>
    <t>Per DHA goal</t>
  </si>
  <si>
    <t>Decrease with risk assessment</t>
  </si>
  <si>
    <t>Target Population Category</t>
  </si>
  <si>
    <t>Target Population 2030</t>
  </si>
  <si>
    <t>Live births to females with HIV</t>
  </si>
  <si>
    <t>Decreased slightly for decreased prevalence of HIV</t>
  </si>
  <si>
    <t>Estimate with initial testing cut back need</t>
  </si>
  <si>
    <t>Maintained but likely slightly higher</t>
  </si>
  <si>
    <t>Increased with more testing scale up</t>
  </si>
  <si>
    <t>Maintained</t>
  </si>
  <si>
    <t>Scaled up slightly</t>
  </si>
  <si>
    <t>https://cdn.who.int/media/docs/default-source/malaria/world-malaria-reports/world-malaria-report-2021-regional-briefing-kit-eng.pdf?sfvrsn=338167b6_25&amp;download=true</t>
  </si>
  <si>
    <t>Total Population &gt;5</t>
  </si>
  <si>
    <t>Pregnant women, estimated with live births increase 1.93% per year and ~67% of pregancies in Malawi are live births</t>
  </si>
  <si>
    <t>https://knoema.com/atlas/Malawi/topics/Demographics/Fertility/Number-of-births</t>
  </si>
  <si>
    <t>Live births, estimated by 1.93% per year</t>
  </si>
  <si>
    <t>Eligible cases_2030</t>
  </si>
  <si>
    <t>Total Malari cases &gt;5</t>
  </si>
  <si>
    <t>Decreased by 6% per modeling from WHO above</t>
  </si>
  <si>
    <t>Increased by 10% per desired increases</t>
  </si>
  <si>
    <t>Increased slightly</t>
  </si>
  <si>
    <t>Annual VL</t>
  </si>
  <si>
    <t>Increased with increased access</t>
  </si>
  <si>
    <t>Decreased with increased C/S</t>
  </si>
  <si>
    <t>https://www.sciencedirect.com/science/article/pii/S2667242122000173</t>
  </si>
  <si>
    <t>https://www.thelancet.com/article/S0140-6736(21)01330-1/fulltext</t>
  </si>
  <si>
    <t>With increased numbers</t>
  </si>
  <si>
    <t>Increased demand</t>
  </si>
  <si>
    <t>Decreased per prevalence above</t>
  </si>
  <si>
    <t>Decreased per above</t>
  </si>
  <si>
    <t>https://documents1.worldbank.org/curated/en/324181608277996482/pdf/Optimizing-Investments-in-the-Tuberculosis-Response-in-Blantyre-Lilongwe-and-Mzimba-Districts-Malawi-Results-of-a-TB-Allocative-Efficiency-Study.pdf</t>
  </si>
  <si>
    <t>Suspected TB</t>
  </si>
  <si>
    <t>Caculated from proportion of suspected to actual cases 2021</t>
  </si>
  <si>
    <t>Per calculation in 2021</t>
  </si>
  <si>
    <t>TB MDR cases</t>
  </si>
  <si>
    <t>Caculated from MDR ratio in 2021; may be a bit lower than expected</t>
  </si>
  <si>
    <t xml:space="preserve">Increased access </t>
  </si>
  <si>
    <t>Adjusted for expected all population received</t>
  </si>
  <si>
    <t>Decreased with decreased prevalence</t>
  </si>
  <si>
    <t>Adults +15</t>
  </si>
  <si>
    <t>Adjusted age rangeper need</t>
  </si>
  <si>
    <t>Adjusted age range per need</t>
  </si>
  <si>
    <t>Increased with awareness</t>
  </si>
  <si>
    <t>With increased awareness</t>
  </si>
  <si>
    <t>REALISTC HBP</t>
  </si>
  <si>
    <t>ASPIRATIONAL/REALISTIC HBP</t>
  </si>
  <si>
    <t>ASPIRATIONAL HBP</t>
  </si>
  <si>
    <t>Health Promotion</t>
  </si>
  <si>
    <t>Promotion of hygiene and sanitation including water quality and food safety</t>
  </si>
  <si>
    <t>Health Promotion &amp; engagement in the community and at the facility</t>
  </si>
  <si>
    <t xml:space="preserve">Prevention of accident, injury and violence </t>
  </si>
  <si>
    <t>Cervical cancer screening and treatment of precancerious lesions</t>
  </si>
  <si>
    <t xml:space="preserve">Disaster preparedness and climate change engagement and promotion </t>
  </si>
  <si>
    <t>Health Promotion and Prevention</t>
  </si>
  <si>
    <t>Surveillance</t>
  </si>
  <si>
    <t>Home Care</t>
  </si>
  <si>
    <t>Prevention and Promotion</t>
  </si>
  <si>
    <t>For 2021</t>
  </si>
  <si>
    <t>PIN 2022</t>
  </si>
  <si>
    <t>Eligible Cases</t>
  </si>
  <si>
    <t>Targets for 2022</t>
  </si>
  <si>
    <t>Targets for 2023</t>
  </si>
  <si>
    <t>PIN 2023</t>
  </si>
  <si>
    <t>Targets for 2024</t>
  </si>
  <si>
    <t>PIN 2024</t>
  </si>
  <si>
    <t>Targets for 2025</t>
  </si>
  <si>
    <t>PIN 2025</t>
  </si>
  <si>
    <t>Targets for 2026</t>
  </si>
  <si>
    <t>Target Population for 2026 (2030-2021 pop div by 8)</t>
  </si>
  <si>
    <t>PIN 2026</t>
  </si>
  <si>
    <t>Targets for 2027</t>
  </si>
  <si>
    <t>PIN 2027</t>
  </si>
  <si>
    <t>Targets for 2028</t>
  </si>
  <si>
    <t>PIN 2028</t>
  </si>
  <si>
    <t>Targets for 2029</t>
  </si>
  <si>
    <t>PIN 2029</t>
  </si>
  <si>
    <t>Target Population for 2029 (2030-2021 pop div by 9)</t>
  </si>
  <si>
    <t>Target Population for 2028 (2030-2021 pop div by 9)</t>
  </si>
  <si>
    <t>Target Population for 2027 (2030-2021 pop div by 9)</t>
  </si>
  <si>
    <t>Number of years</t>
  </si>
  <si>
    <t>Target Population for 2023 (2030-2021 pop div by 9)</t>
  </si>
  <si>
    <t>Target Population for 2022 (2030-2021 pop div by 9)</t>
  </si>
  <si>
    <t>Target Population for 2024 (2030-2021 pop div by 9)</t>
  </si>
  <si>
    <t>Target Population for 2025 (2030-2021 pop div by 9)</t>
  </si>
  <si>
    <t xml:space="preserve">Male &gt;15-65 years </t>
  </si>
  <si>
    <t xml:space="preserve">Female &gt;15-65 years </t>
  </si>
  <si>
    <t xml:space="preserve">Children 0-14 years </t>
  </si>
  <si>
    <t xml:space="preserve">Total Costs USD </t>
  </si>
  <si>
    <t>Inflation Rate</t>
  </si>
  <si>
    <t>LS: Zero Cost</t>
  </si>
  <si>
    <t>One inpatient for some, then 2-3 visits outpatient. LS: Zero cost</t>
  </si>
  <si>
    <t>Quarterly visits; LS: Zero Cost</t>
  </si>
  <si>
    <t>Quarterly visits;LS: Zero Cost</t>
  </si>
  <si>
    <t>Already accounted for in PIN; LS: Zero Cost</t>
  </si>
  <si>
    <t>Grand Total&gt;</t>
  </si>
  <si>
    <t>Non-Fungible</t>
  </si>
  <si>
    <t>Fungible + Government</t>
  </si>
  <si>
    <t>&lt;2.4 MCDA
&lt;30,000 DALYs</t>
  </si>
  <si>
    <t>Women in labour (10% over live births)</t>
  </si>
  <si>
    <t>ACCESS CONSTRAINT FROM CEA and MCDA (For Prioritization Sep 2022)</t>
  </si>
  <si>
    <t>https://www.sciencedirect.com/science/article/pii/S240584402030791X; Total 37%; 5% of total</t>
  </si>
  <si>
    <t xml:space="preserve">Cervical cancer screening </t>
  </si>
  <si>
    <t>Women in Labor (10% over live births)</t>
  </si>
  <si>
    <t>`</t>
  </si>
  <si>
    <t>Access Constraint Criteria</t>
  </si>
  <si>
    <t>Adjusted DALYS</t>
  </si>
  <si>
    <t>2022 WITHOUT ACCESS CONSTRAINT</t>
  </si>
  <si>
    <t>&gt;2.8 MCDA
&gt;100,000 DALYS
+Vaginal del, C/S newborn sepsis</t>
  </si>
  <si>
    <t>&gt;10,000 to &lt;100,000 DALYS
MCDA 2.4-2.89</t>
  </si>
  <si>
    <t>Resources Available</t>
  </si>
  <si>
    <t>Comments</t>
  </si>
  <si>
    <t>Drugs and consumables budget, 2020. @Emi possible to append the RM sheet for drugs and consumables towards the end?</t>
  </si>
  <si>
    <t>USD Amounts</t>
  </si>
  <si>
    <t>resources available&gt;&gt;&gt;</t>
  </si>
  <si>
    <t>resources needed&gt;&gt;</t>
  </si>
  <si>
    <t>Package</t>
  </si>
  <si>
    <t>Restricted Realistic HBP</t>
  </si>
  <si>
    <t>Times resources available</t>
  </si>
  <si>
    <t xml:space="preserve">HSSP III - 2022-2030  | Estimating HBP </t>
  </si>
  <si>
    <t>Total Cost</t>
  </si>
  <si>
    <t>--</t>
  </si>
  <si>
    <t>B) PIN</t>
  </si>
  <si>
    <t>C) Eligible Cases (A*B)</t>
  </si>
  <si>
    <t>D) Demand Constraint</t>
  </si>
  <si>
    <t>Placeholder</t>
  </si>
  <si>
    <t># years</t>
  </si>
  <si>
    <t>Fungible Funding</t>
  </si>
  <si>
    <t>Annual Cost--&gt;</t>
  </si>
  <si>
    <t>Year</t>
  </si>
  <si>
    <t>Grand Total</t>
  </si>
  <si>
    <t>Non-Fungible Cost</t>
  </si>
  <si>
    <t>Fungible Cost</t>
  </si>
  <si>
    <t>Adjusted DALYS for RESTRICT ACCESS</t>
  </si>
  <si>
    <t>Category</t>
  </si>
  <si>
    <t>Intervention name for matching</t>
  </si>
  <si>
    <t>Sum of Total cost per input</t>
  </si>
  <si>
    <t>(blank)</t>
  </si>
  <si>
    <t>Safe abortion services</t>
  </si>
  <si>
    <t>??</t>
  </si>
  <si>
    <t>Antibiotics for treatment of dysentery</t>
  </si>
  <si>
    <t>Condoms</t>
  </si>
  <si>
    <t>Deworming (children)</t>
  </si>
  <si>
    <t>Female condoms</t>
  </si>
  <si>
    <t>ICCM Fast breathing Pneumonia treatment (infants)</t>
  </si>
  <si>
    <t>ICCM Malaria treament (infants)</t>
  </si>
  <si>
    <t>ICCM management of diarrhea</t>
  </si>
  <si>
    <t>IMCI Facility level Services</t>
  </si>
  <si>
    <t>IMCI Malaria treatment (children &gt;5years)</t>
  </si>
  <si>
    <t>IMCI Malaria treatment (children)</t>
  </si>
  <si>
    <t>IMCI management of diarrhea</t>
  </si>
  <si>
    <t>IMCI management of diarrhea ( children &gt;5 years)</t>
  </si>
  <si>
    <t>IMCI management of severe dehydration</t>
  </si>
  <si>
    <t>IMCI Pneumonia treatment (children)</t>
  </si>
  <si>
    <t>IMCI Treatment of severe Malaria</t>
  </si>
  <si>
    <t>IMCI Treatment of severe pneumonia</t>
  </si>
  <si>
    <t>Malaria Rapid diagnostic test</t>
  </si>
  <si>
    <t>Management of moderate acute malnutrition (children)</t>
  </si>
  <si>
    <t>Possible Serious Bacterial Infection Treatment (PSBI)</t>
  </si>
  <si>
    <t>Trachoma mass drug administration</t>
  </si>
  <si>
    <t>Ear and Eye Infection</t>
  </si>
  <si>
    <t>Acute otitis media in under 5s</t>
  </si>
  <si>
    <t>Adenoidectomy</t>
  </si>
  <si>
    <t>Deep foreign body removal</t>
  </si>
  <si>
    <t>Head/Neck Surgery</t>
  </si>
  <si>
    <t>Neck Lipoma/Mass removal</t>
  </si>
  <si>
    <t>Superficial foreign body removal</t>
  </si>
  <si>
    <t>Throat and Nasal Surgery</t>
  </si>
  <si>
    <t>Tonsillectomy</t>
  </si>
  <si>
    <t>Treatment of conjunctivitis</t>
  </si>
  <si>
    <t>Wax removal</t>
  </si>
  <si>
    <t>Adv HIV labs</t>
  </si>
  <si>
    <t>CD4 Count</t>
  </si>
  <si>
    <t>Cotrimoxazole for children in PMTCT and HIV+ patients</t>
  </si>
  <si>
    <t>HIV Testing Services</t>
  </si>
  <si>
    <t>Interventions focused on female sex workers</t>
  </si>
  <si>
    <t>Interventions focused on male sex workers</t>
  </si>
  <si>
    <t>Interventions focused on men who have sex with men</t>
  </si>
  <si>
    <t>Male circumcision</t>
  </si>
  <si>
    <t>Management of opportunistic infections associated with HIV/AIDS</t>
  </si>
  <si>
    <t>Nutrition supplements in first 6 months for HIV/AIDS cases</t>
  </si>
  <si>
    <t>Nutritional care and support (HIV+ pregnant and lactating women)</t>
  </si>
  <si>
    <t>Pediatric ART</t>
  </si>
  <si>
    <t>PEP</t>
  </si>
  <si>
    <t>PrEP</t>
  </si>
  <si>
    <t>Secondline ARVs</t>
  </si>
  <si>
    <t>Secondline ARVs for Pediatriacs</t>
  </si>
  <si>
    <t>Viral Load</t>
  </si>
  <si>
    <t>IDU: drug subsitution</t>
  </si>
  <si>
    <t>Intermittent preventive treatment in infants (IPTi)</t>
  </si>
  <si>
    <t>ITN distribution to New Born Babies</t>
  </si>
  <si>
    <t>ITN distribution to pregnant women</t>
  </si>
  <si>
    <t>Pregnant women - complicated</t>
  </si>
  <si>
    <t>Uncomplicated - 2nd line (adult, &lt;36 kg)</t>
  </si>
  <si>
    <t>Uncomplicated - 2nd line (adult, &gt;36 kg)</t>
  </si>
  <si>
    <t>Uncomplicated - 2nd line (children, &lt;15 kg)</t>
  </si>
  <si>
    <t>Uncomplicated - 2nd line (children, &gt;15 kg)</t>
  </si>
  <si>
    <t>Uncomplicated - First trimester pregnancy</t>
  </si>
  <si>
    <t>Uncomplicated - Second trimester pregnancy</t>
  </si>
  <si>
    <t xml:space="preserve">Uncomplicated (adult, &lt;36 kg) </t>
  </si>
  <si>
    <t>Uncomplicated (adult, &gt;36 kg)</t>
  </si>
  <si>
    <t>Uncomplicated (children, &lt;15 kg)</t>
  </si>
  <si>
    <t>Uncomplicated (children, &gt;15 kg)</t>
  </si>
  <si>
    <t>Cesearian section with indication</t>
  </si>
  <si>
    <t>Female Condom</t>
  </si>
  <si>
    <t>Hysterectomy</t>
  </si>
  <si>
    <t>Mastitis</t>
  </si>
  <si>
    <t>Prenatal distribution of misoprostol (for PPH prevention)</t>
  </si>
  <si>
    <t>Treatment of local infections (newborn)</t>
  </si>
  <si>
    <t>Vaginal Delivery - with complication</t>
  </si>
  <si>
    <t xml:space="preserve">Vastectomy </t>
  </si>
  <si>
    <t xml:space="preserve">Rapid Tranquilization </t>
  </si>
  <si>
    <t>Smoking cessation</t>
  </si>
  <si>
    <t>Substance use disorder - alcohol</t>
  </si>
  <si>
    <t>Substance use disorder - cannabis</t>
  </si>
  <si>
    <t>Substance use disorder - heroin</t>
  </si>
  <si>
    <t>Substance use disorder - opioid</t>
  </si>
  <si>
    <t>Treatment of Anxiety</t>
  </si>
  <si>
    <t>Treatment of schizophrenia</t>
  </si>
  <si>
    <t>LF hydrocele surgery</t>
  </si>
  <si>
    <t>Lymphoedema management</t>
  </si>
  <si>
    <t>Onchocerciasis mass drug administration</t>
  </si>
  <si>
    <t>Schistosomiasis Mass drug administration (adults)</t>
  </si>
  <si>
    <t>Schistosomiasis treatment</t>
  </si>
  <si>
    <t>Amputation</t>
  </si>
  <si>
    <t>Breast Cancer (first line)</t>
  </si>
  <si>
    <t>Cervical cancer (first line)</t>
  </si>
  <si>
    <t>Colorectal cancer screening</t>
  </si>
  <si>
    <t>Head and neck cancer (esophageal)</t>
  </si>
  <si>
    <t>HER2</t>
  </si>
  <si>
    <t>High cholesterol</t>
  </si>
  <si>
    <t>Hodgkin's lymphoma</t>
  </si>
  <si>
    <t>Hormonal Therapy</t>
  </si>
  <si>
    <t>Ingunial hernia repair</t>
  </si>
  <si>
    <t>Ischemic heart disease</t>
  </si>
  <si>
    <t>Kaposi sarcoma - first line</t>
  </si>
  <si>
    <t>Kaposi sarcoma - second line</t>
  </si>
  <si>
    <t>Lymphomas, nonhodgkins</t>
  </si>
  <si>
    <t>Screening: Cervical Cancer</t>
  </si>
  <si>
    <t>Screening: Mammography</t>
  </si>
  <si>
    <t>Sickle Cell Anemia</t>
  </si>
  <si>
    <t>Treatment for those with cerebrovascular disease and post-stroke</t>
  </si>
  <si>
    <t>Community management of moderate acute malnutrition (children)</t>
  </si>
  <si>
    <t>Community management of severe malnutrition (children)</t>
  </si>
  <si>
    <t>Iron fortification</t>
  </si>
  <si>
    <t>Iron supplementation</t>
  </si>
  <si>
    <t>Management of moderate acute malnutrition (children) with ready-to-use supplementary foods (RUSF)</t>
  </si>
  <si>
    <t>Management of moderate acute malnutrition (pregnant and lactating women)</t>
  </si>
  <si>
    <t>Management of severe malnutrition (children) - inpatient</t>
  </si>
  <si>
    <t>Nutrition care, support and treatment program for Adolescents and adults</t>
  </si>
  <si>
    <t>Vitamin A supplementation in infants and children 6-59 months</t>
  </si>
  <si>
    <t>Vitamin-A fortification (sugar) and Zinc fortification (wheat)</t>
  </si>
  <si>
    <t>Zinc supplementation</t>
  </si>
  <si>
    <t>Bone plating</t>
  </si>
  <si>
    <t>Denture</t>
  </si>
  <si>
    <t>Enucleation and marsupulization of dental cysts</t>
  </si>
  <si>
    <t>Excision and incisional biopsy of dental tumors</t>
  </si>
  <si>
    <t>fixed orthodontic Appiance</t>
  </si>
  <si>
    <t>Incision and drainage of dental abscess</t>
  </si>
  <si>
    <t>Intermaxillary Fixation</t>
  </si>
  <si>
    <t>Intraoseous wiring</t>
  </si>
  <si>
    <t>Orthodontic appliances</t>
  </si>
  <si>
    <t>Root canal therapy</t>
  </si>
  <si>
    <t>Tooth crown and bridge</t>
  </si>
  <si>
    <t>Tooth implants</t>
  </si>
  <si>
    <t>Tooth splinting</t>
  </si>
  <si>
    <t>Topical tooth fluoride application</t>
  </si>
  <si>
    <t xml:space="preserve">Asthma/COPD exacerbation </t>
  </si>
  <si>
    <t>COPD - treatment of severe exacerbations</t>
  </si>
  <si>
    <t>PFT</t>
  </si>
  <si>
    <t xml:space="preserve">Pneumonia </t>
  </si>
  <si>
    <t>Pneumonia/COVID-19 diagnosis: X-ray</t>
  </si>
  <si>
    <t>Pulse oximetry</t>
  </si>
  <si>
    <t>Screening and diagnosis for pneumonia/COVID-19</t>
  </si>
  <si>
    <t>Severe/moderate COVID-19 disease treatment</t>
  </si>
  <si>
    <t>Xray</t>
  </si>
  <si>
    <t>Skin</t>
  </si>
  <si>
    <t xml:space="preserve">Scabies </t>
  </si>
  <si>
    <t>First line treatment for new TB cases for children</t>
  </si>
  <si>
    <t>First line treatment for retreatment TB cases for adults</t>
  </si>
  <si>
    <t>First line treatment for retreatment TB cases for children</t>
  </si>
  <si>
    <t>GeneXpert test</t>
  </si>
  <si>
    <t>HTS for TB patients (add into HTS testing)</t>
  </si>
  <si>
    <t>IGRA/Skin Test</t>
  </si>
  <si>
    <t>Isonized Preventive Therapy for HIV+ people</t>
  </si>
  <si>
    <t>LPA test</t>
  </si>
  <si>
    <t>Microscopy Test</t>
  </si>
  <si>
    <t>Mycobacterium Growth Indicator tube (MGIT)</t>
  </si>
  <si>
    <t>Ultrasound</t>
  </si>
  <si>
    <t>Urine LAM</t>
  </si>
  <si>
    <t>Measles rubella vaccine</t>
  </si>
  <si>
    <t>Oral Cholera</t>
  </si>
  <si>
    <t>HS or SD Input</t>
  </si>
  <si>
    <t>(Multiple Items)</t>
  </si>
  <si>
    <t>Inputs</t>
  </si>
  <si>
    <t>Sum of Total Cost (MK)</t>
  </si>
  <si>
    <t>Sum of Proportion of patients receiving this input (clean)</t>
  </si>
  <si>
    <t>Total cost per input</t>
  </si>
  <si>
    <t>Albenazole 200mg</t>
  </si>
  <si>
    <t xml:space="preserve">Albendazole 200mg,Chewable tablets_1000_AA001200_CMST
</t>
  </si>
  <si>
    <t>Artesunate 60mg PFR, with diluent</t>
  </si>
  <si>
    <t xml:space="preserve">Cannula iv (winged with injection pot) 16G_Each_HH012900_CMST
</t>
  </si>
  <si>
    <t xml:space="preserve">Dextrose 50%, 50ml_Each_BB022800_CMST
</t>
  </si>
  <si>
    <t xml:space="preserve">Diazepam 5mg, tablets_1000_AA020400_CMST
</t>
  </si>
  <si>
    <t xml:space="preserve">Diazepam 5mg/ml, 2ml_Each_BB024000_CMST
</t>
  </si>
  <si>
    <t xml:space="preserve">Ferrous sulphate 200mg / folic acid 250 micrograms, coated tablets_1000_AA025200_CMST
</t>
  </si>
  <si>
    <t xml:space="preserve">Gentian violet paint, aqueous 1%, 500ml_Each_EE021300_CMST
</t>
  </si>
  <si>
    <t xml:space="preserve">Glove disposable non powered latex medium_100_HH077100_CMST
</t>
  </si>
  <si>
    <t xml:space="preserve">Nystatin oral suspension 100,000 IU/ml, 20ml_Each_EE032700_CMST
</t>
  </si>
  <si>
    <t xml:space="preserve">Vitamin A 100,000 IU, Capsules_1000_AA064200_CMST
</t>
  </si>
  <si>
    <t xml:space="preserve">Ciprofloxacin 250mg_Each_TB041200_CMST
</t>
  </si>
  <si>
    <t>Male Condoms</t>
  </si>
  <si>
    <t xml:space="preserve">Albendazole 400mg_200_DN000200
_CMST
</t>
  </si>
  <si>
    <t>Female Condom_Each_FP003500_CMST</t>
  </si>
  <si>
    <t xml:space="preserve">Amoxycillin 250mg, capsules_1000_AA004800_CMST
</t>
  </si>
  <si>
    <t xml:space="preserve">Paracetamol 500mg, tablets_1000_AA049500_CMST
</t>
  </si>
  <si>
    <t>LA 1 x 6</t>
  </si>
  <si>
    <t xml:space="preserve">Oral rehydration salt, 20.5g satchet (WHO formula) for 1L solution (with orange flavour)_Each_EE033900_CMST
</t>
  </si>
  <si>
    <t>Full blood count test</t>
  </si>
  <si>
    <t>Stool test</t>
  </si>
  <si>
    <t xml:space="preserve">Syringe, autodestruct, 5ml, disposable, hypoluer with 21g needle_Each_HH150000_CMST + Alcohol swabs/wipes 70% isopropyl alcohol 100 pieces_100_FF000300_CMST
</t>
  </si>
  <si>
    <t>Artesunate 100mg + amodiaquine 270mg tab_25X3 _IDA</t>
  </si>
  <si>
    <t>Artesunate 25mg + amodiaquine 67.5mg tab_25X3 _IDA</t>
  </si>
  <si>
    <t>Artesunate 50mg + amodiaquine 135mg tab_25X3 _IDA</t>
  </si>
  <si>
    <t>LA 6 x 1</t>
  </si>
  <si>
    <t>LA 6 x 2</t>
  </si>
  <si>
    <t>Quinine IM</t>
  </si>
  <si>
    <t xml:space="preserve">Zinc sulphate 20mg, Tablets_100_AA065400_CMST
</t>
  </si>
  <si>
    <t>Cotton swab + spirit</t>
  </si>
  <si>
    <t xml:space="preserve">Giving set adult iv administration + needle 15 drops/ml_Each_HH075600_CMST
</t>
  </si>
  <si>
    <t>ringer's lactate (Hartmann's solution), 1000 ml_12_IDA</t>
  </si>
  <si>
    <t>Saline solution</t>
  </si>
  <si>
    <t>Amoxycillin 125mg/5ml suspension, PFR, 100ml</t>
  </si>
  <si>
    <t xml:space="preserve">Benzylpenicillin 3g (5MU), PFR_Each_BB007200_CMST
</t>
  </si>
  <si>
    <t xml:space="preserve">Ceftriaxone 1g, PFR_Each_BB013500_CMST
</t>
  </si>
  <si>
    <t xml:space="preserve">Erythromycin 250mg, enteric coated tablets_1000_AA023700_CMST
</t>
  </si>
  <si>
    <t xml:space="preserve">Gentamycin Sulphate 40mg/ml, 2ml_Each_BB036900_CMST
</t>
  </si>
  <si>
    <t xml:space="preserve">Salbutamol 4mg, tablets_1000_AA056700_CMST
</t>
  </si>
  <si>
    <t>Salbutamol, syrup, 2 mg/5 ml, 100ml</t>
  </si>
  <si>
    <t>Haemacue Hb 201+ - Cuvettes</t>
  </si>
  <si>
    <t xml:space="preserve">Amoxycillin 125mg/5ml suspension, PFR to make 100ml_Each_EE002700_CMST
</t>
  </si>
  <si>
    <t xml:space="preserve">Prednisolone 5mg, tablets_1000_AA052500_CMST
</t>
  </si>
  <si>
    <t>Salbutamol, syrup, 2 mg/5 ml</t>
  </si>
  <si>
    <t>Tube, nasogastric CH 8_each_CMST</t>
  </si>
  <si>
    <t xml:space="preserve">Malaria Rapid Diagnostic Test (MRDT) Kits_25_DN002900_CMST
</t>
  </si>
  <si>
    <t>RUTF</t>
  </si>
  <si>
    <t>Microgynon</t>
  </si>
  <si>
    <t>paracetamol</t>
  </si>
  <si>
    <t>Rectal Artesunate 100mg</t>
  </si>
  <si>
    <t xml:space="preserve">Tetracycline eye ointment 1%, 3.5g_Each_EE048300_CMST
</t>
  </si>
  <si>
    <t xml:space="preserve">Cotrimoxazole 480mg, tablets_1000_AA018600_CMST
</t>
  </si>
  <si>
    <t>Adenoidectomy kit</t>
  </si>
  <si>
    <t xml:space="preserve">Atropine sulphate 600 micrograms/ml, 1ml_Each_BB006600_CMST
</t>
  </si>
  <si>
    <t xml:space="preserve">Catgut chromic suture sterile 0, round bodied ? circle 40mm needle_12_GG000600_CMST
</t>
  </si>
  <si>
    <t>Cefotaxime 500mg, PFR</t>
  </si>
  <si>
    <t>General anesthesia</t>
  </si>
  <si>
    <t xml:space="preserve">Glove surgeons size 7 sterile_Pair_HH080400_CMST
</t>
  </si>
  <si>
    <t>IV giving/infusion set, with needle</t>
  </si>
  <si>
    <t xml:space="preserve">Ketamine hydrochloride 50mg/ml, 10ml_Each_BB044400_CMST
</t>
  </si>
  <si>
    <t xml:space="preserve">Pethidine hydrochloride 50mg/1ml, 2ml_Each_BB062700_CMST
</t>
  </si>
  <si>
    <t xml:space="preserve">Polyamide monofilament suture sterile 1, on 40mm 3/8 circle reverse cutting needle_12_GG005100_CMST
</t>
  </si>
  <si>
    <t xml:space="preserve">Povidone iodine 10% solution_200ml_DN004470_CMST
</t>
  </si>
  <si>
    <t xml:space="preserve">Scalpel blade size 22 (individually wrapped),Carbon steel_100_HH124500_Each
</t>
  </si>
  <si>
    <t xml:space="preserve">Silk black braided non absorbable suture sterile 3/0 on 30mm 1/2 circle cutting needle_12_GG026700_CMST
</t>
  </si>
  <si>
    <t xml:space="preserve">Sodium lactate compound (Ringers lactate), 500ml_Each_BB071700_CMST
</t>
  </si>
  <si>
    <t>Procedure</t>
  </si>
  <si>
    <t>Thyroidectomy kiit</t>
  </si>
  <si>
    <t>Light anesthesia</t>
  </si>
  <si>
    <t>Cefazolin, ampoule, 500 mg</t>
  </si>
  <si>
    <t>Tonsillectomy kit</t>
  </si>
  <si>
    <t xml:space="preserve">Azithromycin 500mgTablet_30_AA008702_CMST
</t>
  </si>
  <si>
    <t xml:space="preserve">Azithromycin dihydrate 200mg base/5ml suspension, 15ml_Bottle_DN260200_CMST
</t>
  </si>
  <si>
    <t xml:space="preserve">Cotton wool, 500g_Each_FF007800_CMST
</t>
  </si>
  <si>
    <t>Ear wax cleaning syringe</t>
  </si>
  <si>
    <t>Sterile water</t>
  </si>
  <si>
    <t xml:space="preserve">Bottle, Blood Collecting Plain Plastic Vacutainer, 5ml_100_MM038700_CMST
</t>
  </si>
  <si>
    <t>CrAg Test</t>
  </si>
  <si>
    <t xml:space="preserve">Creatinine Liquicolor Test Kit (Human), 200ml_Each_MM091500_CMST
</t>
  </si>
  <si>
    <t xml:space="preserve">Glove disposable powdered latex large_100_HH077400_CMST
</t>
  </si>
  <si>
    <t>Needle for blood draw</t>
  </si>
  <si>
    <t>DTG 50mg</t>
  </si>
  <si>
    <t>TDF/3TC</t>
  </si>
  <si>
    <t>CD4 PIMA cartridge</t>
  </si>
  <si>
    <t xml:space="preserve">Cotrimoxazole 480mg, tablets_1000_AA018600_CMST (5-14)
</t>
  </si>
  <si>
    <t xml:space="preserve">Cotrimoxazole 480mg, tablets_1000_AA018600_CMST (Adults)
</t>
  </si>
  <si>
    <t>Sulfamethoxazole + trimethropin, oral suspension, 240 mg, 100 ml (&lt;1 year)</t>
  </si>
  <si>
    <t>Ora-Quick, UNIGOLD, Determine INSTI</t>
  </si>
  <si>
    <t>Interventions focused on sex workers and their clients drugs/supplies to service a client</t>
  </si>
  <si>
    <t>Interventions focused on men who have sex with men drugs/supplies to service a client</t>
  </si>
  <si>
    <t>male circumcision kit, consumables (10 procedures)_1_IDA</t>
  </si>
  <si>
    <t>Test, HIV EIA Elisa</t>
  </si>
  <si>
    <t>5-Flucytosine 250 mg for CCM</t>
  </si>
  <si>
    <t xml:space="preserve">Amphotericin B 50mg, PFR_Each_BB005100_CMST
</t>
  </si>
  <si>
    <t xml:space="preserve">Fluconazole 200mg, tablets_100_AA026400_CMST
</t>
  </si>
  <si>
    <t>IV fluids (LR) 1L</t>
  </si>
  <si>
    <t>Corn Soya Blend (or Supercereal - CSB++)</t>
  </si>
  <si>
    <t>AZT/3TC</t>
  </si>
  <si>
    <t>LPV/r</t>
  </si>
  <si>
    <t>ART</t>
  </si>
  <si>
    <t>Hepatitis B test</t>
  </si>
  <si>
    <t>Liver function test reagent</t>
  </si>
  <si>
    <t>Ora-Quick-UNIGOLD-Determine-INSTI, ART (3TC + DTG)</t>
  </si>
  <si>
    <t>DNA PCR for infant after birth</t>
  </si>
  <si>
    <t>HIV Elisa</t>
  </si>
  <si>
    <t>Nevirapine, oral solution, 10 mg/ml, 100</t>
  </si>
  <si>
    <t>Secondline regimens - AZT/3TC/ATR/r</t>
  </si>
  <si>
    <t>Blood collecting tube, 5 ml (&lt;15 years)</t>
  </si>
  <si>
    <t>PCR assay</t>
  </si>
  <si>
    <t>HIV EIA Elisa test (Test, HIV, Unigold I/II (TM))</t>
  </si>
  <si>
    <t>Methadone 5mg</t>
  </si>
  <si>
    <t>Syringe, autodestruct, 5ml, disposable, hypoluer with 21g needle_Each_HH150000_CMST + Alcohol swabs/wipes 70% isopropyl alcohol 100 pieces_100_FF000300_CMST</t>
  </si>
  <si>
    <t xml:space="preserve">Cannula iv (winged with injection pot) 18G_Each_HH013200_CMST
</t>
  </si>
  <si>
    <t xml:space="preserve">Gauze, swabs 8-ply 10cm x 10cm_100_FF010800_CMST
</t>
  </si>
  <si>
    <t xml:space="preserve">Glove disposable powdered latex medium_100_HH077700_CMST
</t>
  </si>
  <si>
    <t>Injectable artesunate</t>
  </si>
  <si>
    <t xml:space="preserve">Water for injections, 10ml_Each_BB077100_CMST
</t>
  </si>
  <si>
    <t>Sulphadoxine 500mg / pyrimethamine 25mg (SP), tablets</t>
  </si>
  <si>
    <t>Insecticide-treated net</t>
  </si>
  <si>
    <t xml:space="preserve">Dextrose (glucose) 5%, 1000ml_Each_BB021600_CMST
</t>
  </si>
  <si>
    <t>Syringe,10ml, disposable, hypoluer with 21g needle</t>
  </si>
  <si>
    <t>ASAQ (Artesunate + Amodiaquine) 100 + 270 mg</t>
  </si>
  <si>
    <t xml:space="preserve">Paracetamol syrup 120mg/5ml, 100ml_Each_EE034800_CMST
</t>
  </si>
  <si>
    <t>ASAQ (Artesunate + Amodiaquine) 50 + 135 Mg</t>
  </si>
  <si>
    <t>FBC</t>
  </si>
  <si>
    <t xml:space="preserve">Lumefantrine 120mg/Artemether 20mg, 30x18, tablets_30_AA040200_CMST
</t>
  </si>
  <si>
    <t>Need other diagnostics, FBC, etc?</t>
  </si>
  <si>
    <t>blood transfusion</t>
  </si>
  <si>
    <t xml:space="preserve">Oxytocin 10 IU/ml, 1ml_Each_BB059400_CMST
</t>
  </si>
  <si>
    <t>atosiban 37.5 mg/5 ml</t>
  </si>
  <si>
    <t xml:space="preserve">Dexamethasone sodium phosphate 4mg/ml, 1ml_Each_BB021300_CMST
</t>
  </si>
  <si>
    <t xml:space="preserve">Nifedipine 20mg (slow release), tablets_100_AA046500_CMST
</t>
  </si>
  <si>
    <t xml:space="preserve">Salbutamol sulphate 1mg/ml, 5ml_Each_BB068700_CMST
</t>
  </si>
  <si>
    <t xml:space="preserve">Sodium chloride 0.9%, 500ml_Each_BB069900_CMST
</t>
  </si>
  <si>
    <t xml:space="preserve">Amoxycillin 250mg, capsules_1000_AA004800_CMST
</t>
  </si>
  <si>
    <t xml:space="preserve">Ampicillin injection 500mg, PFR_Each_BB005400_CMST
</t>
  </si>
  <si>
    <t xml:space="preserve">Cannula iv (winged with injection pot) 20G_Each_HH013500_CMST
</t>
  </si>
  <si>
    <t xml:space="preserve">Metronidazole 200mg, tablets_1000_AA044100_CMST
</t>
  </si>
  <si>
    <t xml:space="preserve">Anti-D human immunoglobulin 300 micrograms/ml_Each_CC000300_CMST
</t>
  </si>
  <si>
    <t>coomb test</t>
  </si>
  <si>
    <t>Cotton wool, 500g_Each_FF007800</t>
  </si>
  <si>
    <t>Haemoglobin test (HB)</t>
  </si>
  <si>
    <t>Hepatitis test</t>
  </si>
  <si>
    <t xml:space="preserve">Praziquantel 600mg, tablets_1000_AA051300_CMST
</t>
  </si>
  <si>
    <t>Proteinuria test (dipstick)</t>
  </si>
  <si>
    <t>Urine analysis</t>
  </si>
  <si>
    <t>Abdominal Packs</t>
  </si>
  <si>
    <t>Catgut chromic 1 needle round bodied ½ circle 50mm_12_CMST</t>
  </si>
  <si>
    <t xml:space="preserve">Catheter Foleys + urine bag (2000ml) 14g_Each_HH021300_CMST
</t>
  </si>
  <si>
    <t xml:space="preserve">Chlorhexidine 1.5% solution, 5ml_Each_EE010800_CMST
</t>
  </si>
  <si>
    <t xml:space="preserve">Diclofenac sodium 75mg/ml, 3ml_Each_BB024300_CMST
</t>
  </si>
  <si>
    <t xml:space="preserve">Diclofenac Suppositories 100 mg Adult_Each_EE016200_CMST
</t>
  </si>
  <si>
    <t>FACE MASK 3PLY DISPOSABLE 50'S_50_INTERMED'</t>
  </si>
  <si>
    <t>Glove surgeons size 7 sterile</t>
  </si>
  <si>
    <t xml:space="preserve">Glove surgeons size 8 sterile_Pair_HH081000_CMST
</t>
  </si>
  <si>
    <t xml:space="preserve">Halothane (fluothane)_Each_EE022500_CMST
</t>
  </si>
  <si>
    <t xml:space="preserve">Iodine strong 10% solution, 500ml_Each_EE024600_CMST
</t>
  </si>
  <si>
    <t xml:space="preserve">Lignocaine hydrochloride 5%+glucose 7.5%,heavy spinal,2ml_Each_BB047400_CMST
</t>
  </si>
  <si>
    <t>Needle spinal disposable Luer 22g x 10cm cutting bevel/pencil point_each_CMST</t>
  </si>
  <si>
    <t xml:space="preserve">Needle suture Size 1_Each_HH108663_CMST
</t>
  </si>
  <si>
    <t>Nylon (2/0)</t>
  </si>
  <si>
    <t>Pethidine hydrochloride 50mg/1ml, 2ml_each_CMST</t>
  </si>
  <si>
    <t xml:space="preserve">Plaster, elastic adhesive 10cm x 5m long, when stretched_Each_FF014100_CMST
</t>
  </si>
  <si>
    <t xml:space="preserve">Scalpel blade size 22 (individually wrapped),Carbon steel_100_HH124500_CMST
</t>
  </si>
  <si>
    <t xml:space="preserve">Syringe, 20ml, disposable with 21g needle_Each_HH146700_CMST
</t>
  </si>
  <si>
    <t>vycl 1 needle round bodied ½ circle 40mm_12_CMST</t>
  </si>
  <si>
    <t xml:space="preserve">Cannula iv (winged with injection pot) 14G_Each_HH014400_CMST
</t>
  </si>
  <si>
    <t xml:space="preserve">Gauze, absorbent 90cm x 40m_Each_FF010500_CMST 
</t>
  </si>
  <si>
    <t xml:space="preserve">Metronidazole 5mg/ml, 100ml_Each_BB054900_CMST
</t>
  </si>
  <si>
    <t>Pethidine hydrochloride 50mg/1ml, 2ml_Each_BB062700_CMST</t>
  </si>
  <si>
    <t>Syringe, 5ml, disposable, hypoluer with 21g needle_each_CMST</t>
  </si>
  <si>
    <t xml:space="preserve">Chlorhexidine digluconate solution 7.1%, 10ml_Each_DN261000_CMST
</t>
  </si>
  <si>
    <t>Clean delivery kit</t>
  </si>
  <si>
    <t>Phytomenadione 2mg/ml, 1ml (Vitamin K)</t>
  </si>
  <si>
    <t>Ferrous sulphate 200mg / folic acid 250 micrograms, coated tablets_1000_AA025200_CMST</t>
  </si>
  <si>
    <t xml:space="preserve">Folic acid 5mg, tablets_1000_AA027900_CMST
</t>
  </si>
  <si>
    <t>Albendazole 400mg_200_DN000200_CMST</t>
  </si>
  <si>
    <t xml:space="preserve">Adrenaline 1/1000, 1ml_Each_BB003300_CMST
</t>
  </si>
  <si>
    <t>Anaesthesia (local) - Lidocaine HCl (in dextrose 7.5%), ampoule 2 ml</t>
  </si>
  <si>
    <t>chrolohexidine 100mls</t>
  </si>
  <si>
    <t>iodine 100ml bottle</t>
  </si>
  <si>
    <t>Metronidazole, injection, 500 mg in 100 ml vial</t>
  </si>
  <si>
    <t xml:space="preserve">Powder Free Gloves (Small)_100_HH077150_CMST
</t>
  </si>
  <si>
    <t>surgical blade</t>
  </si>
  <si>
    <t>Viycrl, absorbable, synthetic, 0, curved needle</t>
  </si>
  <si>
    <t>ADD</t>
  </si>
  <si>
    <t xml:space="preserve">Bags urine drainage 2,000ml with outlet_Each_HH008100_CMST
</t>
  </si>
  <si>
    <t>catheter</t>
  </si>
  <si>
    <t>Ceftriaxone 1g, PFR</t>
  </si>
  <si>
    <t>giving set</t>
  </si>
  <si>
    <t>Normal saline 0.9% 1000ml</t>
  </si>
  <si>
    <t xml:space="preserve">Implanon (Etonogestrel 68mg)_Each_FP004100_CMST
</t>
  </si>
  <si>
    <t xml:space="preserve">Jadelle(implant)_Each_FP003700_CMST
</t>
  </si>
  <si>
    <t>Lidocaine HCl (in dextrose 7.5%), ampoule 2 ml</t>
  </si>
  <si>
    <t>Needle suture intestinal round bodied ½ circle trocar_6_CMST</t>
  </si>
  <si>
    <t>Sino-Implant</t>
  </si>
  <si>
    <t>Syringe, needle + swab</t>
  </si>
  <si>
    <t>Trocar</t>
  </si>
  <si>
    <t xml:space="preserve">Misoprostol 200 mcg, tablets_100_AA045000_CMST
</t>
  </si>
  <si>
    <t>Medroxyprogesterone acetate injection 150mg/mL, 1mL vial with 2ml syringe with 22g 0.7 X 25mm needle_Each_BB049500_CMST</t>
  </si>
  <si>
    <t>sayana</t>
  </si>
  <si>
    <t>Syringe, Autodisable SoloShot IX</t>
  </si>
  <si>
    <t>WATER FOR injection 10 mls</t>
  </si>
  <si>
    <t>IUD, Copper T-380A</t>
  </si>
  <si>
    <t>Condom, male</t>
  </si>
  <si>
    <t xml:space="preserve">Adrenaline 1/1000, 1ml_Each_BB003300_CMST
</t>
  </si>
  <si>
    <t>Foley catheter</t>
  </si>
  <si>
    <t xml:space="preserve">Methylated spirit_5L_DN001650_CMST
</t>
  </si>
  <si>
    <t>Spinal needle</t>
  </si>
  <si>
    <t>Atenolol 100mg</t>
  </si>
  <si>
    <t xml:space="preserve">Calcium gluconate 10%, 10ml_Each_BB010800_CMST
</t>
  </si>
  <si>
    <t>gluco Sticks Bottle</t>
  </si>
  <si>
    <t xml:space="preserve">Glucose in urine (Clinistix)_50_MM134450_CMST
</t>
  </si>
  <si>
    <t xml:space="preserve">Hydralazine hydrochloride 20mg/ml, 1ml_Each_BB039600_CMST
</t>
  </si>
  <si>
    <t>LFTs</t>
  </si>
  <si>
    <t>Magnesium sulfate, injection, 500 mg/ml in 10-ml ampoule</t>
  </si>
  <si>
    <t>Methylodopa 250 mg</t>
  </si>
  <si>
    <t>Naloxon 1ml</t>
  </si>
  <si>
    <t>Urea, Electrolytes and Creatinine test</t>
  </si>
  <si>
    <t>urine sample bottles</t>
  </si>
  <si>
    <t xml:space="preserve">Flucloxacillin 500mg, Capsules_100_AA026100_CMST
</t>
  </si>
  <si>
    <t>Complete blood count</t>
  </si>
  <si>
    <t>CXR</t>
  </si>
  <si>
    <t>Destrose 5% in water</t>
  </si>
  <si>
    <t xml:space="preserve">Lancet, Retractable 2mm Blade, Sterile, Single-Use_200_MM156300_CMST
</t>
  </si>
  <si>
    <t>MPs</t>
  </si>
  <si>
    <t>prothrombin</t>
  </si>
  <si>
    <t xml:space="preserve">Syringe, autodestruct, 10ml, disposable with 21g needle_Each_HH148800_CMST
</t>
  </si>
  <si>
    <t>U&amp;Es</t>
  </si>
  <si>
    <t>urinalysis</t>
  </si>
  <si>
    <t xml:space="preserve">Water for injection, 5ml_Each_TB034700_CMST
</t>
  </si>
  <si>
    <t>pinguin</t>
  </si>
  <si>
    <t xml:space="preserve">Cannula iv (winged with injection pot) 22G_Each_HH013800_CMST
</t>
  </si>
  <si>
    <t>Ceftazidime 1g PFR</t>
  </si>
  <si>
    <t>Tube, feeding CH 8_each_CMST</t>
  </si>
  <si>
    <t xml:space="preserve">Ethinylestradiol 0.03mg + levonorgestrel 0.15mg_Each_FP000800_CMST
</t>
  </si>
  <si>
    <t xml:space="preserve">Microlut (Levonorgestrel 0.03mg)_Each_FP004200_CMST
</t>
  </si>
  <si>
    <t xml:space="preserve">Pregnancy Slide Test Kit (Human - Chorionic Gonadotrophin (Hcg))_100_MM192300_CMST
</t>
  </si>
  <si>
    <t>Doxycycline 100mg, tablets</t>
  </si>
  <si>
    <t>haemacel 500ml each</t>
  </si>
  <si>
    <t xml:space="preserve">Ibuprofen 200mg, coated tablets_1000_AA032400_CMST
</t>
  </si>
  <si>
    <t xml:space="preserve">LIDOCAINE 1% INJ EACH_Each_INTERMED
</t>
  </si>
  <si>
    <t>MVA Syringe</t>
  </si>
  <si>
    <t xml:space="preserve">Sodium chloride 0.9%, 1000mL
</t>
  </si>
  <si>
    <t xml:space="preserve">Benzathine benzylpenicillin 1.44g (2.4MU), PFR_Each_BB006900_CMST
</t>
  </si>
  <si>
    <t>Syphilis Test, Rapid</t>
  </si>
  <si>
    <t>Water for injection, 5 ml ampoule</t>
  </si>
  <si>
    <t>Tetanus toxoid, injection</t>
  </si>
  <si>
    <t>Gentamycin Sulphate 40mg/ml, 2ml</t>
  </si>
  <si>
    <t>Gentian violet, powder 25 mg</t>
  </si>
  <si>
    <t>Syphilis Determine test (100 strips/Pack)</t>
  </si>
  <si>
    <t>Metronidazole 200mg, tablets</t>
  </si>
  <si>
    <t>Atonic uterus</t>
  </si>
  <si>
    <t>Blood products</t>
  </si>
  <si>
    <t>Blood, one unit</t>
  </si>
  <si>
    <t>Dextrose, Citrate Blood Bag, 450ml (Cpda-1Single 16 Gauge Japanese Needle Safety Cover 2 Transfusion Ports)</t>
  </si>
  <si>
    <t>Fresh Frosen Plasma</t>
  </si>
  <si>
    <t>Gauze, swabs 8-ply 10cm x 10cm</t>
  </si>
  <si>
    <t>If HB between 7-11g/dL</t>
  </si>
  <si>
    <t>plasma expander (hemacel) 500ml each</t>
  </si>
  <si>
    <t>Platelets</t>
  </si>
  <si>
    <t xml:space="preserve">Tranexamic Acid 500mg vial_Each_BB074100_CMST
</t>
  </si>
  <si>
    <t xml:space="preserve">Tranexamic acid 500mg, Tablets_30_AA063300_CMST
</t>
  </si>
  <si>
    <t>Tape, adhesive, 2.5 cm wide, zinc oxide, 5 m roll</t>
  </si>
  <si>
    <t xml:space="preserve">Apron, disposable, polythene_100_LL009900_CMST
</t>
  </si>
  <si>
    <t>Catheter Foley's suction 53cm (size 16) / FG 10_each_CMST</t>
  </si>
  <si>
    <t xml:space="preserve">Filter paper No. 1_Each_TB005900_CMST
</t>
  </si>
  <si>
    <t>Heamacue</t>
  </si>
  <si>
    <t xml:space="preserve">Syringe,10ml, disposable, hypoluer with 21g needle_Each_HH150900_CMST
</t>
  </si>
  <si>
    <t>umbilical cord clamp, disposable_50_IDA</t>
  </si>
  <si>
    <t xml:space="preserve">Lignocaine hydrochloride 1%, 25ml_Each_BB046800_CMST
</t>
  </si>
  <si>
    <t>Needle suture abdominal straight 10cm_6_CMST</t>
  </si>
  <si>
    <t>Carbamazepine 200mg, tablets_1000_AA012600_CMST</t>
  </si>
  <si>
    <t>Phenobarbital, 30mg</t>
  </si>
  <si>
    <t xml:space="preserve">Phenytoin sodium 100mg, coated tablets_1000_AA050400_CMST
</t>
  </si>
  <si>
    <t>Sodium valproate 200mg_100_CMST</t>
  </si>
  <si>
    <t>Syringe, 10 cc with needle</t>
  </si>
  <si>
    <t>Clonidine 1 mg</t>
  </si>
  <si>
    <t>Procyclidine, 5 mg tab</t>
  </si>
  <si>
    <t>Thiamine (vitamin B1), 100 mg</t>
  </si>
  <si>
    <t xml:space="preserve">Haloperidol 5mg/ml, 2ml_Each_BB037800_CMST
</t>
  </si>
  <si>
    <t>Methadone, 5 mg</t>
  </si>
  <si>
    <t>Buprenorphine, 8 mg</t>
  </si>
  <si>
    <t xml:space="preserve">Benzhexol 5mg, tablets_100_AA009000_CMST
</t>
  </si>
  <si>
    <t>Biperiden, 2 mg tab</t>
  </si>
  <si>
    <t xml:space="preserve">Chlorpromazine 100mg, coated tablets_1000_AA014400_CMST
</t>
  </si>
  <si>
    <t>Fluphenazine decanoate 25mg/ml, 2ml_each_CMST</t>
  </si>
  <si>
    <t>Risperidone, 2 mg tab</t>
  </si>
  <si>
    <t xml:space="preserve">Amitriptyline 25mg, tablets_100_AA003300_CMST
</t>
  </si>
  <si>
    <t xml:space="preserve">Fluoxetine 20mg, tablets_100_AA027000_CMST
</t>
  </si>
  <si>
    <t>Diazepam 5mg/ml, 2ml_each_CMST</t>
  </si>
  <si>
    <t>Glove disposable latex medium_100_CMST</t>
  </si>
  <si>
    <t xml:space="preserve">Haloperidol 10mg
</t>
  </si>
  <si>
    <t>Lithium 300mg</t>
  </si>
  <si>
    <t>Citalopram 20mg</t>
  </si>
  <si>
    <t>Haloperidol 5mg, tablets</t>
  </si>
  <si>
    <t xml:space="preserve">Diclofenac sodium, 50mg , tablets_1000_AA021000_CMST
</t>
  </si>
  <si>
    <t>I/V R/lactate 3Lts</t>
  </si>
  <si>
    <t>Metronidazole 200mg, tablets_1000_AA044100_CMST</t>
  </si>
  <si>
    <t>Syringe, 20ml, disposable with 21g needle_each_CMST</t>
  </si>
  <si>
    <t>Mectizan</t>
  </si>
  <si>
    <t xml:space="preserve">N95 Face Masks_35_HH104400_CMST
</t>
  </si>
  <si>
    <t>Bevacizumab 25mg/ml, 4ml</t>
  </si>
  <si>
    <t>Bisoprolol 2.5mg tablets</t>
  </si>
  <si>
    <t>Cholesterol test (reagent)</t>
  </si>
  <si>
    <t>Creatinine test LFT kit</t>
  </si>
  <si>
    <t xml:space="preserve">Digoxin 250 micrograms, tablets_100_AA021300_CMST
</t>
  </si>
  <si>
    <t xml:space="preserve">Enalapril 10mg tablets_100_AA022800_CMST
</t>
  </si>
  <si>
    <t xml:space="preserve">Furosemide (Frusemide) 40mg, tablets_1000_AA028200_CMST
</t>
  </si>
  <si>
    <t xml:space="preserve">Heparin sodium 5,000 IU/ml, 5ml_Each_BB038400_CMST
</t>
  </si>
  <si>
    <t>Potassium chloride 600mg (slow release), tablets</t>
  </si>
  <si>
    <t>PT test reagents</t>
  </si>
  <si>
    <t>Spironolactone 25mg, tablets</t>
  </si>
  <si>
    <t>Warfarin sodium 1mg, Tablets</t>
  </si>
  <si>
    <t xml:space="preserve">Cloxacillin 250 mg, Capsules_Each_AA016200_CMST
</t>
  </si>
  <si>
    <t>Flucloxacillin 250mg, Capsules_100_AA025800_CMST</t>
  </si>
  <si>
    <t xml:space="preserve">Morphine sulphate 10mg/ml, 1ml_Each_BB056100_CMST
</t>
  </si>
  <si>
    <t>Vancomycin 500mg for injection</t>
  </si>
  <si>
    <t>5-Fluorouracil 500mg injection</t>
  </si>
  <si>
    <t xml:space="preserve">Cyclophosphamide 500mg PFR_Each_BB017400_CMST
</t>
  </si>
  <si>
    <t>Docetaxel Concentrate 120mg/3ml PFR with solvent</t>
  </si>
  <si>
    <t xml:space="preserve">Doxorubicin 50mg vial_Each_BB026400_CMST
</t>
  </si>
  <si>
    <t>Epirubicin Hydrochloride for Injection 50mg</t>
  </si>
  <si>
    <t>Methotrexate 500mg/20ml</t>
  </si>
  <si>
    <t xml:space="preserve">Cisplatin 50mg PFR_Each_BB015600_CMST
</t>
  </si>
  <si>
    <t xml:space="preserve">Paclitaxel concentrate 6mg/ml, 50ml ( 300mg) injection_Each_BB060600_CMST
</t>
  </si>
  <si>
    <t>pemetraxade 500mg</t>
  </si>
  <si>
    <t>Pertuzumab 240/4mL</t>
  </si>
  <si>
    <t xml:space="preserve">Bevacizumab 25mg/ml, 4ml_Each_BB007500_CMST
</t>
  </si>
  <si>
    <t>Capecitabine 500 mg, tablets</t>
  </si>
  <si>
    <t>Cetuximab</t>
  </si>
  <si>
    <t>Fecal blood test</t>
  </si>
  <si>
    <t>Irinotecan Hydrochloride 100mg/5ml</t>
  </si>
  <si>
    <t>Ketamine hydrochloride 50mg/ml, 10ml</t>
  </si>
  <si>
    <t xml:space="preserve">Leucovorin Calcium 50mg PFR_Each_BB045900_CMST
</t>
  </si>
  <si>
    <t>Nivolumab</t>
  </si>
  <si>
    <t>Oxaliplatin, 100mg/50ml</t>
  </si>
  <si>
    <t>Panitumumab</t>
  </si>
  <si>
    <t>Pembrolizumab</t>
  </si>
  <si>
    <t>Pethidine hydrochloride 50mg/1ml, 2ml</t>
  </si>
  <si>
    <t>Ziv-afribercept</t>
  </si>
  <si>
    <t xml:space="preserve">Albumin Test Kit (Human) 1000ml_Each_MM016500_CMST
</t>
  </si>
  <si>
    <t>Alcohol wipe/methylated spirit</t>
  </si>
  <si>
    <t>Glucometer test strip</t>
  </si>
  <si>
    <t>HbA1c cartridges</t>
  </si>
  <si>
    <t xml:space="preserve">Insulin soluble 100 IU/ml, 10ml_Each_BB042900_CMST
</t>
  </si>
  <si>
    <t xml:space="preserve">Insulin zinc suspension (lente) 100 IU/ml, 10ml_Each_BB043200_CMST
</t>
  </si>
  <si>
    <t>Monofilament</t>
  </si>
  <si>
    <t>Syringe, NSEP, 1 cc</t>
  </si>
  <si>
    <t>Urine cup</t>
  </si>
  <si>
    <t xml:space="preserve">Blood glucose test strips_Each_MM036370_CMST
</t>
  </si>
  <si>
    <t xml:space="preserve">Glibenclamide 5mg, tablets_1000_AA028800_CMST
</t>
  </si>
  <si>
    <t xml:space="preserve">Metformin hydrochloride 500mg, tablets_1000_AA042000_CMST
</t>
  </si>
  <si>
    <t xml:space="preserve">Carboplatin 10mg/ml, 45ml ( 450mg) injection_Each_BB011700_CMST
</t>
  </si>
  <si>
    <t>Cetuximab 100mg/50mL (50mL)</t>
  </si>
  <si>
    <t>Docetaxel concentrate 80mg/2ml PFR with solvent</t>
  </si>
  <si>
    <t>Ifosfamide 1g10ml</t>
  </si>
  <si>
    <t>Fulvestrant 500mg</t>
  </si>
  <si>
    <t>Goselerin</t>
  </si>
  <si>
    <t>Trastuzumab 440mg</t>
  </si>
  <si>
    <t>Gloves, exam, latex, disposable, pair</t>
  </si>
  <si>
    <t>Simvastatin 20mg tablets</t>
  </si>
  <si>
    <t>Bleomycin 15mg (15,000 IU) PFR</t>
  </si>
  <si>
    <t>Brentuximab 50mg</t>
  </si>
  <si>
    <t>Cyclophosphamide 50mg, tablets</t>
  </si>
  <si>
    <t xml:space="preserve">Dacarbazine 500mg, PFR_Each_BB019200_CMST
</t>
  </si>
  <si>
    <t>Etoposide 20mg/ml, 10ml</t>
  </si>
  <si>
    <t>mechlorethamine 10mg</t>
  </si>
  <si>
    <t>Procarbazine Hydrochloride 50mg, capsules</t>
  </si>
  <si>
    <t>Rituximab 500mg vial</t>
  </si>
  <si>
    <t>Vinblastine 1mg/ml, 10ml in flip top vial</t>
  </si>
  <si>
    <t>Vincristine 1mg/ml, 10ml</t>
  </si>
  <si>
    <t xml:space="preserve">Anastrazole 1mg, tablets_10_AA005700_CMST
</t>
  </si>
  <si>
    <t>exemestane</t>
  </si>
  <si>
    <t>letrozole</t>
  </si>
  <si>
    <t>Tamoxifene 20mg, tablets</t>
  </si>
  <si>
    <t xml:space="preserve">Amlodipine 5mg, tablets_100_AA003900_CMST
</t>
  </si>
  <si>
    <t xml:space="preserve">Hydrochlorothiazide 25mg, tablets_1000_AA030900_CMST
</t>
  </si>
  <si>
    <t xml:space="preserve">Aspirin 300mg, tablets_1000_AA007200_CMST
</t>
  </si>
  <si>
    <t>Doxorubicin Hydrochloride 50mg PFR</t>
  </si>
  <si>
    <t>Pomalidomite 5mg</t>
  </si>
  <si>
    <t xml:space="preserve">Imatinib Mesylate 400mg, capsules_30_AA033000_CMST
</t>
  </si>
  <si>
    <t xml:space="preserve">Cyclophosphamide 1g PFR_Each_BB016800_CMST
</t>
  </si>
  <si>
    <t xml:space="preserve">Methylprednisolone acetate 40mg/ml,2ml_Each_BB054000_CMST
</t>
  </si>
  <si>
    <t>Centrifuge</t>
  </si>
  <si>
    <t>0.5% chlorine solution</t>
  </si>
  <si>
    <t>Acetic Acid Solution 3-5%</t>
  </si>
  <si>
    <t>Condom</t>
  </si>
  <si>
    <t>Sanitary pad</t>
  </si>
  <si>
    <t>X-ray film</t>
  </si>
  <si>
    <t>FBC test kit</t>
  </si>
  <si>
    <t>Hydroxyurea 500mg, capsules</t>
  </si>
  <si>
    <t>Rapid sickling screening test (reagent)</t>
  </si>
  <si>
    <t>Acetyl salysilic acid (aspirin), tablet, 75 mg</t>
  </si>
  <si>
    <t xml:space="preserve">Atenolol 100mg, tablets_100_AA007800_CMST
</t>
  </si>
  <si>
    <t>Cholesterol test</t>
  </si>
  <si>
    <t xml:space="preserve">Bandage, crepe 7.5cm x 1.4m long , when stretched_Each_FF001800_CMST
</t>
  </si>
  <si>
    <t>Catgut chromic suture sterile 2/0, round bodied ? circle 35mm, needle</t>
  </si>
  <si>
    <t xml:space="preserve">Iodine solution, weak (iodine tincture) 0.5%, 500ml_Each_EE024300_CMST
</t>
  </si>
  <si>
    <t>IV needle and tubing</t>
  </si>
  <si>
    <t>Monochromatic blue senstive X-ray Film, screen SizeSize: 30cm x 40cm</t>
  </si>
  <si>
    <t>Normal Saline fluid 1L</t>
  </si>
  <si>
    <t>Tetanus toxin vaccine (TTV)</t>
  </si>
  <si>
    <t>Plaster of Paris (POP) 10cm x 7.5cm slab_12_CMST</t>
  </si>
  <si>
    <t>6 kgs/month/ 3 months of Corn Soya Blend (or Supercereal - CSB++)</t>
  </si>
  <si>
    <t>0.9 kgs/day/ months/3 months Veg cooking oil</t>
  </si>
  <si>
    <t xml:space="preserve">Ready To Use Therapeutic(RUTF)15.1kg(Net)_150Sachets_EE039600
</t>
  </si>
  <si>
    <t xml:space="preserve">Vitamin A 200,000 IU, Capsules_1000_AA064200_CMST
</t>
  </si>
  <si>
    <t>Iron fortication</t>
  </si>
  <si>
    <t>Micronutrient powder with iron</t>
  </si>
  <si>
    <t>Supplementary food, nutrition counseling and growth monitoring</t>
  </si>
  <si>
    <t>18KGS/2Months of Vegetable oil</t>
  </si>
  <si>
    <t>9 kgs/day/ 3 months Corn Soya Blend (or Supercereal - CSB++)</t>
  </si>
  <si>
    <t>Resomal</t>
  </si>
  <si>
    <t>Vitamin A forification</t>
  </si>
  <si>
    <t>Zinc forification</t>
  </si>
  <si>
    <t>Zinc supplementation 100mg</t>
  </si>
  <si>
    <t>Non-drug costs</t>
  </si>
  <si>
    <t xml:space="preserve">Lignocaine 2% Adrenaline 1/80,000 cartridge 1.8ml_50_PP046500_CMST
</t>
  </si>
  <si>
    <t xml:space="preserve">Needle, disposable dental, 27g long sharewood_100_PP053400_CMST
</t>
  </si>
  <si>
    <t xml:space="preserve">Wire ligature 0.4mm (016 0.406 mm), roll_Each_PP106800_CMST
</t>
  </si>
  <si>
    <t>Wire ligature 0.5mm, roll _each_CMST</t>
  </si>
  <si>
    <t xml:space="preserve">Monochromatic blue senstive X-ray Film, screen SizeSize: 30cm x 40cm_100_NN038400_CMST
</t>
  </si>
  <si>
    <t>Xray -OPG or skill views</t>
  </si>
  <si>
    <t>Elastic ligature</t>
  </si>
  <si>
    <t>Elastics</t>
  </si>
  <si>
    <t>Orthodontic arch wires</t>
  </si>
  <si>
    <t>Orthodontic instruments</t>
  </si>
  <si>
    <t>Orthodontic wire (tubing size 0.8)</t>
  </si>
  <si>
    <t>Power chains</t>
  </si>
  <si>
    <t>Augmentin 875mg</t>
  </si>
  <si>
    <t xml:space="preserve">Amalgam capsule, # 2 Spill, non-gamma_50_PP003000_CMST
</t>
  </si>
  <si>
    <t xml:space="preserve">Alginate impression material (Supreme)_500g_PP002100_CMST
</t>
  </si>
  <si>
    <t>Cold mould seal</t>
  </si>
  <si>
    <t>POP dental stone, ortho</t>
  </si>
  <si>
    <t>POP dental stone, yellow</t>
  </si>
  <si>
    <t>Pumice</t>
  </si>
  <si>
    <t>Wax, modelling, no. 4 gauge</t>
  </si>
  <si>
    <t>Cavit medium</t>
  </si>
  <si>
    <t>Cresophene 13ml root canal disinfectant</t>
  </si>
  <si>
    <t>Endocontic hand instruments</t>
  </si>
  <si>
    <t xml:space="preserve">Gutta Percha points, PD 15-80_Set_PP037800_CMST
</t>
  </si>
  <si>
    <t>Manual endodontic reamers/file sizes 10-1000</t>
  </si>
  <si>
    <t>paper points 15 to 80 sizes</t>
  </si>
  <si>
    <t>Root canal sealant ( Regular)</t>
  </si>
  <si>
    <t>Root canal spreader S/E NI-TI_each_CMST</t>
  </si>
  <si>
    <t>Xray - intraoral periapical Xray and intraoral films</t>
  </si>
  <si>
    <t>Xray -intraoral periapical and intraoral</t>
  </si>
  <si>
    <t>Prophylactic paste</t>
  </si>
  <si>
    <t>Aminophylline 100mg, tablets</t>
  </si>
  <si>
    <t xml:space="preserve">Hydrocortisone 100mg_Each_BB040200_CMST
</t>
  </si>
  <si>
    <t>Prednisone 20mg</t>
  </si>
  <si>
    <t xml:space="preserve">Salbutamol solution for nebulising 5mg/ml, 30ml_Each_EE040500_CMST
</t>
  </si>
  <si>
    <t>Xray (per above)</t>
  </si>
  <si>
    <t xml:space="preserve">Beclomethasone diproprionate inhalation, 50mcg/dose, 200 doses_Each_EE003900_CMST
</t>
  </si>
  <si>
    <t xml:space="preserve">Salbutamol sulphate aerosol inhalation, 100mcg/dose, 200 doses_Each_EE040800_CMST
</t>
  </si>
  <si>
    <t xml:space="preserve">Aminophylline 100mg, tablets_1000_AA002700_CMST
</t>
  </si>
  <si>
    <t>Spirometry</t>
  </si>
  <si>
    <t>Thermometer</t>
  </si>
  <si>
    <t>Plaster, elastic adhesive 7.5cm x 5m_each_CMST</t>
  </si>
  <si>
    <t>CPAP/bipap</t>
  </si>
  <si>
    <t>CPAP/BiPAP Kit with Mask</t>
  </si>
  <si>
    <t>Enoxaparin/40mg/0.4ml</t>
  </si>
  <si>
    <t>Face shields</t>
  </si>
  <si>
    <t xml:space="preserve">Goggles, safety plastic_Pair_LL056100_CMST
</t>
  </si>
  <si>
    <t>Non rebreather masks</t>
  </si>
  <si>
    <t>Surgical gown</t>
  </si>
  <si>
    <t>Surgical masks (for patients)</t>
  </si>
  <si>
    <t>Unfractionated heparin/5000 IU/mL, 5 mL, amp.</t>
  </si>
  <si>
    <t xml:space="preserve">Venturi face mask,heat moist.exchange,adult_Each_HH190850_CMST
</t>
  </si>
  <si>
    <t>Benzyl benzoate 25% lotion, 1000 ml bottle</t>
  </si>
  <si>
    <t>clotrimazole cream</t>
  </si>
  <si>
    <t xml:space="preserve">Hydrocortisone skin ointment 1%, 15g_Each_EE023400_CMST
</t>
  </si>
  <si>
    <t>Itraconazole 200mg</t>
  </si>
  <si>
    <t>Treatment: second-line drugs</t>
  </si>
  <si>
    <t>Cat I &amp; III Patient Kit B</t>
  </si>
  <si>
    <t>Cat II Patient kit A2</t>
  </si>
  <si>
    <t>Pyridoxine</t>
  </si>
  <si>
    <t>Pyridoxine (Vitamin B6) 25mg, tablets</t>
  </si>
  <si>
    <t>X-ray</t>
  </si>
  <si>
    <t>Cat II Patient kit A1</t>
  </si>
  <si>
    <t>Cat I &amp; III Patient kit A</t>
  </si>
  <si>
    <t>GeneXpert Cartridge</t>
  </si>
  <si>
    <t>sputum container</t>
  </si>
  <si>
    <t>Oral Quick, UNIGOLD, Deternime, INSTI</t>
  </si>
  <si>
    <t>IGRA ELISA Assay</t>
  </si>
  <si>
    <t>3HP (RPT 300mg/INH 150mg)</t>
  </si>
  <si>
    <t>Collection bottle</t>
  </si>
  <si>
    <t>Urine LAM test</t>
  </si>
  <si>
    <t>Nutritional support</t>
  </si>
  <si>
    <t>Syringe, autodisposable, BCG, 0.1 ml, with needle</t>
  </si>
  <si>
    <t>Pentavalent vaccine</t>
  </si>
  <si>
    <t>Ultrasound gel</t>
  </si>
  <si>
    <t>Naming conversion *from CMST price list-Item Description_Unit of Issue_Item Code_Source</t>
  </si>
  <si>
    <t>Added</t>
  </si>
  <si>
    <t>Intervention Package</t>
  </si>
  <si>
    <t>Level of Intervention</t>
  </si>
  <si>
    <t>Level of intervention (cleaned)</t>
  </si>
  <si>
    <t>Comments/Considerations</t>
  </si>
  <si>
    <t>Unit measure</t>
  </si>
  <si>
    <t>Quantity of Inputs (#doses, supply, etc) per patient requiring intervention</t>
  </si>
  <si>
    <t>Times per day (if needed)</t>
  </si>
  <si>
    <t>Frequency (#days, #interventions, #months etc) (please specify)</t>
  </si>
  <si>
    <t>Frequency Units</t>
  </si>
  <si>
    <t>Total number of inputs</t>
  </si>
  <si>
    <t>Cost per unit (MK)</t>
  </si>
  <si>
    <t>Total Cost (MK)</t>
  </si>
  <si>
    <t>Proportion of patients receiving this input</t>
  </si>
  <si>
    <t>Proportion of patients receiving this input (clean)</t>
  </si>
  <si>
    <t>Notes/Assumptions</t>
  </si>
  <si>
    <t>Basic ANC, iron and folic acid supplement</t>
  </si>
  <si>
    <t>All</t>
  </si>
  <si>
    <t>What to include in basic ANC and other individual packages? CEA Darmstadt, 2004; Lancet includes BP, exam, urine, Hb, TT, syphilis and IPT</t>
  </si>
  <si>
    <t>Health Intervention Input</t>
  </si>
  <si>
    <t>Tablet</t>
  </si>
  <si>
    <t>240 Tablets per one pregnancy. Replace every three years</t>
  </si>
  <si>
    <t>bottle</t>
  </si>
  <si>
    <t>visit</t>
  </si>
  <si>
    <t>2 bottles per one pregnancy. Replaced every three years</t>
  </si>
  <si>
    <t>Added based on "Universal bottle" at 267.54</t>
  </si>
  <si>
    <t>test kit</t>
  </si>
  <si>
    <t>2 test kits per one pregnancy. Replaced every three years</t>
  </si>
  <si>
    <t>https://mshpriceguide.org/en/single-drug-information/?DMFId=1083&amp;searchYear=2015</t>
  </si>
  <si>
    <t>pack</t>
  </si>
  <si>
    <t>1 pack per one pregnancy. Replaced every three years</t>
  </si>
  <si>
    <t>Adjusted to 0.25 pack per patient EC</t>
  </si>
  <si>
    <t>heamacue</t>
  </si>
  <si>
    <t>Added EC</t>
  </si>
  <si>
    <t>Bioline EC</t>
  </si>
  <si>
    <t>tablets</t>
  </si>
  <si>
    <t>months</t>
  </si>
  <si>
    <t>Basic ANC, urine</t>
  </si>
  <si>
    <t>strip</t>
  </si>
  <si>
    <t>8 strips per one pregnancy</t>
  </si>
  <si>
    <t>Done EC</t>
  </si>
  <si>
    <t>Basic ANC, deworming</t>
  </si>
  <si>
    <t>tablet</t>
  </si>
  <si>
    <t>1 tablet per one pregnancy. Repleced Every three years</t>
  </si>
  <si>
    <t>per pregrancy</t>
  </si>
  <si>
    <t>weighing scale</t>
  </si>
  <si>
    <t>Health System Input</t>
  </si>
  <si>
    <t>1 weighing scales scale per clinic. Replaced every year</t>
  </si>
  <si>
    <t>Health System Inputs</t>
  </si>
  <si>
    <t>thermometers</t>
  </si>
  <si>
    <t>2 thermometers per clinic. Replaced every year</t>
  </si>
  <si>
    <t>tape measure</t>
  </si>
  <si>
    <t>2 tape measures per clinic. Replaced every year</t>
  </si>
  <si>
    <t>foetal scopes</t>
  </si>
  <si>
    <t>5 foetal scopes per clinic. Replaced every year</t>
  </si>
  <si>
    <t>phyisical space</t>
  </si>
  <si>
    <t>1 room per clinic. Renovate every five years</t>
  </si>
  <si>
    <t>doppler</t>
  </si>
  <si>
    <t>2 dopplers per clinic. Replace every year.</t>
  </si>
  <si>
    <t>secondary/tertiary</t>
  </si>
  <si>
    <t>Full Blood Count</t>
  </si>
  <si>
    <t>1 machine per facility.</t>
  </si>
  <si>
    <t>BP machines</t>
  </si>
  <si>
    <t>4 BP machines per clinic. Replace every year</t>
  </si>
  <si>
    <t>height Board</t>
  </si>
  <si>
    <t>1 height board per clinic. Replaced every five years</t>
  </si>
  <si>
    <t>secondary/tertiary and selected health centres</t>
  </si>
  <si>
    <t>Ultrasound scanning machines</t>
  </si>
  <si>
    <t>1 USS machine per facility</t>
  </si>
  <si>
    <t>midwives</t>
  </si>
  <si>
    <t>2 midwives per clinic. Replaced all the time</t>
  </si>
  <si>
    <t>Examination couch</t>
  </si>
  <si>
    <t>2 Examination couches per facility</t>
  </si>
  <si>
    <t>Examination couch with stirups</t>
  </si>
  <si>
    <t>1 per clinic room</t>
  </si>
  <si>
    <t>Basic ANC, Tetanus toxoid</t>
  </si>
  <si>
    <t>vial</t>
  </si>
  <si>
    <t>2 vials in one pregnancy. Repreced every year for three years only</t>
  </si>
  <si>
    <t>https://mshpriceguide.org/</t>
  </si>
  <si>
    <t>1 syringe in one pregnancy. Replaced every three year</t>
  </si>
  <si>
    <t>Screening</t>
  </si>
  <si>
    <t>tube</t>
  </si>
  <si>
    <t>1 tube in one pregnancy replaced every three years</t>
  </si>
  <si>
    <t>Basic ANC, Syphilis screening and treatment</t>
  </si>
  <si>
    <t>1 screening test</t>
  </si>
  <si>
    <t>latex glove</t>
  </si>
  <si>
    <t>1 pair in one pgnancy. Replaced every three years</t>
  </si>
  <si>
    <t>Basic ANC, IPT</t>
  </si>
  <si>
    <t>1 per patient</t>
  </si>
  <si>
    <t>Added in malaria as separate if needed for costing</t>
  </si>
  <si>
    <t>Syphilis treatment</t>
  </si>
  <si>
    <t>syringe, needle + swab</t>
  </si>
  <si>
    <t>3 vials in one pregnancy. Replaced every three years. This is only for those who test positive for syphilis</t>
  </si>
  <si>
    <t>6 syringes in one pregnancy. Replaced every three years</t>
  </si>
  <si>
    <t>Ampule</t>
  </si>
  <si>
    <t>3 ampules in one pregnancy. Replaced every three years</t>
  </si>
  <si>
    <t>Negative Ab screening and treatment</t>
  </si>
  <si>
    <t>secondary / tertiary</t>
  </si>
  <si>
    <t>Lab machine</t>
  </si>
  <si>
    <t>https://mshpriceguide.org/en/single-drug-information/?DMFId=1478&amp;searchYear=2015&amp;classifDetailsId=498</t>
  </si>
  <si>
    <t>ampules</t>
  </si>
  <si>
    <t>2 ampules per one pregnancy. Replace every three years</t>
  </si>
  <si>
    <t>cycle</t>
  </si>
  <si>
    <t>5 cycles in one expected pregnancy. Replaced every three years</t>
  </si>
  <si>
    <t>These are all family planning for non-pregnant</t>
  </si>
  <si>
    <t>strips</t>
  </si>
  <si>
    <t>1 per visit.</t>
  </si>
  <si>
    <t>30 cycles. Replaced every three years</t>
  </si>
  <si>
    <t>male condoms</t>
  </si>
  <si>
    <t>90 male condoms per visit. Replaced every three months.</t>
  </si>
  <si>
    <t>female condoms</t>
  </si>
  <si>
    <t>30 female condoms per visit. Replaced every three monts</t>
  </si>
  <si>
    <t>ampule</t>
  </si>
  <si>
    <t>1 ampule per visit. Replaced every three months</t>
  </si>
  <si>
    <t>https://mshpriceguide.org/en/single-drug-information/?DMFId=497&amp;searchYear=2015</t>
  </si>
  <si>
    <t>4 vials. Replace every 1 year</t>
  </si>
  <si>
    <t>Not sure what this is</t>
  </si>
  <si>
    <t>latex</t>
  </si>
  <si>
    <t>1 pair per visit . Replaced every three months</t>
  </si>
  <si>
    <t>1 bottle per visit. Replaced every three months</t>
  </si>
  <si>
    <t>syringe</t>
  </si>
  <si>
    <t>1 syringe per visit. Replaced every three months</t>
  </si>
  <si>
    <t>latex gloves</t>
  </si>
  <si>
    <t>1 IUD per visit. Replaced every 12 years</t>
  </si>
  <si>
    <t>cuscos / graves specullums</t>
  </si>
  <si>
    <t>specullum</t>
  </si>
  <si>
    <t>1 per visit</t>
  </si>
  <si>
    <t>1 speculum per one visit. Replace every 5 years</t>
  </si>
  <si>
    <t>Found but is a health system input</t>
  </si>
  <si>
    <t>kidney dish</t>
  </si>
  <si>
    <t>1 kidney dish in one visit. Replace every 5year</t>
  </si>
  <si>
    <t>Health systems input</t>
  </si>
  <si>
    <t>sponge holding forcep</t>
  </si>
  <si>
    <t>forcep</t>
  </si>
  <si>
    <t>1 sponge holding forcep. Replace every 5 years</t>
  </si>
  <si>
    <t>Health sytems inputs</t>
  </si>
  <si>
    <t>1 per treatment room. Replace five years</t>
  </si>
  <si>
    <t>angle poised examination lump (LED)</t>
  </si>
  <si>
    <t>1 lump in each treatment room</t>
  </si>
  <si>
    <t>Nurses/ Midwife</t>
  </si>
  <si>
    <t>2 Nurses / Midwives</t>
  </si>
  <si>
    <t>pair of sterile gloves</t>
  </si>
  <si>
    <t>3 pairs sterile gloves per visit. Replaced every three years</t>
  </si>
  <si>
    <t>1 ampule per visit. Replaced every three years</t>
  </si>
  <si>
    <t>sachet</t>
  </si>
  <si>
    <t>1 sashet per visit. Replaced every three years</t>
  </si>
  <si>
    <t>syringe, needle</t>
  </si>
  <si>
    <t>1 syringe per visit. Replaced every three years</t>
  </si>
  <si>
    <t>trocar</t>
  </si>
  <si>
    <t>1 trocar per visit. Replaced every three years</t>
  </si>
  <si>
    <t>suture</t>
  </si>
  <si>
    <t>1 suture per visit. Replaced every threeyears</t>
  </si>
  <si>
    <t>Rod</t>
  </si>
  <si>
    <t>2 Rods per visit. Repleced every five years</t>
  </si>
  <si>
    <t>2 Rods per visit. Repleced every four years</t>
  </si>
  <si>
    <t>Not found in CMST</t>
  </si>
  <si>
    <t>1 Rod per visit. Replaced every three years</t>
  </si>
  <si>
    <t>Put in local anesthesia medication</t>
  </si>
  <si>
    <t>1 per procedure</t>
  </si>
  <si>
    <t>1 ampule per visit. No replacement</t>
  </si>
  <si>
    <t>syringe and needle</t>
  </si>
  <si>
    <t>2 syringe and needle per visit. No replacement</t>
  </si>
  <si>
    <t>Ligation and suturing</t>
  </si>
  <si>
    <t>1 expected visit. No replacement</t>
  </si>
  <si>
    <t>gauze</t>
  </si>
  <si>
    <t>1 gauze per expected visit</t>
  </si>
  <si>
    <t>Suture and needle</t>
  </si>
  <si>
    <t>1 suture per visit. No replacement</t>
  </si>
  <si>
    <t>chromic</t>
  </si>
  <si>
    <t>1 chromic per visit. No replacement</t>
  </si>
  <si>
    <t>adhesive tape</t>
  </si>
  <si>
    <t>1 tape per visit. No replacement</t>
  </si>
  <si>
    <t>Subsitutued "Plaster, elastic adhesive 10cm x 5m long, when stretched"</t>
  </si>
  <si>
    <t>uterine elevator</t>
  </si>
  <si>
    <t>1 per visit. Reusable. Replace every five years</t>
  </si>
  <si>
    <t>Health systems inputs</t>
  </si>
  <si>
    <t>tubal hook</t>
  </si>
  <si>
    <t>angle poised lump</t>
  </si>
  <si>
    <t>1 per procedure room. Replace every year</t>
  </si>
  <si>
    <t>Army naivy retractors</t>
  </si>
  <si>
    <t>2 retractors per procedure. Reusable. Replaced every five years</t>
  </si>
  <si>
    <t>couch with stirups</t>
  </si>
  <si>
    <t>1 per facility</t>
  </si>
  <si>
    <t>1 per clinic day</t>
  </si>
  <si>
    <t>Clinician</t>
  </si>
  <si>
    <t>1 per clinic</t>
  </si>
  <si>
    <t>sterile gloves</t>
  </si>
  <si>
    <t>3 pairs sterile gloves per visit. No replacement</t>
  </si>
  <si>
    <t>Size?</t>
  </si>
  <si>
    <t>2 tablets per visit. No replacement</t>
  </si>
  <si>
    <t>2 syringes of povidone iodine per visit. No replcement</t>
  </si>
  <si>
    <t>cotton swabs</t>
  </si>
  <si>
    <t>6 swabs per visit. No replacement</t>
  </si>
  <si>
    <t>Transportation</t>
  </si>
  <si>
    <t>Vastectomy</t>
  </si>
  <si>
    <t>square gauze</t>
  </si>
  <si>
    <t>10 square gauze in one visit. No replacement</t>
  </si>
  <si>
    <t>2 pairs of sterile gauze in one visit. No replacement</t>
  </si>
  <si>
    <t>1 vial per visit. No replacement</t>
  </si>
  <si>
    <t>1 suture in one visit. No replacement</t>
  </si>
  <si>
    <t>sachet (5ml)povidon</t>
  </si>
  <si>
    <t>1 sachet (5ml)povidon solution in one visit</t>
  </si>
  <si>
    <t>1 syring with needle in one visit. No replacement</t>
  </si>
  <si>
    <t>1 adhesive tape in one visit. No replacement</t>
  </si>
  <si>
    <t>Vasectomy Set</t>
  </si>
  <si>
    <t>1 Vasectomy set. Reusable. Replace every three years</t>
  </si>
  <si>
    <t>stitch scissors</t>
  </si>
  <si>
    <t>1 stitch scissors, reusable. Replace every three years</t>
  </si>
  <si>
    <t>1 Clinician per procedure</t>
  </si>
  <si>
    <t>couch</t>
  </si>
  <si>
    <t>1 couch. Replace ever five years</t>
  </si>
  <si>
    <t>Room with privacy</t>
  </si>
  <si>
    <t>1 physical space with privacy</t>
  </si>
  <si>
    <t>Fistula Repair</t>
  </si>
  <si>
    <t>pair of gloves</t>
  </si>
  <si>
    <t>blade</t>
  </si>
  <si>
    <t>Suture</t>
  </si>
  <si>
    <t>Catgut chromic suture sterile 1,round bodied ? circle 50mm needle</t>
  </si>
  <si>
    <t>Polyamide monofilament suture sterile 1, on 40mm 3/8 circle reverse cutting needle</t>
  </si>
  <si>
    <t>cannula</t>
  </si>
  <si>
    <t>procedure</t>
  </si>
  <si>
    <t>Pack</t>
  </si>
  <si>
    <t>Subsituted with "Catheter Foleys retention 10cc FG 16"</t>
  </si>
  <si>
    <t>suppository</t>
  </si>
  <si>
    <t>plaster</t>
  </si>
  <si>
    <t>face mask</t>
  </si>
  <si>
    <t>needle</t>
  </si>
  <si>
    <t>Needle spinal disposable Luer 20g x 10cm cutting bevel/penci</t>
  </si>
  <si>
    <t>syring</t>
  </si>
  <si>
    <t>gloves</t>
  </si>
  <si>
    <t>2 pairs</t>
  </si>
  <si>
    <t>Filled</t>
  </si>
  <si>
    <t>STI treatment</t>
  </si>
  <si>
    <t>240mg</t>
  </si>
  <si>
    <t>days</t>
  </si>
  <si>
    <t>100mg</t>
  </si>
  <si>
    <t>2g</t>
  </si>
  <si>
    <t>PID Treatment</t>
  </si>
  <si>
    <t>400mg</t>
  </si>
  <si>
    <t>1 FBC test per visit. Replace every three years</t>
  </si>
  <si>
    <t>Estimated from "Mindray FBC" and Bottle, Blood Collecting Plain Plastic Vacutainer, 5ml</t>
  </si>
  <si>
    <t>bag</t>
  </si>
  <si>
    <t>1 bag in one expected pregnancy. Replace every three years</t>
  </si>
  <si>
    <t>Trichomonas treatment</t>
  </si>
  <si>
    <t>8 Ampules per visit in ne expected pregnancy. Replacement in 5% only</t>
  </si>
  <si>
    <t xml:space="preserve">confirm if we can use Dexamethasone sodium phosphate 4mg/ml, 1ml
</t>
  </si>
  <si>
    <t>IV set</t>
  </si>
  <si>
    <t>Not indicated</t>
  </si>
  <si>
    <t>See note in costing question</t>
  </si>
  <si>
    <t>4 syringes in one expected pregnancy. Replace every thre years</t>
  </si>
  <si>
    <t>6 tablets in one expected pregnancy. Replace every three years</t>
  </si>
  <si>
    <t>1 cannula in one expected pregnancy. Replace every three years.</t>
  </si>
  <si>
    <t>4 vials in one expected pregnacy. Replace every three years.</t>
  </si>
  <si>
    <t>2 (5mg/ml, 30mls each ampule)</t>
  </si>
  <si>
    <t>2 ampule in one visit per one pregnancy. Replace every three years</t>
  </si>
  <si>
    <t>1 ampule in one pregnancy. Replace every three years</t>
  </si>
  <si>
    <t>Not used, would suggest removing</t>
  </si>
  <si>
    <t>capsule / tablet</t>
  </si>
  <si>
    <t>30 tablets per visit in one pregnancy. Replace every three years</t>
  </si>
  <si>
    <t>40 tablets per visit in one pregnancy. Replace every three years</t>
  </si>
  <si>
    <t>30 tablets per visit in one pregnancy. replace every three years</t>
  </si>
  <si>
    <t>16 vials per visit in one pregnancy. Replace every three years</t>
  </si>
  <si>
    <t>2 Thermometers per clinic. Replace every year</t>
  </si>
  <si>
    <t>1 tablet per visit in one pregnancy. Replace every three years</t>
  </si>
  <si>
    <t>Amnionin hook</t>
  </si>
  <si>
    <t>Amnionic Hook</t>
  </si>
  <si>
    <t>once</t>
  </si>
  <si>
    <t>1 per case. Reusabe. Replace every 6 months</t>
  </si>
  <si>
    <t>Induction of labour (beyond 41 weeks) drugs/supplies to service a client</t>
  </si>
  <si>
    <t>1 test tube per review. Replace every three years</t>
  </si>
  <si>
    <t>2 sterile gloves per visit in one pregnancy. Replace every three years</t>
  </si>
  <si>
    <t>cord clamp</t>
  </si>
  <si>
    <t>2 cord clamps in one pregnancy. Replace every three years</t>
  </si>
  <si>
    <t>From "Clips, umbilical cord, polythene"</t>
  </si>
  <si>
    <t>filter paper</t>
  </si>
  <si>
    <t>1 filter paper per visit in one expected pregnancy. Replace every three years</t>
  </si>
  <si>
    <t>price on the cost list</t>
  </si>
  <si>
    <t>dispisable apron</t>
  </si>
  <si>
    <t>2 dosposable aprons in one expected delivery. Replace every three years</t>
  </si>
  <si>
    <t>1 ampule in one expected delivery. Replace every three years</t>
  </si>
  <si>
    <t>2 sterile gloves per visit in one delivery. Replace every three years</t>
  </si>
  <si>
    <t>chlorohexidine</t>
  </si>
  <si>
    <t>100 mls of Chlorohexidine solution in one expectec delivery. Replace every three years</t>
  </si>
  <si>
    <t>cotton wool</t>
  </si>
  <si>
    <t>1 pack of cotton wool per one pregnancy. Replace every three year</t>
  </si>
  <si>
    <t>1 face mask per one delivery. Replace every three years</t>
  </si>
  <si>
    <t>2 pair gloves in one expected delivery. Replaced every three years</t>
  </si>
  <si>
    <t>18 tablets in one expected delivery. Replaced every three years</t>
  </si>
  <si>
    <t>foley's catheter</t>
  </si>
  <si>
    <t>1 catheter in one exected pregnancy. Replace every three years.</t>
  </si>
  <si>
    <t>KIWI vacuum extractor</t>
  </si>
  <si>
    <t>2 Kiwi vacuum extractor per facility. Replace every month</t>
  </si>
  <si>
    <t>suctioning machine</t>
  </si>
  <si>
    <t>2 Suctioning machine. Replace every year</t>
  </si>
  <si>
    <t>Delivery Couch</t>
  </si>
  <si>
    <t>2 Delivery couches at a Health Centre, more couches at secondary and tertiary facicity</t>
  </si>
  <si>
    <t>Examination Light</t>
  </si>
  <si>
    <t>Lump</t>
  </si>
  <si>
    <t>2 Examination light at primary level. More lumps at secondary / tertiary. Replace every year</t>
  </si>
  <si>
    <t>Sharp boxes</t>
  </si>
  <si>
    <t>4 Sharo boxes/ containers. Replace every month</t>
  </si>
  <si>
    <t>Waste Bin</t>
  </si>
  <si>
    <t>buckets</t>
  </si>
  <si>
    <t>6 Waste bins per one delivery room. Replace every year</t>
  </si>
  <si>
    <t>Bin liners</t>
  </si>
  <si>
    <t>bin liner</t>
  </si>
  <si>
    <t>30 days</t>
  </si>
  <si>
    <t>180 Waste bin liners. Replace every month</t>
  </si>
  <si>
    <t>Placenta Pit</t>
  </si>
  <si>
    <t>Pit</t>
  </si>
  <si>
    <t>1 Placenta Pit. Replace every three years</t>
  </si>
  <si>
    <t>Incenerator</t>
  </si>
  <si>
    <t>1 Incenerator. Replace every five years</t>
  </si>
  <si>
    <t>2 BP machines. Replace every years</t>
  </si>
  <si>
    <t>hemacue</t>
  </si>
  <si>
    <t>1 haemacu. Replace every two years</t>
  </si>
  <si>
    <t>4 Thermometres. Replace every year</t>
  </si>
  <si>
    <t>Wall Clock</t>
  </si>
  <si>
    <t>1 Wall clock. Replace every three years</t>
  </si>
  <si>
    <t>2 cannulas in one expected delivery. Replace every three years</t>
  </si>
  <si>
    <t>2 pair gloves in one expected delivery. replaced every three years</t>
  </si>
  <si>
    <t>2 packs in one expected delivery. Replace every three years</t>
  </si>
  <si>
    <t>2 packs in one expected delivery. replace every three years</t>
  </si>
  <si>
    <t>Not found on CMST cost list</t>
  </si>
  <si>
    <t>cor clamp</t>
  </si>
  <si>
    <t>secondary</t>
  </si>
  <si>
    <t>18 ampules in one expected delivery. Replace every three years</t>
  </si>
  <si>
    <t>4 tablets in one expected pregnancy. Replace every three years</t>
  </si>
  <si>
    <t>5 ampules in one expected deliveries. Replace every three year.</t>
  </si>
  <si>
    <t>3 syringes in one expected pregnancy. Replace every three years</t>
  </si>
  <si>
    <t>bottles</t>
  </si>
  <si>
    <t>1 bottle in one expected pregnancy. Replace every three years</t>
  </si>
  <si>
    <t>1 suture in one expected pregnancy.replace every three years</t>
  </si>
  <si>
    <t>Subsituted "Polyglactin 910 Braided Synthetic Surgical Suture Sterile coated 2 on rev cut needle, 90cm on 35mm 1/2c"</t>
  </si>
  <si>
    <t>1 vial in one expected pregnancy. Replace every three years</t>
  </si>
  <si>
    <t>urine bag</t>
  </si>
  <si>
    <t>1 urune bag in one expected pregnancy. Replace every three years</t>
  </si>
  <si>
    <t>Used "Catheter Foleys retention 10cc FG 14"</t>
  </si>
  <si>
    <t>12 ampules in one expected pregnancy. Replace every three years</t>
  </si>
  <si>
    <t>vacuum cups, different sizes</t>
  </si>
  <si>
    <t>6 vacuum cups. Reusable. Replace every year.</t>
  </si>
  <si>
    <t>Health System</t>
  </si>
  <si>
    <t>Kiwi vacuum extractor</t>
  </si>
  <si>
    <t>Kiwi Vacuum</t>
  </si>
  <si>
    <t>30 KIWI vacuum extractors per facility. Replace every year</t>
  </si>
  <si>
    <t>Oxygen concentrator machine (Oxygen source)</t>
  </si>
  <si>
    <t>2 Oxygen Concetrators per labour ward. Replace every three years</t>
  </si>
  <si>
    <t>CTG paper</t>
  </si>
  <si>
    <t>12 CTG papers. Replace every year</t>
  </si>
  <si>
    <t>CTG machine</t>
  </si>
  <si>
    <t>1 CTG machine per facility. Replace every three years</t>
  </si>
  <si>
    <t>NASG</t>
  </si>
  <si>
    <t>2 NASG per facilicy. Replace every year</t>
  </si>
  <si>
    <t>a minimum of 4 Midwives. Per shift</t>
  </si>
  <si>
    <t>clinician / doctor</t>
  </si>
  <si>
    <t>a minimum of 3 clinicians/ Doctors. Per shift</t>
  </si>
  <si>
    <t>syyringe</t>
  </si>
  <si>
    <t>Severe pre-eclampsia</t>
  </si>
  <si>
    <t>1 urine bag in one expected pregnancy. Replace every three years</t>
  </si>
  <si>
    <t xml:space="preserve">is this synonymous with - Bags urine drainage 2,000ml with outlet 
</t>
  </si>
  <si>
    <t>1 foley catheter in one expected pregnancy. Replace every three years</t>
  </si>
  <si>
    <t>dip sticks (strips)</t>
  </si>
  <si>
    <t>4 strips in one expected pregnancy. Replaced every three years</t>
  </si>
  <si>
    <t>High blood pressure (if diastolic BP &gt; 110mmHg)</t>
  </si>
  <si>
    <t>1 ampule in one expected pregnancy. Replace every three years</t>
  </si>
  <si>
    <t>1 giving set in one expected pregnancy. Replace every three years</t>
  </si>
  <si>
    <t>Cannula iv (winged with injection pot) 20G = 162 MK + Giving set adult iv administration + needle 15 drops/ml = 303 MK = 465 MK total</t>
  </si>
  <si>
    <t>litre</t>
  </si>
  <si>
    <t>6 bags in one expected pregnancy.</t>
  </si>
  <si>
    <t>If pregnancy &gt; 7 months and sign of fetal compromise, expedite delivery</t>
  </si>
  <si>
    <t>1 tablet in one pregnancy. Replace every three years</t>
  </si>
  <si>
    <t>2 ampule in one expected prgnancy. Replaced every three years</t>
  </si>
  <si>
    <t>3 bags In one expected pregnancy. Replace every three years</t>
  </si>
  <si>
    <t>primary</t>
  </si>
  <si>
    <t>Convulsions</t>
  </si>
  <si>
    <t>time</t>
  </si>
  <si>
    <t>Used "Magnesium Sulphate 50%, 2ml ampoule"</t>
  </si>
  <si>
    <t>14 ampule in on expected pregnancy. Replaced every three years</t>
  </si>
  <si>
    <t>4 bags in one expected pregnancy. Replace every three years.</t>
  </si>
  <si>
    <t>14 syringes in one expected pregnancy. Replace every three years</t>
  </si>
  <si>
    <t>test tube</t>
  </si>
  <si>
    <t>2 Test tubes in one pregnancy. Replace every three years</t>
  </si>
  <si>
    <t>Estimated with "Mindray ALT, AST, ALP, bilirubin" and "Blood collecting tubes, plastic with determina..grey,3.5-4ml"</t>
  </si>
  <si>
    <t>Estimated with "Mindray Creatinine, urea and electrolytes" and and "Blood collecting tubes, plastic with determina..grey,3.5-4ml"</t>
  </si>
  <si>
    <t>Glucometer</t>
  </si>
  <si>
    <t>glucometer</t>
  </si>
  <si>
    <t>1 glucometer per facility. Replace every two years</t>
  </si>
  <si>
    <t>Strips</t>
  </si>
  <si>
    <t>1 strip per patient per review</t>
  </si>
  <si>
    <t>Chemix sticks</t>
  </si>
  <si>
    <t>1 urine sample bottle</t>
  </si>
  <si>
    <t>Used Sample cups 500P/PK</t>
  </si>
  <si>
    <t>CXR film</t>
  </si>
  <si>
    <t>1 CXR film</t>
  </si>
  <si>
    <t>Lumber Puncture</t>
  </si>
  <si>
    <t>Tube</t>
  </si>
  <si>
    <t>1 Spinal needle. Replace every three years</t>
  </si>
  <si>
    <t>1 face mask per one patient. reusable. Replace every two years</t>
  </si>
  <si>
    <t>nasal prong</t>
  </si>
  <si>
    <t>1 nasal prong per patient. Reusabe. Replace every year</t>
  </si>
  <si>
    <t>Pillow</t>
  </si>
  <si>
    <t>1 Pillow per in one pregnancy. Replace every three years</t>
  </si>
  <si>
    <t>Added "Methyldopa 250mg, tablets"</t>
  </si>
  <si>
    <t>Adjusted to Atenolol</t>
  </si>
  <si>
    <t>1 Ampule per case. Replaced every three years</t>
  </si>
  <si>
    <t>No price included</t>
  </si>
  <si>
    <t>no price included</t>
  </si>
  <si>
    <t>perfusor</t>
  </si>
  <si>
    <t>perfussor</t>
  </si>
  <si>
    <t>1 perfusor per patient. Replace every five years</t>
  </si>
  <si>
    <t>not clear</t>
  </si>
  <si>
    <t>Spinal anesthesia</t>
  </si>
  <si>
    <t>3 sterile gloves in one expected pregnancy. Replace every three years</t>
  </si>
  <si>
    <t>VIV giving set</t>
  </si>
  <si>
    <t>2 giving set in one expected procedure. Replace every three years</t>
  </si>
  <si>
    <t>1 ampule in one expected procedure. Replace every three years</t>
  </si>
  <si>
    <t>1 Bottle (100mls) Methlated Spirit. Replace every three years</t>
  </si>
  <si>
    <t>6 bags in one expected procedure. Replace every three years</t>
  </si>
  <si>
    <t>3 syringes in one expected procedure. Replace every three years</t>
  </si>
  <si>
    <t>ampoule</t>
  </si>
  <si>
    <t>1 ampule in one expected procedure. Less than 2 percent of cases</t>
  </si>
  <si>
    <t>not found on CMST price list</t>
  </si>
  <si>
    <t>Anaesthesia Machine</t>
  </si>
  <si>
    <t>1 per operating room</t>
  </si>
  <si>
    <t>Monitor for vital signs</t>
  </si>
  <si>
    <t>1 per operating room. Replace every 5 years</t>
  </si>
  <si>
    <t>bin</t>
  </si>
  <si>
    <t>3 Waste bin. Replace every two years</t>
  </si>
  <si>
    <t>1 procedure</t>
  </si>
  <si>
    <t>3 binliners per one procedure. Replace afer every procedure</t>
  </si>
  <si>
    <t>Suction tubes</t>
  </si>
  <si>
    <t>10 suction tubes. Reusable. Replace every year</t>
  </si>
  <si>
    <t>2 suctioning machine. Replace every year</t>
  </si>
  <si>
    <t>Pulse Oximetry</t>
  </si>
  <si>
    <t>1 pulse oximeter per procedure. Replace every two years</t>
  </si>
  <si>
    <t>1 ampule in one expected procedure. Less than 5 percent of cases</t>
  </si>
  <si>
    <t>Operating table</t>
  </si>
  <si>
    <t>1 operating table in per each operating room</t>
  </si>
  <si>
    <t>3 face masks per OT. Replace every six months</t>
  </si>
  <si>
    <t>laryngoscope</t>
  </si>
  <si>
    <t>1 Laryngoscope per OT.</t>
  </si>
  <si>
    <t>suction machine</t>
  </si>
  <si>
    <t>1 suction machine. Replace every three years</t>
  </si>
  <si>
    <t>oxygen source(concentrator, and cylinder)</t>
  </si>
  <si>
    <t>1 oxygen cylinder</t>
  </si>
  <si>
    <t>1 ampule in one expected procedure. Less than 5%</t>
  </si>
  <si>
    <t>bas</t>
  </si>
  <si>
    <t>1 vial in one expected procedure. Replace every three years</t>
  </si>
  <si>
    <t>Prophylactic antibiotics</t>
  </si>
  <si>
    <t>1 pack of gauze per one procedure. Raplace every three years</t>
  </si>
  <si>
    <t>4 sutures in one expected procedure. Replace every three years</t>
  </si>
  <si>
    <t>100 mls iodine</t>
  </si>
  <si>
    <t>1 bottle in one expected procedure. Replae every three years</t>
  </si>
  <si>
    <t>2 sutures in one expected procedure. Replace three years</t>
  </si>
  <si>
    <t>1 non absorbable suture in one expected procedure. Replace every three years</t>
  </si>
  <si>
    <t>1 blade in one expected procedure. Replece every three years</t>
  </si>
  <si>
    <t>40 ampules in one pregnancy. Replace every three</t>
  </si>
  <si>
    <t>15 ampules in one expected case. Replace every three years</t>
  </si>
  <si>
    <t>IV giving set</t>
  </si>
  <si>
    <t>1 IV giving set in one expected case. Replace every three years</t>
  </si>
  <si>
    <t>Filled in</t>
  </si>
  <si>
    <t>6 bas in one expected case. Replace every three years</t>
  </si>
  <si>
    <t>After delivery</t>
  </si>
  <si>
    <t>already done</t>
  </si>
  <si>
    <t>ample</t>
  </si>
  <si>
    <t>1 ampule in one expected visit. Replace every three years</t>
  </si>
  <si>
    <t>amules</t>
  </si>
  <si>
    <t>6 bags in one expected delivery. Replace every three years</t>
  </si>
  <si>
    <t>daily</t>
  </si>
  <si>
    <t>9 syringes in one expected case. Replace every three years</t>
  </si>
  <si>
    <t>trolley</t>
  </si>
  <si>
    <t>2 trolleys per one OT</t>
  </si>
  <si>
    <t>6 Pairs sterile gloves per one procedure. Replace every three years</t>
  </si>
  <si>
    <t>1 bottle Iodine per one procedure. Replace every three years</t>
  </si>
  <si>
    <t>1 bottle per procedure. Replace every three years</t>
  </si>
  <si>
    <t>1 pack per procedure. Replace every three years</t>
  </si>
  <si>
    <t>1 Ampule per procedure. Replace every three years</t>
  </si>
  <si>
    <t>2 Chromic sutures in one procedure. Replace every three years</t>
  </si>
  <si>
    <t>2 Vicryl sutures per procedure. Replace every three years</t>
  </si>
  <si>
    <t>1 Nylon suture per procedure. Replace every three years</t>
  </si>
  <si>
    <t>2 Giving set in one expected procedure. Replace every three years</t>
  </si>
  <si>
    <t>5 Abdominal packs per one procedure</t>
  </si>
  <si>
    <t>2 ampules per one procedure. Replace every three years</t>
  </si>
  <si>
    <t>9 ampules per patient. Replaced every three years</t>
  </si>
  <si>
    <t>10 ampules per patient. Replace every three years</t>
  </si>
  <si>
    <t>10 Suppositories per one patient. Replace every three years</t>
  </si>
  <si>
    <t>1 Plaster per procedure. Replace every three years</t>
  </si>
  <si>
    <t>4 vials in one expected procedure. Replace every three years</t>
  </si>
  <si>
    <t>1 pack per case. Replace every three years</t>
  </si>
  <si>
    <t>6 face masks per procedure. Replace every three years</t>
  </si>
  <si>
    <t>3 pairs per procedure. Replace every three years</t>
  </si>
  <si>
    <t>1/4 bottle per procedure. Replace every three years</t>
  </si>
  <si>
    <t>2 vycl sutures per procedure. Replace every three years</t>
  </si>
  <si>
    <t>2 pairs exam gloves. Replace every three years</t>
  </si>
  <si>
    <t>1 bottle per procedure. Replace avery 12 years</t>
  </si>
  <si>
    <t>1 bottle of 100mls each per procedure. Replace avery 3 years</t>
  </si>
  <si>
    <t>gause</t>
  </si>
  <si>
    <t>10 gause per procedere. Replace every three years</t>
  </si>
  <si>
    <t>1 ampule per procedure. Replace every three years</t>
  </si>
  <si>
    <t>6 pairs per procedure. Replace every three years</t>
  </si>
  <si>
    <t>1 blade per procedure. Replace every three years</t>
  </si>
  <si>
    <t>2 viycl sutures per procedure. Replace every three years</t>
  </si>
  <si>
    <t>1 adhesive plaster per procedure. Replace every three years</t>
  </si>
  <si>
    <t>1 cannula per procedure, replace every three years</t>
  </si>
  <si>
    <t>2 vials per procedure. Replace every three years</t>
  </si>
  <si>
    <t>1 catheter per procedure. Replace every thrree years</t>
  </si>
  <si>
    <t>10 ampules per patient till dischage. Replace every three years</t>
  </si>
  <si>
    <t>14 suppositories per patient till discharge. Replace every three years</t>
  </si>
  <si>
    <t>2 syringe per procedure. Replace every three years</t>
  </si>
  <si>
    <t>9 ampules per case. Replace every three years.</t>
  </si>
  <si>
    <t>18 ampules per case. Replace every three years</t>
  </si>
  <si>
    <t>12 tablets per case. Replace every three years</t>
  </si>
  <si>
    <t>Anaesthetist</t>
  </si>
  <si>
    <t>personnel</t>
  </si>
  <si>
    <t>2 every time</t>
  </si>
  <si>
    <t>Test, hemoglobin</t>
  </si>
  <si>
    <t>1 replaced every 1year</t>
  </si>
  <si>
    <t>cuvette</t>
  </si>
  <si>
    <t>4 bottles, replace every year</t>
  </si>
  <si>
    <t>1000L</t>
  </si>
  <si>
    <t>Sodium chloride 0.9%, 1000ml</t>
  </si>
  <si>
    <t>1 Machine replace every 5 years</t>
  </si>
  <si>
    <t>Bottle</t>
  </si>
  <si>
    <t>4 Bottles, replace every 3 years</t>
  </si>
  <si>
    <t>cuvettes</t>
  </si>
  <si>
    <t>2 cuvettes</t>
  </si>
  <si>
    <t>If there are signs of infection</t>
  </si>
  <si>
    <t>40 ampules per case. Replace every three years</t>
  </si>
  <si>
    <t>15 ampules per patient. Replace every three years</t>
  </si>
  <si>
    <t>1 giving set per patient. Replace every three years</t>
  </si>
  <si>
    <t>aampule</t>
  </si>
  <si>
    <t>6 bags per one visit. Replace every three years</t>
  </si>
  <si>
    <t>20 ampules 10mls water for injection.replace every three years</t>
  </si>
  <si>
    <t>Repair of tears and lacerations</t>
  </si>
  <si>
    <t>not necessary</t>
  </si>
  <si>
    <t>1 vial per procedure. Replace every three years</t>
  </si>
  <si>
    <t>2 sutures per procedure. Replac every three years</t>
  </si>
  <si>
    <t>1 syringe per procedure. Replaced every three years</t>
  </si>
  <si>
    <t>If HB &lt; 7g/dL (severe anemia), first 3 months</t>
  </si>
  <si>
    <t>240 tablets per one pregnancy</t>
  </si>
  <si>
    <t>pints</t>
  </si>
  <si>
    <t>2 pints of blood per visit. Replace every three years</t>
  </si>
  <si>
    <t>??? What does this cost?</t>
  </si>
  <si>
    <t>2 blood bags perone visit, replace every three years</t>
  </si>
  <si>
    <t>If HB &lt; 7g/dL (severe anemia), following 6 months</t>
  </si>
  <si>
    <t>???</t>
  </si>
  <si>
    <t>Bag</t>
  </si>
  <si>
    <t>150 tablets per visit. Replace every three years</t>
  </si>
  <si>
    <t>240 tablets per one pregnancy. Replace every three years</t>
  </si>
  <si>
    <t>This looks like an intervention</t>
  </si>
  <si>
    <t>6 ampules per one case. Replace every three years</t>
  </si>
  <si>
    <t>5 tablets per case. Replace every three years</t>
  </si>
  <si>
    <t>24 vials per case. Replace every three years</t>
  </si>
  <si>
    <t>30 tablets per case. Replace every three years</t>
  </si>
  <si>
    <t>1 urine bag per case. Replace every three year</t>
  </si>
  <si>
    <t>use MBTS estimate per unit</t>
  </si>
  <si>
    <t>1 cather per caes. Replace every three years</t>
  </si>
  <si>
    <t>2 pairs gloves. Replace every three years</t>
  </si>
  <si>
    <t>giving sets</t>
  </si>
  <si>
    <t>2 giving sets per case. Replace every three years</t>
  </si>
  <si>
    <t>6 ampules per case. Replace every three years</t>
  </si>
  <si>
    <t>bags</t>
  </si>
  <si>
    <t>4 bags per each case. Replace every three years</t>
  </si>
  <si>
    <t>Not on CMST cost list</t>
  </si>
  <si>
    <t>unit2</t>
  </si>
  <si>
    <t>4 units FFPs each case, replace every 3 years</t>
  </si>
  <si>
    <t>Use MBTS unit prices</t>
  </si>
  <si>
    <t>units</t>
  </si>
  <si>
    <t>4 units Plateletes each case, replace every 3 years</t>
  </si>
  <si>
    <t>4 syringes per each case. Replace every three years</t>
  </si>
  <si>
    <t>1 plaster per case. Replace every three years</t>
  </si>
  <si>
    <t>2 cannulas per one case. Replace every three years</t>
  </si>
  <si>
    <t>6 face masks per each case. Replace every three ryears</t>
  </si>
  <si>
    <t>1 pack per each case</t>
  </si>
  <si>
    <t>6 pairs</t>
  </si>
  <si>
    <t>6 pairs per case. Replace every three years</t>
  </si>
  <si>
    <t>1 NASG per patient per one one visit. Replace every three years</t>
  </si>
  <si>
    <t>clock</t>
  </si>
  <si>
    <t>1 wall per delivery room. Replace every three years</t>
  </si>
  <si>
    <t>Hospital Attendant</t>
  </si>
  <si>
    <t>1 hospital attendant per each case</t>
  </si>
  <si>
    <t>Patient attendant</t>
  </si>
  <si>
    <t>1 patient attendant per one patient</t>
  </si>
  <si>
    <t>Nurses</t>
  </si>
  <si>
    <t>2 nurses per one patient</t>
  </si>
  <si>
    <t>clinicians</t>
  </si>
  <si>
    <t>1 Clinician per one patient</t>
  </si>
  <si>
    <t>doctors</t>
  </si>
  <si>
    <t>1 doctor per one patient</t>
  </si>
  <si>
    <t>40 vials per case. Replace every three years</t>
  </si>
  <si>
    <t>15 vials per case. Replace every three years</t>
  </si>
  <si>
    <t>vials</t>
  </si>
  <si>
    <t>25 syringes per case. Replace every three years</t>
  </si>
  <si>
    <t>anpule</t>
  </si>
  <si>
    <t>40 ampules per case. Replace every thrree years</t>
  </si>
  <si>
    <t>tables/ capsules</t>
  </si>
  <si>
    <t>1 urine bag per visit. Replace every three years</t>
  </si>
  <si>
    <t>1 catheter per visit. Replace everytthree years</t>
  </si>
  <si>
    <t>1 pair sterile gloves per case. Replace every three years</t>
  </si>
  <si>
    <t>Lancet</t>
  </si>
  <si>
    <t>1 Lancet per visit. Replace every three years</t>
  </si>
  <si>
    <t>Oxygen, 1000 liters, primarily with oxygen cylinders</t>
  </si>
  <si>
    <t>Oxygen cylinder</t>
  </si>
  <si>
    <t>1 Oxygen cylinder per week.</t>
  </si>
  <si>
    <t>tables</t>
  </si>
  <si>
    <t>18 tablets per on visit</t>
  </si>
  <si>
    <t>8 bags per one visit</t>
  </si>
  <si>
    <t>2 test tubes per one visit</t>
  </si>
  <si>
    <t>1 plaster per one patient in one visit. Replace every three years</t>
  </si>
  <si>
    <t>1 cannula per one visit. Replace every three years</t>
  </si>
  <si>
    <t>1000mL</t>
  </si>
  <si>
    <t>Adjusted to D5W</t>
  </si>
  <si>
    <t>Filled in from Multistix,10 Parameters ( Glucose, Bilirubin, Ketone, Specif) + urine Sample cups 500P/PK</t>
  </si>
  <si>
    <t>Estimated mindray inputs per kit</t>
  </si>
  <si>
    <t>Estimated from microscope reagents</t>
  </si>
  <si>
    <t>X-ray firm</t>
  </si>
  <si>
    <t>Only the reagents and film were inputted; not cost of machine</t>
  </si>
  <si>
    <t>Clinicians</t>
  </si>
  <si>
    <t>Laboratory Technician</t>
  </si>
  <si>
    <t>Radiology Technician</t>
  </si>
  <si>
    <t>40 tablets per one visit. Replace every three years</t>
  </si>
  <si>
    <t>capsules</t>
  </si>
  <si>
    <t>30 Capsules per one visit. Replace every three years</t>
  </si>
  <si>
    <t>kit</t>
  </si>
  <si>
    <t>Newborn medications</t>
  </si>
  <si>
    <t>1 ampule per one new born. Replace every three years</t>
  </si>
  <si>
    <t>ointment</t>
  </si>
  <si>
    <t>1 dose ointment per each newborn. Replace every three years</t>
  </si>
  <si>
    <t>Resuscitator,hand-oper.,infant/child,set</t>
  </si>
  <si>
    <t>resucitator</t>
  </si>
  <si>
    <t>2 resuscitator per each facility. Replace everyfive years</t>
  </si>
  <si>
    <t>Infant resuscitator, clear plastic + mask + bag_each_CMST</t>
  </si>
  <si>
    <t>bag+mask</t>
  </si>
  <si>
    <t>4 Bag+mask per each facility. Replace every three years</t>
  </si>
  <si>
    <t>Health system</t>
  </si>
  <si>
    <t>mask (different sizes)mask</t>
  </si>
  <si>
    <t>mask</t>
  </si>
  <si>
    <t>6 masks (different sizes) per labour ward. Replace every year</t>
  </si>
  <si>
    <t>6 pinguin per facility. Replace every year</t>
  </si>
  <si>
    <t>oxygen concentrators</t>
  </si>
  <si>
    <t>2 oxygen concentrators. Replace every five years.</t>
  </si>
  <si>
    <t>oxygen cylinders</t>
  </si>
  <si>
    <t>2 oxygen cylinders per facility. Refill as necessary</t>
  </si>
  <si>
    <t>paediatrician</t>
  </si>
  <si>
    <t>1 paediatrician per facility</t>
  </si>
  <si>
    <t>1 anaesthetist per shift</t>
  </si>
  <si>
    <t>2 suction machines per facility. Replace every three years</t>
  </si>
  <si>
    <t>1 Ampule Naloxon per visit, replace ever three years</t>
  </si>
  <si>
    <t>Price not on CMST cost list</t>
  </si>
  <si>
    <t>2 strips in one expected pregnancy. Replace every three years</t>
  </si>
  <si>
    <t>15 pairs per one visit in one case. Replace every three years</t>
  </si>
  <si>
    <t>1 tube per one case</t>
  </si>
  <si>
    <t>GV</t>
  </si>
  <si>
    <t>1 sachet per case in one visit</t>
  </si>
  <si>
    <t>Gentian violet paint, aqueous 1%, 500ml</t>
  </si>
  <si>
    <t>2 bottles per case in one visit</t>
  </si>
  <si>
    <t>1 bottle per case in one visit</t>
  </si>
  <si>
    <t>Vial</t>
  </si>
  <si>
    <t>Had wrong spelling; adjusted with inputs</t>
  </si>
  <si>
    <t>5 ampules per neonate in one visit. Replace every three years</t>
  </si>
  <si>
    <t>1 giving set in one visit. Replace every three years</t>
  </si>
  <si>
    <t>coxygen cylinder</t>
  </si>
  <si>
    <t>1 oxygen cylinder per case in one visit. Replace every 6 years</t>
  </si>
  <si>
    <t>1 plaster per case in one visit. Replace every 6 years</t>
  </si>
  <si>
    <t>1 bottle per case in one visit. Replace every three years</t>
  </si>
  <si>
    <t>5 ampule per one new born. Replace every three years</t>
  </si>
  <si>
    <t>can we just halve the 500mg?</t>
  </si>
  <si>
    <t>1 cannula per visit. Replace every three years</t>
  </si>
  <si>
    <t>1 bag per visit in one neonate. Replace every three years</t>
  </si>
  <si>
    <t>feeding tube</t>
  </si>
  <si>
    <t>times</t>
  </si>
  <si>
    <t>1 feeding tube per one visit. Replace every three years</t>
  </si>
  <si>
    <t>Tube, feeding CH 8</t>
  </si>
  <si>
    <t>15 pairs</t>
  </si>
  <si>
    <t>1 bottle per visit. Replace every three years</t>
  </si>
  <si>
    <t>25 syringes per one visit. Replace every three years</t>
  </si>
  <si>
    <t>15 ampules per case in one visit</t>
  </si>
  <si>
    <t>Medical Officers</t>
  </si>
  <si>
    <t>Specialist</t>
  </si>
  <si>
    <t>3 tablets per one visit. Replace every two years</t>
  </si>
  <si>
    <t>18 tablets per visit. Replace every two years</t>
  </si>
  <si>
    <t>Sepsis management</t>
  </si>
  <si>
    <t>30 ampiles per one case in one visit. Replace every two years</t>
  </si>
  <si>
    <t>15 vials per caes in one visit. Replace every two years</t>
  </si>
  <si>
    <t>capsule</t>
  </si>
  <si>
    <t>10 capsules per case in one visit. Replace every three years</t>
  </si>
  <si>
    <t>Uterine evacuation</t>
  </si>
  <si>
    <t>MVA syringe</t>
  </si>
  <si>
    <t>1 MVA syringe per one procedure. Replace two years</t>
  </si>
  <si>
    <t>Vacuum manual aspirator (MVA kit)</t>
  </si>
  <si>
    <t>MVA set</t>
  </si>
  <si>
    <t>MVA Set</t>
  </si>
  <si>
    <t>1 MVA Set per one procedure. Reusable. Replace avery three years</t>
  </si>
  <si>
    <t>1 ampule per one procedure. Replace every three years</t>
  </si>
  <si>
    <t>3 ampules per case. Replace every two years</t>
  </si>
  <si>
    <t>1 syringe per one case. Replace every two years</t>
  </si>
  <si>
    <t>1 pack cotton per case. Reolace every two years</t>
  </si>
  <si>
    <t>3 syringes per one case. Replace every two years</t>
  </si>
  <si>
    <t>MA/CO/MO</t>
  </si>
  <si>
    <t>Clinicial</t>
  </si>
  <si>
    <t>Nurse</t>
  </si>
  <si>
    <t>Uterine lacerations</t>
  </si>
  <si>
    <t>1 ampule per case. Rplace every two years</t>
  </si>
  <si>
    <t>3 tablets in one visit, replace every two years</t>
  </si>
  <si>
    <t>Pain management</t>
  </si>
  <si>
    <t>18 tablets per case. Replace every two years</t>
  </si>
  <si>
    <t>Shock/Rehydration</t>
  </si>
  <si>
    <t>8 bags per case. Replace every two years</t>
  </si>
  <si>
    <t>2 bags per case. Replace every two years</t>
  </si>
  <si>
    <t>Look at blood bank</t>
  </si>
  <si>
    <t>After stabilized</t>
  </si>
  <si>
    <t xml:space="preserve">Sodium chloride 0.9%, 1000Ml
</t>
  </si>
  <si>
    <t>Urinalysis</t>
  </si>
  <si>
    <t>Multistix,10 Parameters ( Glucose, Bilirubin, Ketone, Specif</t>
  </si>
  <si>
    <t>Anesthesia</t>
  </si>
  <si>
    <t>2 giving sets per one case. Replace every three years</t>
  </si>
  <si>
    <t>6 bags per one case. Replace every three years</t>
  </si>
  <si>
    <t>1 pack per case . Replce every three years</t>
  </si>
  <si>
    <t>1 ampule per case. Peplace every five years</t>
  </si>
  <si>
    <t>Surgery</t>
  </si>
  <si>
    <t>Laparotomy set</t>
  </si>
  <si>
    <t>set</t>
  </si>
  <si>
    <t>1 set. Reusable, replace ever five years</t>
  </si>
  <si>
    <t>1 blade per procedure. Replace every five years</t>
  </si>
  <si>
    <t>Scalpel blade size 11 (individually wrapped),Carbon steel</t>
  </si>
  <si>
    <t>2 Viycrl sutures in one case. Replace every five years</t>
  </si>
  <si>
    <t>1 non absobable suture per one case. Replace every five years</t>
  </si>
  <si>
    <t>abdominal Packs</t>
  </si>
  <si>
    <t>5 abdominal packs per one procedure. Replace every five years</t>
  </si>
  <si>
    <t>4 pairs</t>
  </si>
  <si>
    <t>4 pairs sterile gloves in one procedure. Replece every five years</t>
  </si>
  <si>
    <t>1 bottle iodine per case. Replace every five years</t>
  </si>
  <si>
    <t>Grams Iodine, 500ml and divide by 5</t>
  </si>
  <si>
    <t>1 bottle chlorohexidine per case. Replace every five years</t>
  </si>
  <si>
    <t>Chlorhexidine 1.5% solution, 5ml</t>
  </si>
  <si>
    <t>2 ampules per one case. Replace every five years</t>
  </si>
  <si>
    <t>hospitalization</t>
  </si>
  <si>
    <t>not indicated</t>
  </si>
  <si>
    <t>18 tablets per one visit. Replace every five years</t>
  </si>
  <si>
    <t>10 ampules per patient. Replace every five years</t>
  </si>
  <si>
    <t>suppositories</t>
  </si>
  <si>
    <t>14 suppositories pre one patient. Replace every five years</t>
  </si>
  <si>
    <t>Secondary / tertiary</t>
  </si>
  <si>
    <t>2 cannulas per one case. No replacement</t>
  </si>
  <si>
    <t>2 giving sets per one case. No re</t>
  </si>
  <si>
    <t>2 amples per one case. No replacement</t>
  </si>
  <si>
    <t>10 pairs</t>
  </si>
  <si>
    <t>10 pairs sterile gloves per case no replacement</t>
  </si>
  <si>
    <t>1 catheter per one case. No replacement</t>
  </si>
  <si>
    <t>1 Urine bag per one procedure. No replacement</t>
  </si>
  <si>
    <t>Hysterectomy Set</t>
  </si>
  <si>
    <t>1 Hysterectomy set per caes. Reusable set. Replace every three years</t>
  </si>
  <si>
    <t>theatre bed</t>
  </si>
  <si>
    <t>bed</t>
  </si>
  <si>
    <t>1 bed per each operating room. Replace every five years</t>
  </si>
  <si>
    <t>Gamboots</t>
  </si>
  <si>
    <t>gamboots</t>
  </si>
  <si>
    <t>6 pairs gamboots per one procedure. Reusable. Replace every two years</t>
  </si>
  <si>
    <t>heavy duty aprons</t>
  </si>
  <si>
    <t>6 pairs heavy duty aprons per one procedure. Reusable. Replace every year</t>
  </si>
  <si>
    <t>mackintosh</t>
  </si>
  <si>
    <t>6 mackintosh per one theatre. Replace every three years</t>
  </si>
  <si>
    <t>instrument trolley</t>
  </si>
  <si>
    <t>2 instrument trolleys per one operetion room. Replace every 5 years</t>
  </si>
  <si>
    <t>health system inputs</t>
  </si>
  <si>
    <t>patients trolleys</t>
  </si>
  <si>
    <t>2 patient Trollys per one operating theatre. Replace every three years</t>
  </si>
  <si>
    <t>suction Machine</t>
  </si>
  <si>
    <t>2 per one operating room. Replace every two years.</t>
  </si>
  <si>
    <t>Diathermy machine</t>
  </si>
  <si>
    <t>1 diathermy machine per one operating room. Replace every five years</t>
  </si>
  <si>
    <t>Examination bed with stirups</t>
  </si>
  <si>
    <t>1 bed per each examination room</t>
  </si>
  <si>
    <t>cuscos / Graves speculum</t>
  </si>
  <si>
    <t>1 per one procedure. Reusable. Replace every five years</t>
  </si>
  <si>
    <t>2 cannulas per patient. Replac every</t>
  </si>
  <si>
    <t>3 bags per patient. Replace every three years</t>
  </si>
  <si>
    <t>1 pack of gauze. Replac every three years</t>
  </si>
  <si>
    <t>USS</t>
  </si>
  <si>
    <t>1 Machine</t>
  </si>
  <si>
    <t>Group and Cross match blood</t>
  </si>
  <si>
    <t>Obtained with Cross matching tubes (75 x 12mm) = 184.08 per each; no cost for reagent found</t>
  </si>
  <si>
    <t>2 Pints</t>
  </si>
  <si>
    <t>??? Cost for 2 units of blood?</t>
  </si>
  <si>
    <t>2 doses</t>
  </si>
  <si>
    <t>Rota 1 at 6 weeks and Rota 2 at 10 weeks, 4 weeks apart; oral vaccine</t>
  </si>
  <si>
    <t>https://academic.oup.com/cid/article/62/suppl_2/S220/2478850</t>
  </si>
  <si>
    <t>4 doses</t>
  </si>
  <si>
    <t>OPV 0 at birth up to 2 weeks and OPV 1 at 6 weeks followed by OPV 2 and OPV 3 at 10 weeks and 12 weeks respectively, 4 weeks apart.</t>
  </si>
  <si>
    <t>only 1 IPV with syringe</t>
  </si>
  <si>
    <t>1 dose</t>
  </si>
  <si>
    <t>at birth or first contact</t>
  </si>
  <si>
    <t>injection</t>
  </si>
  <si>
    <t>1ml syringe Depo</t>
  </si>
  <si>
    <t>Safety box for used syringes/needles, 5 liter</t>
  </si>
  <si>
    <t>Information on quantity per dose required</t>
  </si>
  <si>
    <t>3 doses</t>
  </si>
  <si>
    <t>PCV 1 at 6 weeks followed by PCV 2 and PCV 3 at 10 weeks and 12 weeks respectively, 4 weeks apart.</t>
  </si>
  <si>
    <t>9 year old girls at point of contact</t>
  </si>
  <si>
    <t xml:space="preserve">Safety boxes_Each_TB078600_CMST
</t>
  </si>
  <si>
    <t xml:space="preserve">74,01
</t>
  </si>
  <si>
    <t>EHP 2016</t>
  </si>
  <si>
    <t>Pentavalent 1 at 6 weeks followed by Pentavalent 2 and Pentavalent 3 at 10 weeks and 12 weeks respectively, 4 weeks apart.</t>
  </si>
  <si>
    <t>https://journals.plos.org/plosone/article/figure?id=10.1371/journal.pone.0215972.t002</t>
  </si>
  <si>
    <t>ARIs</t>
  </si>
  <si>
    <t>Community</t>
  </si>
  <si>
    <t>3 episode per child per year</t>
  </si>
  <si>
    <t>Tablets</t>
  </si>
  <si>
    <t>ARI Timers</t>
  </si>
  <si>
    <t>Each</t>
  </si>
  <si>
    <t>1 ARI timers per village clinic</t>
  </si>
  <si>
    <t>Twice</t>
  </si>
  <si>
    <t>Digital thermometers</t>
  </si>
  <si>
    <t>1 per village clinic</t>
  </si>
  <si>
    <t>HR - H.S.A</t>
  </si>
  <si>
    <t>Minutes</t>
  </si>
  <si>
    <t>episode</t>
  </si>
  <si>
    <t>3.5 episode per child per year</t>
  </si>
  <si>
    <t>Replace twice during the implementation period</t>
  </si>
  <si>
    <t>all</t>
  </si>
  <si>
    <t>clarification required on quantity</t>
  </si>
  <si>
    <t>1 episode</t>
  </si>
  <si>
    <t>4 tablets per day x 5 days per episode</t>
  </si>
  <si>
    <t>each</t>
  </si>
  <si>
    <t>1 year</t>
  </si>
  <si>
    <t>For severe illness only: Replace quarterly</t>
  </si>
  <si>
    <t>confirm duration for costing</t>
  </si>
  <si>
    <t>cylinder</t>
  </si>
  <si>
    <t>For severe illness only: Replace 5x during the implementation period</t>
  </si>
  <si>
    <t>same treatment for primary through teritary</t>
  </si>
  <si>
    <t>Liquid mL</t>
  </si>
  <si>
    <t>Estimated from "Salbutamol solution for nebulising 5mg/ml, 30ml"</t>
  </si>
  <si>
    <t>5 per facility</t>
  </si>
  <si>
    <t>Pulse oximeter</t>
  </si>
  <si>
    <t>HR - Clinician</t>
  </si>
  <si>
    <t>IMCI Pneumonia treatment (children &gt;5years)</t>
  </si>
  <si>
    <t>HR - Nurse</t>
  </si>
  <si>
    <t>12 tablets (250mg x 4 a day)</t>
  </si>
  <si>
    <t>3 days</t>
  </si>
  <si>
    <t>HR -Patient Attendant</t>
  </si>
  <si>
    <t>28 tablets( 4mg x 2 a day)</t>
  </si>
  <si>
    <t>7 days</t>
  </si>
  <si>
    <t>For BW of 14-19kgs: 5MU / 800,000 IU per episode</t>
  </si>
  <si>
    <t>For BW of 14-19kgs: 7.5mg/kg *19kg / 80mg per episode</t>
  </si>
  <si>
    <t>3 machines per facility, replace 5x during the implementation period</t>
  </si>
  <si>
    <t>Oxygen, 1000 liters, primarily with oxygen concentrators</t>
  </si>
  <si>
    <t>3 tablets per day x 3 days per episode</t>
  </si>
  <si>
    <t>CPAP Machine</t>
  </si>
  <si>
    <t>280ml (5ml x 2 a day) x 3.5 episode per child per year</t>
  </si>
  <si>
    <t>Capsule/Tablet</t>
  </si>
  <si>
    <t>Teritary</t>
  </si>
  <si>
    <t>2nd line treatment: 1 vial per day x 3 days per episode</t>
  </si>
  <si>
    <t>Tertiary</t>
  </si>
  <si>
    <t>280 ml (10ml x 2 a day) x 3.5 episode per child per year</t>
  </si>
  <si>
    <t>14 tablets( 250mg x 2 a day)</t>
  </si>
  <si>
    <t>confirm that each person will need 14 doses per day</t>
  </si>
  <si>
    <t>3 per facility</t>
  </si>
  <si>
    <t>IV Drip Stand</t>
  </si>
  <si>
    <t>IMNCI</t>
  </si>
  <si>
    <t>Primary</t>
  </si>
  <si>
    <t>Diarrhoeal Classification</t>
  </si>
  <si>
    <t>Hand washing with soap</t>
  </si>
  <si>
    <t>Left for primary prevention</t>
  </si>
  <si>
    <t>Hygienic disposal of children's stools</t>
  </si>
  <si>
    <t>Hand washing with soap - cost per client</t>
  </si>
  <si>
    <t>Sachet</t>
  </si>
  <si>
    <t>4 episode per child per year</t>
  </si>
  <si>
    <t>Hygienic disposal of children's stools - cost per client</t>
  </si>
  <si>
    <t>Blister</t>
  </si>
  <si>
    <t>HR - Patient Attendant</t>
  </si>
  <si>
    <t>Child Health Systems</t>
  </si>
  <si>
    <t>20L buckets</t>
  </si>
  <si>
    <t>2 basins x 650 facilities - Replace 5x during the implementation period</t>
  </si>
  <si>
    <t>Medicine cups</t>
  </si>
  <si>
    <t>2 aprons x 650 facilities - Replace 5x during the implementation period</t>
  </si>
  <si>
    <t>Basin</t>
  </si>
  <si>
    <t>2 towels x 650 facilities - Replace 5x during the implementation period</t>
  </si>
  <si>
    <t>Reusable apron</t>
  </si>
  <si>
    <t>2 pens x 650 facilities - Replace 5x during the implementation period</t>
  </si>
  <si>
    <t>Towel</t>
  </si>
  <si>
    <t>1 wall chart x 650 facilities - Replace 5x during the implementation period</t>
  </si>
  <si>
    <t>Secondary</t>
  </si>
  <si>
    <t>Pens</t>
  </si>
  <si>
    <t>IMCI Wall charts</t>
  </si>
  <si>
    <t>2 tablets per day x 3 days</t>
  </si>
  <si>
    <t>"Ciprofloxacin 250mg, tablets"</t>
  </si>
  <si>
    <t>2 buckets x 29 facilities - Replace 5x during the implementation period</t>
  </si>
  <si>
    <t>1L bottle</t>
  </si>
  <si>
    <t>Subsitute with Dextrose (glucose) 5%, 1000ml</t>
  </si>
  <si>
    <t>Sodium lactate compound (Ringers lactate), 1000ml</t>
  </si>
  <si>
    <t>5 episode per child per year</t>
  </si>
  <si>
    <t>6 episode per child per year</t>
  </si>
  <si>
    <t>same treatment for community, primary through teritary</t>
  </si>
  <si>
    <t>Lumefantrine 120mg/Artemether 20mg, 30x6, tablets</t>
  </si>
  <si>
    <t>HR: H.S.A</t>
  </si>
  <si>
    <t>8 episode per child per year</t>
  </si>
  <si>
    <t>9 episode per child per year</t>
  </si>
  <si>
    <t>CMTS price list has the following product - Artesunate 50mg+Amodiaquine 153mg(base) (6+6s), tablets</t>
  </si>
  <si>
    <t>Ampoule</t>
  </si>
  <si>
    <t>Quinine dihydrochloride 300mg/ml, 2ml</t>
  </si>
  <si>
    <t>HR: Clinician</t>
  </si>
  <si>
    <t>HR: Nurse</t>
  </si>
  <si>
    <t>HR: Patient Attendant</t>
  </si>
  <si>
    <t>paack</t>
  </si>
  <si>
    <t>Lumefantrine 120mg/Artemether 20mg, 30x12, tablets</t>
  </si>
  <si>
    <t>50 episode per child per year</t>
  </si>
  <si>
    <t>51 episode per child per year</t>
  </si>
  <si>
    <t>52 episode per child per year</t>
  </si>
  <si>
    <t>ICCM+CBMNC+Family Planning</t>
  </si>
  <si>
    <t>CMBNC visit to PNC women</t>
  </si>
  <si>
    <t>4 episode per woman per year</t>
  </si>
  <si>
    <t>Distribute FP commodities</t>
  </si>
  <si>
    <t>CBD commodities</t>
  </si>
  <si>
    <t>5 episode per woman per year</t>
  </si>
  <si>
    <t>ICCM +CMAM</t>
  </si>
  <si>
    <t>Growth monitoring</t>
  </si>
  <si>
    <t>CMAM assess malnutrion</t>
  </si>
  <si>
    <t>MUAC Tape</t>
  </si>
  <si>
    <t>EAch</t>
  </si>
  <si>
    <t>2 MUAC tapes per village cliniv replace 6 times during the implementation period</t>
  </si>
  <si>
    <t>CMAM Malnutrition treatment</t>
  </si>
  <si>
    <t>Estimated from UNICEF cost list</t>
  </si>
  <si>
    <t>2 times per month</t>
  </si>
  <si>
    <t>HR: Volunteers</t>
  </si>
  <si>
    <t>ICCM +TB/HIV + Child protection</t>
  </si>
  <si>
    <t>Child protection - Screen for child abuse</t>
  </si>
  <si>
    <t>Refer for care</t>
  </si>
  <si>
    <t>TB/HIV . Identify Child at risk of HIV</t>
  </si>
  <si>
    <t>ICCM Village Clinic Services</t>
  </si>
  <si>
    <t>Drug Box</t>
  </si>
  <si>
    <t>1 box x 4160 H.S.A - Replace 2x during the implementation period</t>
  </si>
  <si>
    <t>Village Clinic Registers</t>
  </si>
  <si>
    <t>3 registers x 4160 H.S.As per year</t>
  </si>
  <si>
    <t>Sick Child Recording Form</t>
  </si>
  <si>
    <t>2 sick child recording forms x 4160 H.S.As per year</t>
  </si>
  <si>
    <t>Form 1A</t>
  </si>
  <si>
    <t>3 Form 1A x 4160 H.S.A per year</t>
  </si>
  <si>
    <t>Form 1B</t>
  </si>
  <si>
    <t>2 Form 1B x 650 facilities per year</t>
  </si>
  <si>
    <t>Display Template ( Village Clinic at a Glance)</t>
  </si>
  <si>
    <t>1 Data Display Template (Village Clinic at Glance) x 4160 H.S.A per year</t>
  </si>
  <si>
    <t>mRDT Job Aide</t>
  </si>
  <si>
    <t>1 mRDT Job Aide x 4160 H.S.A per year</t>
  </si>
  <si>
    <t>Waste Disposal Job Aide</t>
  </si>
  <si>
    <t>1 Waste Disposal Job Aide x 4160 H.S.A per year</t>
  </si>
  <si>
    <t>2 buckets x 4160 village clinics - Replace 5x during the implementation period</t>
  </si>
  <si>
    <t>2 medicine cups x 4160 village clinics - Replace 5x during the implementation period</t>
  </si>
  <si>
    <t>2 basins x 4160 village clinics - Replace 5x during the implementation period</t>
  </si>
  <si>
    <t>2 aprons x 4160 village clinics - Replace 5x during the implementation period</t>
  </si>
  <si>
    <t>ICCM Wall charts ( Health Centre at a Glance)</t>
  </si>
  <si>
    <t>1 Health Centre at a Glance x 650 per health centre - Replace 5x during the implementation period</t>
  </si>
  <si>
    <t>2 towels x 4160 village clinics - Replace 5x during the implementation period</t>
  </si>
  <si>
    <t>2 pens x 4160 village clinics - Replace 5x during the implementation period</t>
  </si>
  <si>
    <t>Referral Book</t>
  </si>
  <si>
    <t>1 Referral Book x 4160 H.S.A per year</t>
  </si>
  <si>
    <t>Waste Disposal Bucket</t>
  </si>
  <si>
    <t>1 Waste Disposal bucket x 4160 H.S.A per year</t>
  </si>
  <si>
    <t>Bin Liners</t>
  </si>
  <si>
    <t>Rolls</t>
  </si>
  <si>
    <t>1 Bin liner x 4160 H.S.A per year</t>
  </si>
  <si>
    <t>cStock airtel subsribers</t>
  </si>
  <si>
    <t>Payment of administrative costs to airtel for maintaining cStock supply chain for H.S.As</t>
  </si>
  <si>
    <t>cStock TNM subsribers</t>
  </si>
  <si>
    <t>Payment of administrative costs to TNM for maintaining cStock supply chain for H.S.As</t>
  </si>
  <si>
    <t>Plumpy nut (RUTF)</t>
  </si>
  <si>
    <t>Packets</t>
  </si>
  <si>
    <t>40 packets x 4160 per village clinic monthly</t>
  </si>
  <si>
    <t>5 MUAC tapes x 4160 during the implementation period</t>
  </si>
  <si>
    <t>OPD under 5 IMCI register</t>
  </si>
  <si>
    <t>Introduce new register to be replaced quarterly in a year</t>
  </si>
  <si>
    <t>Microscope</t>
  </si>
  <si>
    <t>1 microscope x 650 per facility per year</t>
  </si>
  <si>
    <t>ICCM Wall charts</t>
  </si>
  <si>
    <t>1 wall chart x 650 per facility - Replace 5x during the implementation period</t>
  </si>
  <si>
    <t>Facility level Services</t>
  </si>
  <si>
    <t>Pair</t>
  </si>
  <si>
    <t>Not on CMST, estimated from Artestunate</t>
  </si>
  <si>
    <t>2 episodes per year</t>
  </si>
  <si>
    <t>substitute albendazole</t>
  </si>
  <si>
    <t>Subsitute ALbendazole 200mg</t>
  </si>
  <si>
    <t>Piece</t>
  </si>
  <si>
    <t>4 episodes per year</t>
  </si>
  <si>
    <t>Cycle</t>
  </si>
  <si>
    <t>Use UNFPA estimates</t>
  </si>
  <si>
    <t>Screening and diagnosis for diabetes</t>
  </si>
  <si>
    <t>per clinic visit</t>
  </si>
  <si>
    <t>quarterly</t>
  </si>
  <si>
    <t>Alcohol swabs/wipes 70% isopropyl alcohol 100 pieces</t>
  </si>
  <si>
    <t>Clerk or clinical technician</t>
  </si>
  <si>
    <t>5 minutes</t>
  </si>
  <si>
    <t>4 times a year</t>
  </si>
  <si>
    <t>How lon and who do this test?</t>
  </si>
  <si>
    <t>Is this separate from urinanalysis?</t>
  </si>
  <si>
    <t>Sample cups 500P/PK</t>
  </si>
  <si>
    <t>Screening and diagnosis for sickle cell disease</t>
  </si>
  <si>
    <t>Adding in materials for sickling test</t>
  </si>
  <si>
    <t>each clinic visit</t>
  </si>
  <si>
    <t>minutes</t>
  </si>
  <si>
    <t>How long on average to do these tests?</t>
  </si>
  <si>
    <t>Screening and diagnosis for chronic kidney disease</t>
  </si>
  <si>
    <t>Mindray chemistry machine</t>
  </si>
  <si>
    <t>visits a year</t>
  </si>
  <si>
    <t>Estimated with "Mindray Creatinine" and and "Blood collecting tubes, plastic with determina..grey,3.5-4ml" x2</t>
  </si>
  <si>
    <t>Screening and diagnosis for high cholesterol</t>
  </si>
  <si>
    <t>per year</t>
  </si>
  <si>
    <t>Estimated with "Mindray HDL-Cholesterol kit" and and "Blood collecting tubes, plastic with determina..grey,3.5-4ml"</t>
  </si>
  <si>
    <t>Monitoring disease Heart Failure</t>
  </si>
  <si>
    <t>heart failure or on anticoagulants</t>
  </si>
  <si>
    <t>Which patient population will need this?</t>
  </si>
  <si>
    <t>Monitoring disease Diabetes</t>
  </si>
  <si>
    <t>Point of care HBA1c machine</t>
  </si>
  <si>
    <t>Diagnosis of diabetes</t>
  </si>
  <si>
    <t>2 times a year</t>
  </si>
  <si>
    <t>Estimated with "Mindray HbA1c kit" (from PIH) and "Blood collecting tubes, plastic with determina..grey,3.5-4ml"</t>
  </si>
  <si>
    <t>BP cuff and cuffs of various sizes</t>
  </si>
  <si>
    <t>Weighing Scale</t>
  </si>
  <si>
    <t>Height Rod</t>
  </si>
  <si>
    <t>Height board</t>
  </si>
  <si>
    <t>measuring tape</t>
  </si>
  <si>
    <t>MUAC tape</t>
  </si>
  <si>
    <t>Remove</t>
  </si>
  <si>
    <t>Clinical Technician or clerk?</t>
  </si>
  <si>
    <t>Ultrasound with cardiac probe for echocardiogram</t>
  </si>
  <si>
    <t>Diagnosis - which population?</t>
  </si>
  <si>
    <t>Radiology technician or clinical officer?</t>
  </si>
  <si>
    <t>Who would do do the ultrasound?</t>
  </si>
  <si>
    <t>Laboratory Room</t>
  </si>
  <si>
    <t>Screening/blood draw room</t>
  </si>
  <si>
    <t>Hypertension treatment (first line)</t>
  </si>
  <si>
    <t>Hypertension treatment (second line)</t>
  </si>
  <si>
    <t>Hypertension treatment (3rd line)</t>
  </si>
  <si>
    <t>Hypertension treatment</t>
  </si>
  <si>
    <t>yearly</t>
  </si>
  <si>
    <t>Estimated with "Mindray Creatinine" and and "Blood collecting tubes, plastic with determina..grey,3.5-4ml"</t>
  </si>
  <si>
    <t>What is this? Is this reagent for PT test on a chemisty machine?</t>
  </si>
  <si>
    <t>Confirm duration for costing</t>
  </si>
  <si>
    <t>confirm this should be costed for 365 days</t>
  </si>
  <si>
    <t>30 minutes</t>
  </si>
  <si>
    <t>Heart Failure treatment</t>
  </si>
  <si>
    <t>per day</t>
  </si>
  <si>
    <t>Heart Failure treatment (hospitalization)</t>
  </si>
  <si>
    <t>12 months</t>
  </si>
  <si>
    <t>per month</t>
  </si>
  <si>
    <t>6 months</t>
  </si>
  <si>
    <t>confirm that this should be costed for 6 months</t>
  </si>
  <si>
    <t>Diabetes Type I Treatment</t>
  </si>
  <si>
    <t>What population will need this?</t>
  </si>
  <si>
    <t>with each blood draw</t>
  </si>
  <si>
    <t>How often?</t>
  </si>
  <si>
    <t>12 monnths</t>
  </si>
  <si>
    <t>Equipment, not by patient</t>
  </si>
  <si>
    <t>Clinical Officer for clinic visit</t>
  </si>
  <si>
    <t>20 minutes</t>
  </si>
  <si>
    <t>Nurse Counseling?</t>
  </si>
  <si>
    <t>Should we add nursing counseling on diet, etc?</t>
  </si>
  <si>
    <t>Exam room</t>
  </si>
  <si>
    <t>Diabetes Type II Treatment</t>
  </si>
  <si>
    <t>12 moths</t>
  </si>
  <si>
    <t>visit every 3 months</t>
  </si>
  <si>
    <t>Systems inputs for diabetes</t>
  </si>
  <si>
    <t>2 tablets a day</t>
  </si>
  <si>
    <t>Systems inputs</t>
  </si>
  <si>
    <t>confirm that this should be costed for 365 days</t>
  </si>
  <si>
    <t>monthly</t>
  </si>
  <si>
    <t>Estimated 25kg child at 20mg/kg/dose</t>
  </si>
  <si>
    <t>Added with assumption</t>
  </si>
  <si>
    <t>monthly estimated 25kg</t>
  </si>
  <si>
    <t>Days</t>
  </si>
  <si>
    <t>need assumption on how long one 1000ml bottle will last, otherwise it will not make sense to make frequency 365 days</t>
  </si>
  <si>
    <t>FBC sysmex machine</t>
  </si>
  <si>
    <t>Occupational therapist</t>
  </si>
  <si>
    <t>Social Worker</t>
  </si>
  <si>
    <t>15 minutes</t>
  </si>
  <si>
    <t>Prosthetics</t>
  </si>
  <si>
    <t>Can we quantify this?</t>
  </si>
  <si>
    <t>Orthotists</t>
  </si>
  <si>
    <t>month</t>
  </si>
  <si>
    <t>each  visit</t>
  </si>
  <si>
    <t>days per year</t>
  </si>
  <si>
    <t>Gel bottle</t>
  </si>
  <si>
    <t>quaarterly</t>
  </si>
  <si>
    <t>Added "Ultrasound Gel, High viscosity, water soluble hypoallegenic, in plastic bottle"</t>
  </si>
  <si>
    <t>Test kit</t>
  </si>
  <si>
    <t>pairs</t>
  </si>
  <si>
    <t>Nurse for counseling and injection</t>
  </si>
  <si>
    <t>Ultrasound with cardiac probe</t>
  </si>
  <si>
    <t>3 times a day</t>
  </si>
  <si>
    <t>4 times a day</t>
  </si>
  <si>
    <t>1 per day</t>
  </si>
  <si>
    <t>1 bottle</t>
  </si>
  <si>
    <t>5 pairs a day</t>
  </si>
  <si>
    <t>500mg four times a day</t>
  </si>
  <si>
    <t>Xray machine</t>
  </si>
  <si>
    <t>Ultrasound FASH</t>
  </si>
  <si>
    <t>Paramedic</t>
  </si>
  <si>
    <t>2 hours</t>
  </si>
  <si>
    <t>Driver</t>
  </si>
  <si>
    <t>Emergency clinician</t>
  </si>
  <si>
    <t>1 hour</t>
  </si>
  <si>
    <t>Emergency nurse</t>
  </si>
  <si>
    <t>Ward clinician</t>
  </si>
  <si>
    <t>45 minutes daily</t>
  </si>
  <si>
    <t>5 days</t>
  </si>
  <si>
    <t>Ward nurse</t>
  </si>
  <si>
    <t>Radiology technician</t>
  </si>
  <si>
    <t>2 days</t>
  </si>
  <si>
    <t>Physiotherapist</t>
  </si>
  <si>
    <t>30 minutes daily</t>
  </si>
  <si>
    <t>Orthopedist</t>
  </si>
  <si>
    <t>Ambulance</t>
  </si>
  <si>
    <t>Emergency/OPD room</t>
  </si>
  <si>
    <t>Ward room</t>
  </si>
  <si>
    <t>Emergency bed</t>
  </si>
  <si>
    <t>Ward bed</t>
  </si>
  <si>
    <t>Patient trolley</t>
  </si>
  <si>
    <t>Patient monitor</t>
  </si>
  <si>
    <t>IV stand</t>
  </si>
  <si>
    <t>Infusion pump</t>
  </si>
  <si>
    <t>Wheel chair</t>
  </si>
  <si>
    <t>Crutches</t>
  </si>
  <si>
    <t>Oxygen concentrator/cylinder</t>
  </si>
  <si>
    <t>Treatment of injuries (Fracture and dislocation)</t>
  </si>
  <si>
    <t>Bandage, plaster of paris 10cm X 2.7m long , when stretched</t>
  </si>
  <si>
    <t>External fixator</t>
  </si>
  <si>
    <t>2 hours surgery; 30 min daily</t>
  </si>
  <si>
    <t>2 hours surgery</t>
  </si>
  <si>
    <t>Theatre</t>
  </si>
  <si>
    <t>Rehabilitation from injuries</t>
  </si>
  <si>
    <t>Instrument cabinet</t>
  </si>
  <si>
    <t>Therabands</t>
  </si>
  <si>
    <t>arm slings</t>
  </si>
  <si>
    <t>Splint (elbow and knee)</t>
  </si>
  <si>
    <t>Treadmills</t>
  </si>
  <si>
    <t>Stationary bikes</t>
  </si>
  <si>
    <t>Walking frames</t>
  </si>
  <si>
    <t>POP</t>
  </si>
  <si>
    <t>Creep bandages</t>
  </si>
  <si>
    <t>Downbell weights</t>
  </si>
  <si>
    <t>Therapeutic balls</t>
  </si>
  <si>
    <t>Medical social workers</t>
  </si>
  <si>
    <t>Wheel chair technologists</t>
  </si>
  <si>
    <t>Clnician</t>
  </si>
  <si>
    <t>Screening for oncologic processes</t>
  </si>
  <si>
    <t>X ray</t>
  </si>
  <si>
    <t>per screen</t>
  </si>
  <si>
    <t>ultrasound</t>
  </si>
  <si>
    <t>45 minutes</t>
  </si>
  <si>
    <t>Forceps</t>
  </si>
  <si>
    <t>100mL</t>
  </si>
  <si>
    <t>Estimated from store cost; 100mL from 2.5L</t>
  </si>
  <si>
    <t>400mL</t>
  </si>
  <si>
    <t>Estimated from Chlorinated lime HTH (Sodium hypochlorite) 70%, 50Kg</t>
  </si>
  <si>
    <t>Examination table</t>
  </si>
  <si>
    <t>Light source</t>
  </si>
  <si>
    <t>Graves bivalved spectulum</t>
  </si>
  <si>
    <t>Instrument tray or container</t>
  </si>
  <si>
    <t>ER positive/Tripple negative</t>
  </si>
  <si>
    <t>900mg</t>
  </si>
  <si>
    <t>100mg/m2 (assume BSA 2) 1-14 day every 28 days for 6 cycles</t>
  </si>
  <si>
    <t>130mg</t>
  </si>
  <si>
    <t>60mg/m2 (assume BSA 2) 1 day and day 8 every 28 days for 6 cycles</t>
  </si>
  <si>
    <t>Many of the doses are incorrect; not sure if got calculations incorrect but are double checking with protocols and dosing instructions</t>
  </si>
  <si>
    <t>1500mg</t>
  </si>
  <si>
    <t>1000mg</t>
  </si>
  <si>
    <t>500mg/m2 (estimate BSA 2); 2 doses a month for 6 months</t>
  </si>
  <si>
    <t>50mg</t>
  </si>
  <si>
    <t>100mg/m2 (estimate BSA =2); 200mg for 2 doses a month for 6 months</t>
  </si>
  <si>
    <t>620mg</t>
  </si>
  <si>
    <t>As indicated 620mg for 2 doses a month for 12 months</t>
  </si>
  <si>
    <t>Hormal Theray</t>
  </si>
  <si>
    <t>20mg</t>
  </si>
  <si>
    <t>1 tablets per day</t>
  </si>
  <si>
    <t>20mg a day for 5 years (did for one year)</t>
  </si>
  <si>
    <t>31mg</t>
  </si>
  <si>
    <t>1 tablet per day for 5 years</t>
  </si>
  <si>
    <t>2.5mg a day for 5 years (did for one year)</t>
  </si>
  <si>
    <t>1mg</t>
  </si>
  <si>
    <t>1mg once daily combine with tamoxifen</t>
  </si>
  <si>
    <t>Confirmed 1mg dose and added</t>
  </si>
  <si>
    <t>25mg</t>
  </si>
  <si>
    <t>1 tablet per day</t>
  </si>
  <si>
    <t>25mg once daily combine with tamoxifen</t>
  </si>
  <si>
    <t>3.6mg</t>
  </si>
  <si>
    <t>3.6mg every 4 weeks for 6 months</t>
  </si>
  <si>
    <t>500mg</t>
  </si>
  <si>
    <t>Need 500mg initially on day 1,15 and 29 and then once monthly for course of treatment</t>
  </si>
  <si>
    <t>280mg</t>
  </si>
  <si>
    <t>estimated dosing and needs because need 4mg/kg first then 2mg/kg for 12 weeks weekly and then 6mg/kg every 3 weeks for 52 weeks; estimated 70kg</t>
  </si>
  <si>
    <t>CT scan</t>
  </si>
  <si>
    <t>MRI</t>
  </si>
  <si>
    <t>840mg</t>
  </si>
  <si>
    <t>per 3 weeks</t>
  </si>
  <si>
    <t>840mg first and then every 3 weeks for 1 year estimated</t>
  </si>
  <si>
    <t>260mg</t>
  </si>
  <si>
    <t>40mg/m2 (assume BSA 2) x 6 doses for 6 cycles</t>
  </si>
  <si>
    <t>750mg</t>
  </si>
  <si>
    <t>500mg/m2 (estimated BSA 2) every 3 weeks</t>
  </si>
  <si>
    <t>2000mg</t>
  </si>
  <si>
    <t>3 cycles of 4 doses</t>
  </si>
  <si>
    <t>1000mg/m2 (estimate BSA 2); days 1-4 every 3 weeks for 3 cycles</t>
  </si>
  <si>
    <t>Cervical cancer (second line)</t>
  </si>
  <si>
    <t>1050mg</t>
  </si>
  <si>
    <t>every 3 weeks</t>
  </si>
  <si>
    <t>15mg/kg (estimated with 70kg) every 3 weeks</t>
  </si>
  <si>
    <t>"0" on CMST cost list</t>
  </si>
  <si>
    <t>endoscopy</t>
  </si>
  <si>
    <t>80mg</t>
  </si>
  <si>
    <t>every 2 weeks</t>
  </si>
  <si>
    <t>40mg/m2 (estimate BSA 2) every 2 weeks</t>
  </si>
  <si>
    <t>150mg</t>
  </si>
  <si>
    <t>5mg</t>
  </si>
  <si>
    <t>monthly for 5 months</t>
  </si>
  <si>
    <t>5mg once daily on days 1 to 21 of 28-day cycles</t>
  </si>
  <si>
    <t>540mg</t>
  </si>
  <si>
    <t>5 months</t>
  </si>
  <si>
    <t>1g</t>
  </si>
  <si>
    <t>3mg</t>
  </si>
  <si>
    <t>bimonthly</t>
  </si>
  <si>
    <t>Couldn't find exact protocol but 1.5mg/m2 (estimate BSA 2) on day 1 or 8 of 4 week cycle</t>
  </si>
  <si>
    <t>490mg</t>
  </si>
  <si>
    <t>75mg</t>
  </si>
  <si>
    <t>375mg/m2 (estimate BSA 2) once weekly for 4 weeks and then once weekly for 4 weeks every 6 months</t>
  </si>
  <si>
    <t>20 units</t>
  </si>
  <si>
    <t>10 units/m2 (BSA 2 estimate) on days 1 and 15 of 28 treatment; usually 6 months</t>
  </si>
  <si>
    <t>12mg</t>
  </si>
  <si>
    <t>6mg/m2 (estimate BSA 2) on days 1 and 15 of a 28 day cycle for 4-8 cycles (did 6 cycles)</t>
  </si>
  <si>
    <t>5625mg</t>
  </si>
  <si>
    <t>confirm 5 month costing</t>
  </si>
  <si>
    <t>1300mg</t>
  </si>
  <si>
    <t>8 cycles</t>
  </si>
  <si>
    <t>650mg/m2 (estimated BSA 2) on day 1 every 3 weeks for 8 cycles; didn't have price for 100mg so used 50mg</t>
  </si>
  <si>
    <t>2 cycles</t>
  </si>
  <si>
    <t>6mg/m2 (estimated BSA 2) on day 1 every 4 weeks for 2 cycles</t>
  </si>
  <si>
    <t>200mg</t>
  </si>
  <si>
    <t>100mg/m2 (estimated BSA 2) days 1 to 7 every 21 days for 8 cycles</t>
  </si>
  <si>
    <t>2.8mg</t>
  </si>
  <si>
    <t>1.4mg/m2 (estimate BSA 2) day 8 of 21 day cycle for 8 cycles</t>
  </si>
  <si>
    <t>84mg</t>
  </si>
  <si>
    <t>12 doses</t>
  </si>
  <si>
    <t>1.2mg/kg (max 120mg; estimate 70kg) every 2 weeks for 12 doses</t>
  </si>
  <si>
    <t>200mg/m2 (estimate BSA 2) on days 1, 2 and 3 every 3 weeks for 8 cycles</t>
  </si>
  <si>
    <t>5months</t>
  </si>
  <si>
    <t>confirm that this should be costed for five months</t>
  </si>
  <si>
    <t>head and neck</t>
  </si>
  <si>
    <t>6 cycles</t>
  </si>
  <si>
    <t>1000mg/m2/day (estimated BSA 2) days 1-4 every 3 weeks for 6 cycles</t>
  </si>
  <si>
    <t>800mg</t>
  </si>
  <si>
    <t>total dose 800mg</t>
  </si>
  <si>
    <t>75mg/m2 (estimate BSA 2) on days 1 and 22 for 2 cycles, followed by 20mg/m2 (estimated BSA 2) weekly for 5 weeks; 600mg + 200mg = 800mg total dose</t>
  </si>
  <si>
    <t>1400mg</t>
  </si>
  <si>
    <t>3000mg</t>
  </si>
  <si>
    <t>total dose 3000mg</t>
  </si>
  <si>
    <t>400mg/m2 (estimate BSA 2) initial, then 250mg/m2 weekly for 6 weeks; 800mg + 3000mg total dose</t>
  </si>
  <si>
    <t>not found on CMST cost list</t>
  </si>
  <si>
    <t>thymic cancer</t>
  </si>
  <si>
    <t>2400mg</t>
  </si>
  <si>
    <t>4 weeks</t>
  </si>
  <si>
    <t>1200mg/m2/day (estimated BSA 2) for 4 days every 3 weeks for 4 cycles</t>
  </si>
  <si>
    <t>Colonoscopy or flex sig</t>
  </si>
  <si>
    <t>per procedure</t>
  </si>
  <si>
    <t>Colorectal cancer treatment</t>
  </si>
  <si>
    <t>1000mg/m2/day (estimated BSA 2) on days 1-4 and days 29-32 of 35 treatment cycle, 8 cycles</t>
  </si>
  <si>
    <t>4000mg</t>
  </si>
  <si>
    <t>16 doses</t>
  </si>
  <si>
    <t>200mg/m2/day (assume BSA 2) for 5 days every 4 weeks for 2 cycles and then one dose 4-5 weeks for 6 cycles = 16 doses</t>
  </si>
  <si>
    <t>170mg</t>
  </si>
  <si>
    <t>85mg/m2 (estimated BSA 2) on day 1 every3 weeks for 8 ccyles</t>
  </si>
  <si>
    <t>1700mg</t>
  </si>
  <si>
    <t>150mg/m2 (estimated BSA 2) on days 1 and 15 of 4 week cycle for 6 cycles</t>
  </si>
  <si>
    <t>2500mg</t>
  </si>
  <si>
    <t>3 cycles</t>
  </si>
  <si>
    <t>1250mg/m2 (estimate BSA 2) on days 1 to 14 of 21 day cycle for 3 cycles</t>
  </si>
  <si>
    <t>Remove 2nd line</t>
  </si>
  <si>
    <t>Price not included on the price list</t>
  </si>
  <si>
    <t>5000mg</t>
  </si>
  <si>
    <t>Screening and Diagnosis</t>
  </si>
  <si>
    <t>Screening and diagnosis for Common Mental Disorders (CMDs) and Substance Use Disorders (SUDs)</t>
  </si>
  <si>
    <t>HCW - clinician, nurse</t>
  </si>
  <si>
    <t>HSA</t>
  </si>
  <si>
    <t>Primary health care counseling</t>
  </si>
  <si>
    <t>weekly</t>
  </si>
  <si>
    <t>12 weeks</t>
  </si>
  <si>
    <t>Expert patient or peer counseling in friendship bench/psychosocial intervention</t>
  </si>
  <si>
    <t>psychosocial counsellors</t>
  </si>
  <si>
    <t>6 weeks</t>
  </si>
  <si>
    <t>20mg daily</t>
  </si>
  <si>
    <t>day</t>
  </si>
  <si>
    <t>availability of psychosocial counsellors and social welfare oficers</t>
  </si>
  <si>
    <t>Psychotherapy (cognitive behavioural therapy {CBT)</t>
  </si>
  <si>
    <t>First episode of depression: continue medication for at least 6 months from complete resolution of symptoms.</t>
  </si>
  <si>
    <t>CBT psychodynamic and other psychotherapies - psychologists</t>
  </si>
  <si>
    <t>Recurrent depressive illness: continue medication for 2 years after complete resolution of symptoms</t>
  </si>
  <si>
    <t>Treatment of Postpartum Depression</t>
  </si>
  <si>
    <t>Community/Primary</t>
  </si>
  <si>
    <t>6 sessions (weekly)</t>
  </si>
  <si>
    <t>Training of community and primary health care workers as well as volunteers on Friendship bench counselling</t>
  </si>
  <si>
    <t>doses</t>
  </si>
  <si>
    <t>confirm costing for half a year</t>
  </si>
  <si>
    <t>Rapid Tranquilization</t>
  </si>
  <si>
    <t>once a month</t>
  </si>
  <si>
    <t>A reducing course of oral Diazepam is given four times a day, over a week, titrated according to symptom resolution starting with 20mg</t>
  </si>
  <si>
    <t>4mg</t>
  </si>
  <si>
    <t>Brief Intervention for Substance Use</t>
  </si>
  <si>
    <t>Counselling room and capacity building</t>
  </si>
  <si>
    <t>Brief interventions in primary care can range from 5 minutes of brief advice to 15-30 minutes of brief counselling and could have 1-6 sessions.</t>
  </si>
  <si>
    <t>Psychotherapy (PST, CBT)</t>
  </si>
  <si>
    <t>Training of primary care clinicians in brief intervention for substance use</t>
  </si>
  <si>
    <t>Electroconvulsive Therapy</t>
  </si>
  <si>
    <t>ECT Machine</t>
  </si>
  <si>
    <t>EEG machine</t>
  </si>
  <si>
    <t>Anaesthetic Machine</t>
  </si>
  <si>
    <t>Consider Amoxicillin instead?</t>
  </si>
  <si>
    <t>Otoscope</t>
  </si>
  <si>
    <t>Otoscope tip</t>
  </si>
  <si>
    <t>Medical Assistant or Clinical Officer</t>
  </si>
  <si>
    <t>Hearing Loss</t>
  </si>
  <si>
    <t>Nurse, MA or CO to screen</t>
  </si>
  <si>
    <t>10 minutes</t>
  </si>
  <si>
    <t>500 mL</t>
  </si>
  <si>
    <t>Speech assessment</t>
  </si>
  <si>
    <t>Secondary/Tertiary</t>
  </si>
  <si>
    <t>Subsitute Cefotaxime 500mg, PFR</t>
  </si>
  <si>
    <t>ENT CO</t>
  </si>
  <si>
    <t>Theatre nurse</t>
  </si>
  <si>
    <t>Anes CO</t>
  </si>
  <si>
    <t>Anesthesia machine and ventilator</t>
  </si>
  <si>
    <t>Theatre Room</t>
  </si>
  <si>
    <t>Excision kit</t>
  </si>
  <si>
    <t>Foreign body removal kit</t>
  </si>
  <si>
    <t>Procedure Room</t>
  </si>
  <si>
    <t>Audiology screening and hearing aids</t>
  </si>
  <si>
    <t>OAE machine</t>
  </si>
  <si>
    <t>ABR machine</t>
  </si>
  <si>
    <t>Audiologist</t>
  </si>
  <si>
    <t>Bronchoscope</t>
  </si>
  <si>
    <t>Laryngeoscope</t>
  </si>
  <si>
    <t>ENT specialist</t>
  </si>
  <si>
    <t>3 hours</t>
  </si>
  <si>
    <t>Any diagnostic interventions?</t>
  </si>
  <si>
    <t>Which population and how much?</t>
  </si>
  <si>
    <t>HSA?</t>
  </si>
  <si>
    <t>Treatment of cataracts</t>
  </si>
  <si>
    <t>Cataract set</t>
  </si>
  <si>
    <t>What equipment?</t>
  </si>
  <si>
    <t>Eye surgeon?</t>
  </si>
  <si>
    <t>Operating theatre</t>
  </si>
  <si>
    <t>Larviciding</t>
  </si>
  <si>
    <t>BTI</t>
  </si>
  <si>
    <t>Once per year</t>
  </si>
  <si>
    <t>Malaria prevalence is at 24% (Malaroa Indicator Survey 2017)</t>
  </si>
  <si>
    <t>Volunters (sprayers)</t>
  </si>
  <si>
    <t>Sprayers</t>
  </si>
  <si>
    <t>1 per volunteer</t>
  </si>
  <si>
    <t>Gumboots</t>
  </si>
  <si>
    <t>1 pair per volunteer</t>
  </si>
  <si>
    <t>Domestic gloves</t>
  </si>
  <si>
    <t>Googles</t>
  </si>
  <si>
    <t>1 piece per volunteer</t>
  </si>
  <si>
    <t>Overalls</t>
  </si>
  <si>
    <t>Tranport for supplies</t>
  </si>
  <si>
    <t>once per preg</t>
  </si>
  <si>
    <t>Nurses (Human resource)</t>
  </si>
  <si>
    <t>1 per service delivery point</t>
  </si>
  <si>
    <t>5 working days in a week</t>
  </si>
  <si>
    <t>Transport for the LLINs</t>
  </si>
  <si>
    <t>Once in every month</t>
  </si>
  <si>
    <t>Community Health Workers (HSAs)</t>
  </si>
  <si>
    <t>1 HSAs per catchment area</t>
  </si>
  <si>
    <t>Once in every two years</t>
  </si>
  <si>
    <t>Community Volunteers</t>
  </si>
  <si>
    <t>1 Volunteer per 1 HSAs</t>
  </si>
  <si>
    <t>Indoor residual spraying drugs/supplies to service a client</t>
  </si>
  <si>
    <t>Fendona</t>
  </si>
  <si>
    <t>1 packet of 500g for every 10 households</t>
  </si>
  <si>
    <t>Once every year for minimum of 3 years</t>
  </si>
  <si>
    <t>Sprayers (equipment)</t>
  </si>
  <si>
    <t>1 per individaul sprayer</t>
  </si>
  <si>
    <t>1 overall per individual sprayer</t>
  </si>
  <si>
    <t>1 piece per individual sprayer</t>
  </si>
  <si>
    <t>1 pair individual sprayer</t>
  </si>
  <si>
    <t>Added in ANC as well as part of pacakge</t>
  </si>
  <si>
    <t>Uncomplicated (adult, &lt;36 kg)</t>
  </si>
  <si>
    <t>Once for every suspected Malaria case</t>
  </si>
  <si>
    <t>Testers (Human resource)</t>
  </si>
  <si>
    <t>Waste containers</t>
  </si>
  <si>
    <t>Timers</t>
  </si>
  <si>
    <t>Waste bags</t>
  </si>
  <si>
    <t>1 per waste container</t>
  </si>
  <si>
    <t>Incinerator or Waste pit</t>
  </si>
  <si>
    <t>1 service delivery point</t>
  </si>
  <si>
    <t>Sharps container</t>
  </si>
  <si>
    <t>1 per delivery point</t>
  </si>
  <si>
    <t>Transport for drugs and suppliers</t>
  </si>
  <si>
    <t>Transport for drugs</t>
  </si>
  <si>
    <t>Microscopy diagnosis</t>
  </si>
  <si>
    <t>Reagents &amp; related items</t>
  </si>
  <si>
    <t>Microscope unit</t>
  </si>
  <si>
    <t>Reagents (Giemsa stain)</t>
  </si>
  <si>
    <t>Slides</t>
  </si>
  <si>
    <t>Laboratory technician</t>
  </si>
  <si>
    <t>1 technician per service delivery</t>
  </si>
  <si>
    <t>1 test per suspected treatment failure case</t>
  </si>
  <si>
    <t>1 course of treatment per confirmed case</t>
  </si>
  <si>
    <t>One delivery per month</t>
  </si>
  <si>
    <t>Uncomplicated (children, &lt;15 kg, &lt;5)</t>
  </si>
  <si>
    <t>Dihydroartemisinin piperaquine for first line treatment of plasmodium falciparum malaria - under 5</t>
  </si>
  <si>
    <t>Microscopy as recommended test for suspected treatment</t>
  </si>
  <si>
    <t>artesunate 25mg + amodiaquine 67.5mg tab_25X3 _IDA</t>
  </si>
  <si>
    <t>Complicated malaria treatment</t>
  </si>
  <si>
    <t>specs?</t>
  </si>
  <si>
    <t>2 per patient</t>
  </si>
  <si>
    <t>Ambulatory transport for severe cases from health centres to nearest hospital</t>
  </si>
  <si>
    <t>Waste management</t>
  </si>
  <si>
    <t>Sharp containers</t>
  </si>
  <si>
    <t>Personal Protective Equipment</t>
  </si>
  <si>
    <t>Googles, Overall gear, utility gloves</t>
  </si>
  <si>
    <t>Human resource</t>
  </si>
  <si>
    <t>Splayers</t>
  </si>
  <si>
    <t>Sample bottle</t>
  </si>
  <si>
    <t>Diagnosis will also be conducted at health center, tertiary levels, therefore need for microscopes at health centre level</t>
  </si>
  <si>
    <t>Type?</t>
  </si>
  <si>
    <t>Microscope and its accessories</t>
  </si>
  <si>
    <t>These will be needed in lab</t>
  </si>
  <si>
    <t>These will play a role in diagnosis</t>
  </si>
  <si>
    <t>Clinical officer</t>
  </si>
  <si>
    <t>Once a year</t>
  </si>
  <si>
    <t>It is proposed that the Intevention package should read treatment and control because the mass drug administration are both treating and controling. Dose ranges from 1-4 tablets based on height</t>
  </si>
  <si>
    <t>Not on the CMST cost list</t>
  </si>
  <si>
    <t>HSAs</t>
  </si>
  <si>
    <t>Number of HSAs depends on population of the catchment area</t>
  </si>
  <si>
    <t>Transport of drugs from EPI warehouse to the districts</t>
  </si>
  <si>
    <t>Transport of drugs from EPI warehouse to the health centres</t>
  </si>
  <si>
    <t>Treatment registers</t>
  </si>
  <si>
    <t>1 per Community Directed Distributors (CDDs)</t>
  </si>
  <si>
    <t>dosing poles</t>
  </si>
  <si>
    <t>1 per CDD</t>
  </si>
  <si>
    <t>masks for HSAs</t>
  </si>
  <si>
    <t>1 per HSAs</t>
  </si>
  <si>
    <t>masks for CDDs</t>
  </si>
  <si>
    <t>Community nurse</t>
  </si>
  <si>
    <t>Community nurses work with HSAs</t>
  </si>
  <si>
    <t>Schistosomiasis mass drug administration (adults)</t>
  </si>
  <si>
    <t>estimated weight for &lt;5 child</t>
  </si>
  <si>
    <t>Schistosomiasis mass drug administration children</t>
  </si>
  <si>
    <t>Estimated weight for adult</t>
  </si>
  <si>
    <t>Schistosomiasis mass drug administration</t>
  </si>
  <si>
    <t>3 per school</t>
  </si>
  <si>
    <t>handsantiser for HSAs</t>
  </si>
  <si>
    <t>Dose ranges from 1-4 tablets based on weight</t>
  </si>
  <si>
    <t>one dosage</t>
  </si>
  <si>
    <t>The treatment is also conducted at secondary, tertiary levels</t>
  </si>
  <si>
    <t>Procurement from CMST, Transport of drugs from CMST to health facilities</t>
  </si>
  <si>
    <t>The surgery is also conducted at tertiary level. This is done when a patient presents himself</t>
  </si>
  <si>
    <t>Underpants</t>
  </si>
  <si>
    <t>Surgeons</t>
  </si>
  <si>
    <t>Theatre nurses</t>
  </si>
  <si>
    <t>Cleaners</t>
  </si>
  <si>
    <t>soap (100 g)</t>
  </si>
  <si>
    <t>In case of complications, they are managed at secondary level</t>
  </si>
  <si>
    <t>soft towels (50 cm x 20 cm)</t>
  </si>
  <si>
    <t>antifungal cream (50 mg)</t>
  </si>
  <si>
    <t>two vials is on average but it can go up to 5 vials 1and tooth extraction can be done at all levels thus primary, secondary and tertiary</t>
  </si>
  <si>
    <t>need to add surgical extraction of impacted wisdom teeth or other impacted teeth</t>
  </si>
  <si>
    <t>Dental forceps</t>
  </si>
  <si>
    <t>Elevators</t>
  </si>
  <si>
    <t>Examination kit</t>
  </si>
  <si>
    <t>Dental chair</t>
  </si>
  <si>
    <t>Dental technician or dental surgeons</t>
  </si>
  <si>
    <t>catridge</t>
  </si>
  <si>
    <t>light cure composite and etching system</t>
  </si>
  <si>
    <t>Light system for cure</t>
  </si>
  <si>
    <t>Composite chemical cure &amp; etching system</t>
  </si>
  <si>
    <t>Filling material and use on several persons; 10-20 teeth</t>
  </si>
  <si>
    <t>Zinc oxide eugenol powder_pack_CMST</t>
  </si>
  <si>
    <t>Glass ionomer reinforced powder &amp; liquid (Fujii IX)</t>
  </si>
  <si>
    <t>Filling instrument set</t>
  </si>
  <si>
    <t>Dental unit</t>
  </si>
  <si>
    <t>Dental technician or Dentist</t>
  </si>
  <si>
    <t>Atraumatic restorative treatment (ART)</t>
  </si>
  <si>
    <t>Dental technician</t>
  </si>
  <si>
    <t>compsite light cure system &amp; etching system</t>
  </si>
  <si>
    <t>Complete dental unit</t>
  </si>
  <si>
    <t>Endodontic machine/handpeice</t>
  </si>
  <si>
    <t>Burbed bronchiers</t>
  </si>
  <si>
    <t>Dentist</t>
  </si>
  <si>
    <t>60 minutes</t>
  </si>
  <si>
    <t>management of maxillofacial fractures</t>
  </si>
  <si>
    <t>10 to 12 cartridge</t>
  </si>
  <si>
    <t>sometimes it can be done under GA if open reduction</t>
  </si>
  <si>
    <t>roll</t>
  </si>
  <si>
    <t>Dental drill</t>
  </si>
  <si>
    <t>a drill may be needed if its an open reduction and fixation</t>
  </si>
  <si>
    <t>Dental technician and Dental Surgeon</t>
  </si>
  <si>
    <t>120 minutes</t>
  </si>
  <si>
    <t>2 cartridge GA</t>
  </si>
  <si>
    <t>1 cartridge GA</t>
  </si>
  <si>
    <t>Dental Surgeon</t>
  </si>
  <si>
    <t>3 cartridge GA</t>
  </si>
  <si>
    <t>Maxillofacial surgeon</t>
  </si>
  <si>
    <t>management of dental alveolar fractures</t>
  </si>
  <si>
    <t>1 cartridge</t>
  </si>
  <si>
    <t>management of cyst of the jaws</t>
  </si>
  <si>
    <t>5 cartridge or GA</t>
  </si>
  <si>
    <t>management of facial tumours</t>
  </si>
  <si>
    <t>5 cartridge and GA</t>
  </si>
  <si>
    <t>management of facial infections</t>
  </si>
  <si>
    <t>Amox or Augmentin, X pen and genta, ceft x5 days</t>
  </si>
  <si>
    <t>Amoxycillin 500mg plus Clavulanic acid 125mg tablet</t>
  </si>
  <si>
    <t>management of edentulousness</t>
  </si>
  <si>
    <t>Alginate impression material (Supreme)</t>
  </si>
  <si>
    <t>Tungstein Carbide Acrylic Trimmers, C75/060</t>
  </si>
  <si>
    <t>95 minutes</t>
  </si>
  <si>
    <t>Dental labotatory technician</t>
  </si>
  <si>
    <t>Dental Surgeon/Maxillofacial or peridontist with post graduate training</t>
  </si>
  <si>
    <t>need to estimate proportion to be used by one patient</t>
  </si>
  <si>
    <t>Estimate of quantity per person needed</t>
  </si>
  <si>
    <t>management of maloclusion</t>
  </si>
  <si>
    <t>Orthodontist</t>
  </si>
  <si>
    <t>Bracelets</t>
  </si>
  <si>
    <t>Dental laboratory technician</t>
  </si>
  <si>
    <t>prevention of dental caries</t>
  </si>
  <si>
    <t xml:space="preserve">Fluoride varnish (Duraphat)_Each_PP032100_CMST
</t>
  </si>
  <si>
    <t>Fluride application trays</t>
  </si>
  <si>
    <t>Dental technician or health care worker</t>
  </si>
  <si>
    <t>Community/Primary/Secondary/Tertiary</t>
  </si>
  <si>
    <t>Pulse Oximeter</t>
  </si>
  <si>
    <t>Respiratory counter</t>
  </si>
  <si>
    <t>HSA or Community Nurse</t>
  </si>
  <si>
    <t>Clerk or Nurse at facility</t>
  </si>
  <si>
    <t>MA or nurse</t>
  </si>
  <si>
    <t>Exam Room</t>
  </si>
  <si>
    <t>Xray room</t>
  </si>
  <si>
    <t>Asthma</t>
  </si>
  <si>
    <t>Primary/Secondary</t>
  </si>
  <si>
    <t>1 inhaler</t>
  </si>
  <si>
    <t>100% of asthma/COPD population</t>
  </si>
  <si>
    <t>Will need an 2 inhaler with quarterly pick up</t>
  </si>
  <si>
    <t>4 doses daily</t>
  </si>
  <si>
    <t>20% of asthma/COPD population</t>
  </si>
  <si>
    <t>Will need an inhaler a month with quarterly pick up</t>
  </si>
  <si>
    <t>Clinical Officer</t>
  </si>
  <si>
    <t>COPD</t>
  </si>
  <si>
    <t>Asthma/COPD exacerbation</t>
  </si>
  <si>
    <t>60mg daily</t>
  </si>
  <si>
    <t>Using 5 x Prednisolone 5mg, tablets = 60mg</t>
  </si>
  <si>
    <t>200mg daily</t>
  </si>
  <si>
    <t>4 per day</t>
  </si>
  <si>
    <t>2 per day (clinician and nurse)</t>
  </si>
  <si>
    <t>30ml per hospitalization</t>
  </si>
  <si>
    <t>2 per hospitalization</t>
  </si>
  <si>
    <t>Oxygen, primarily with oxygen concentrators</t>
  </si>
  <si>
    <t>Oxygen, nasal cannula</t>
  </si>
  <si>
    <t>40 minutes</t>
  </si>
  <si>
    <t>Ward Room</t>
  </si>
  <si>
    <t>Asthma/COPD severe exacerbation</t>
  </si>
  <si>
    <t>Prednisolone 5mg, tablets</t>
  </si>
  <si>
    <t>5% of those hospitalized</t>
  </si>
  <si>
    <t>3 mg</t>
  </si>
  <si>
    <t>per hospitalization</t>
  </si>
  <si>
    <t>1 mg</t>
  </si>
  <si>
    <t>Nebulizer</t>
  </si>
  <si>
    <t>Oxygen, face mask</t>
  </si>
  <si>
    <t>Screening and Diagnosis for Pneumonia/COVID-19</t>
  </si>
  <si>
    <t>Screening and diagnosis</t>
  </si>
  <si>
    <t>RT PCR for SARS-Cov-2</t>
  </si>
  <si>
    <t>Nasal pharyngeal swabs</t>
  </si>
  <si>
    <t>Rapid Antigen SARS-CoV-2 tests</t>
  </si>
  <si>
    <t>Laboratory technician for SARS-CoV-2 swab</t>
  </si>
  <si>
    <t>Pneumonia/COVID-19 diagnosis: lab tests</t>
  </si>
  <si>
    <t>Laboratory</t>
  </si>
  <si>
    <t>Sysmec FBC machine</t>
  </si>
  <si>
    <t>Blood Culture</t>
  </si>
  <si>
    <t>Heat Block</t>
  </si>
  <si>
    <t>Automated Blood Culture</t>
  </si>
  <si>
    <t>Syringe, auto-disposable, 0.5 ml, with needle</t>
  </si>
  <si>
    <t>N95 face mask</t>
  </si>
  <si>
    <t>Laboratory room</t>
  </si>
  <si>
    <t>Pneumonia</t>
  </si>
  <si>
    <t>15% of those hospitalized</t>
  </si>
  <si>
    <t>2 g daily</t>
  </si>
  <si>
    <t>20% of those hospitalized</t>
  </si>
  <si>
    <t>0.5 per hospitalization</t>
  </si>
  <si>
    <t>10 mg</t>
  </si>
  <si>
    <t>40 mg daily</t>
  </si>
  <si>
    <t>75% of those hospitalized</t>
  </si>
  <si>
    <t>15,000 IU daily</t>
  </si>
  <si>
    <t>25% of those hospitalized</t>
  </si>
  <si>
    <t>Oxygen cylinders: both f and J types</t>
  </si>
  <si>
    <t>10% of hospitalized patientes</t>
  </si>
  <si>
    <t>Ventilator for tertiary level</t>
  </si>
  <si>
    <t>Multiparameter patient monitor</t>
  </si>
  <si>
    <t>2 per day</t>
  </si>
  <si>
    <t>Biohazard bags</t>
  </si>
  <si>
    <t>Powered air-purifying respirator</t>
  </si>
  <si>
    <t>Scabies</t>
  </si>
  <si>
    <t>Scabies treatment</t>
  </si>
  <si>
    <t>Medical Assistant or Nurse?</t>
  </si>
  <si>
    <t>Eczema</t>
  </si>
  <si>
    <t>Atopy treatment</t>
  </si>
  <si>
    <t>Dermatophyte</t>
  </si>
  <si>
    <t>Superficial epidermis treatment</t>
  </si>
  <si>
    <t>Clotrimazole cream 1%, 20g</t>
  </si>
  <si>
    <t>Deep treatment</t>
  </si>
  <si>
    <t>Not found on CMST Cost list</t>
  </si>
  <si>
    <t>Diagnosis/nutrition assessment</t>
  </si>
  <si>
    <t>Diagnosis/ assessment</t>
  </si>
  <si>
    <t>weighing Scale</t>
  </si>
  <si>
    <t>Assessment is done on daily basis by service providers</t>
  </si>
  <si>
    <t>Height Boards</t>
  </si>
  <si>
    <t>MUAC tapeS</t>
  </si>
  <si>
    <t>ClinicianS</t>
  </si>
  <si>
    <t>Home craft workers</t>
  </si>
  <si>
    <t>Prevention of vitamin A defficiency in children</t>
  </si>
  <si>
    <t>Motor bikeS</t>
  </si>
  <si>
    <t>per population</t>
  </si>
  <si>
    <t>twice a year</t>
  </si>
  <si>
    <t>https://www.ncbi.nlm.nih.gov/pmc/articles/PMC1285096/</t>
  </si>
  <si>
    <t>Zinc Fortification</t>
  </si>
  <si>
    <t>Vitamin A Fortification</t>
  </si>
  <si>
    <t>Iron Fortification</t>
  </si>
  <si>
    <t>https://pubmed.ncbi.nlm.nih.gov/15465766/</t>
  </si>
  <si>
    <t>HRS -HSA</t>
  </si>
  <si>
    <t>Prevention of malnutrition</t>
  </si>
  <si>
    <t>Community management of nutrition in under-5 - micronutrient powder</t>
  </si>
  <si>
    <t>per child</t>
  </si>
  <si>
    <t>https://www.thelancet.com/journals/langlo/article/PIIS2214-109X(20)30240-0/fulltext</t>
  </si>
  <si>
    <t>Provision of supplementary food and nutrition counselling with growth monitoring</t>
  </si>
  <si>
    <t>Per child per year</t>
  </si>
  <si>
    <t>Treatment in adults/Nutrition care support and treatment</t>
  </si>
  <si>
    <t>targetting all client acessing health services(adolesnects and adults)OPD. PMTC, ART, ANC, TB etc</t>
  </si>
  <si>
    <t>2 months</t>
  </si>
  <si>
    <t>per patient</t>
  </si>
  <si>
    <t>Management of severe acute malnutrition (pregnant and lactating women)</t>
  </si>
  <si>
    <t>3 months</t>
  </si>
  <si>
    <t>Management of moderate acute malnutrition (children) - COMMUNITY</t>
  </si>
  <si>
    <t>Management of severe malnutrition (children) - COMMUNITY</t>
  </si>
  <si>
    <t>80mg/kg</t>
  </si>
  <si>
    <t>Management of severe malnutrition - INPATIENT (children)</t>
  </si>
  <si>
    <t>84g sachet</t>
  </si>
  <si>
    <t>https://mshpriceguide.org/en/single-drug-information/?DMFId=1618&amp;searchYear=2015</t>
  </si>
  <si>
    <t>F 75 Therapuetic milk</t>
  </si>
  <si>
    <t>according to body weight</t>
  </si>
  <si>
    <t>per tin</t>
  </si>
  <si>
    <t>https://supply.unicef.org/s0000237.html</t>
  </si>
  <si>
    <t>F 100 Therapeutic milk</t>
  </si>
  <si>
    <t>Thermometeres</t>
  </si>
  <si>
    <t>1per facility</t>
  </si>
  <si>
    <t>IGRA ELISA Assay (+wash and stop solution)</t>
  </si>
  <si>
    <t>How much reagent per patient or go in health systems?</t>
  </si>
  <si>
    <t>HTS for TB patients</t>
  </si>
  <si>
    <t>https://onlinelibrary.wiley.com/doi/pdf/10.1002/jia2.25255</t>
  </si>
  <si>
    <t>LED microscopes100per year in the next 2 year</t>
  </si>
  <si>
    <t>microscopy slide and cover</t>
  </si>
  <si>
    <t>Is correct?</t>
  </si>
  <si>
    <t>Staining loop</t>
  </si>
  <si>
    <t>Pippette</t>
  </si>
  <si>
    <t>Fluorescent staining (Auramine O, Alcoho;, Phenol, Acid)</t>
  </si>
  <si>
    <t>How much reagents per month/year per facility?</t>
  </si>
  <si>
    <t>LED Microscope</t>
  </si>
  <si>
    <t>ZN Staining (Carbolfuschin, Methylene Blue)</t>
  </si>
  <si>
    <t>ZN Microscope</t>
  </si>
  <si>
    <t>My understnading is that the ZN and LED are comparable - where will there be ZN and where will be LED?</t>
  </si>
  <si>
    <t>Back up solar power system</t>
  </si>
  <si>
    <t>Specifics?</t>
  </si>
  <si>
    <t>minutes?</t>
  </si>
  <si>
    <t>How much time for collection and investigation?</t>
  </si>
  <si>
    <t>Ultrasound machine</t>
  </si>
  <si>
    <t>Replace every 10 years</t>
  </si>
  <si>
    <t>Please check</t>
  </si>
  <si>
    <t>1 per ultrasound</t>
  </si>
  <si>
    <t>Print machine</t>
  </si>
  <si>
    <t>How much and replacement?</t>
  </si>
  <si>
    <t>Thermal paper</t>
  </si>
  <si>
    <t>What is the cost? Recurrent?</t>
  </si>
  <si>
    <t>Digital connectivity platform</t>
  </si>
  <si>
    <t>How much and please specify</t>
  </si>
  <si>
    <t>Clinician or radiology technician???</t>
  </si>
  <si>
    <t>Who will do this and how much time?</t>
  </si>
  <si>
    <t>GeneXpert platform and license</t>
  </si>
  <si>
    <t>For each primary center?</t>
  </si>
  <si>
    <t>Air conditioner</t>
  </si>
  <si>
    <t>Maintainance package</t>
  </si>
  <si>
    <t>NTP cost in 2020</t>
  </si>
  <si>
    <t>Internet Connectivity</t>
  </si>
  <si>
    <t>1 per test</t>
  </si>
  <si>
    <t>Correct?</t>
  </si>
  <si>
    <t>System</t>
  </si>
  <si>
    <t>Laboratory hood</t>
  </si>
  <si>
    <t>Diagnosis Microscopy Test</t>
  </si>
  <si>
    <t>Would this be run at the district or primary lab?</t>
  </si>
  <si>
    <t>Incubator</t>
  </si>
  <si>
    <t>Chest X-ray</t>
  </si>
  <si>
    <t>Digital X-Ray machine</t>
  </si>
  <si>
    <t>PACS Software linceses</t>
  </si>
  <si>
    <t>AIRA Registration</t>
  </si>
  <si>
    <t>Maintainance services</t>
  </si>
  <si>
    <t>How much time?</t>
  </si>
  <si>
    <t>Radiology room</t>
  </si>
  <si>
    <t>BD BACTECMGIT 320 System</t>
  </si>
  <si>
    <t>DST machine</t>
  </si>
  <si>
    <t>MGIT960 tube</t>
  </si>
  <si>
    <t>Reagent</t>
  </si>
  <si>
    <t>Line Probe Assay System</t>
  </si>
  <si>
    <t>Thermal cycler</t>
  </si>
  <si>
    <t>Shaking platform</t>
  </si>
  <si>
    <t>Sonicator</t>
  </si>
  <si>
    <t>Micro centrifuge</t>
  </si>
  <si>
    <t>Hybridization instrucment</t>
  </si>
  <si>
    <t>Micropipette</t>
  </si>
  <si>
    <t>PCR tube</t>
  </si>
  <si>
    <t>Laboratory (multiple rooms)</t>
  </si>
  <si>
    <t>Active TB Case finding</t>
  </si>
  <si>
    <t>MDU (at primary and community)</t>
  </si>
  <si>
    <t>Utility vehicle</t>
  </si>
  <si>
    <t>MDU Digital Xray Unit</t>
  </si>
  <si>
    <t>MDU GeneXpert</t>
  </si>
  <si>
    <t>How many?</t>
  </si>
  <si>
    <t>Centrifudge</t>
  </si>
  <si>
    <t>Depends on number of MDU</t>
  </si>
  <si>
    <t>PPE for collection and diagnosis</t>
  </si>
  <si>
    <t>Depends on number of MDU and staff</t>
  </si>
  <si>
    <t>Refridgerator</t>
  </si>
  <si>
    <t>Tents for collection</t>
  </si>
  <si>
    <t>Per MDU?</t>
  </si>
  <si>
    <t>Full time per unit?</t>
  </si>
  <si>
    <t>House to house TB screening</t>
  </si>
  <si>
    <t>PPE for collection</t>
  </si>
  <si>
    <t>How much time for screening and collection?</t>
  </si>
  <si>
    <t>TB Preventative Therapy
HIV positive adults; all children 5-years and below in contact with TB patients</t>
  </si>
  <si>
    <t>Register</t>
  </si>
  <si>
    <t>How many patients per register?</t>
  </si>
  <si>
    <t>IPT for Children contacts</t>
  </si>
  <si>
    <t>treatment course</t>
  </si>
  <si>
    <t>12 weeks treatment</t>
  </si>
  <si>
    <t>Unitaid. Landmark deal secures significant discount on price of medicine to prevent TB. 2019. https://unitaid.org/news-blog/landmark-deal-secures-significant-discount-on-price-of-medicine-to-prevent-tb/#en.</t>
  </si>
  <si>
    <t>IPT for HIV patients non TB</t>
  </si>
  <si>
    <t>Blister bags</t>
  </si>
  <si>
    <t>Screening and collection room</t>
  </si>
  <si>
    <t>Will this be at primary facility?</t>
  </si>
  <si>
    <t>First line treatment for new TB cases for adults</t>
  </si>
  <si>
    <t>The cost intervention has split out into pulm, extrapulm and MDR; will need to just use one for all</t>
  </si>
  <si>
    <t>kit of treatment</t>
  </si>
  <si>
    <t>4 tablets for 56 days</t>
  </si>
  <si>
    <t>NTP data 2016</t>
  </si>
  <si>
    <t>2 xrays; at beginning and end of treatment</t>
  </si>
  <si>
    <t>How much time for prescribing?</t>
  </si>
  <si>
    <t>How much time for exam?</t>
  </si>
  <si>
    <t>Treatment kit</t>
  </si>
  <si>
    <t>NTP 2016</t>
  </si>
  <si>
    <t>per kit</t>
  </si>
  <si>
    <t>System input</t>
  </si>
  <si>
    <t>How much time is needed?</t>
  </si>
  <si>
    <t>MDR notification among new patients</t>
  </si>
  <si>
    <t>Sample transportation system to culture facilities</t>
  </si>
  <si>
    <t>How far - secondary or tertiary?</t>
  </si>
  <si>
    <t>HSA (for tracking and notification)</t>
  </si>
  <si>
    <t>How much time for tracking and notification?</t>
  </si>
  <si>
    <t>MDR notification among previously treated patients</t>
  </si>
  <si>
    <t>Second line treatment</t>
  </si>
  <si>
    <t>MDR case management</t>
  </si>
  <si>
    <t>course of treatment</t>
  </si>
  <si>
    <t>Cost from NTP on yearly basis</t>
  </si>
  <si>
    <t>Motorcycle</t>
  </si>
  <si>
    <t>Per HSA?</t>
  </si>
  <si>
    <t>HSA (fror frequent follow up)</t>
  </si>
  <si>
    <t>How much time for review?</t>
  </si>
  <si>
    <t>Clinician (for clinical review)</t>
  </si>
  <si>
    <t>Hospital room</t>
  </si>
  <si>
    <t>Care and Support</t>
  </si>
  <si>
    <t>Support for TB patients</t>
  </si>
  <si>
    <t>Please indicate what this would be and per patient</t>
  </si>
  <si>
    <t>HSA (for psychosocial support)</t>
  </si>
  <si>
    <t>Clinician (community clinical review)</t>
  </si>
  <si>
    <t>Monitoring, Evaluation, and Supervision</t>
  </si>
  <si>
    <t>Integrated Supervision</t>
  </si>
  <si>
    <t>Zonal TB team</t>
  </si>
  <si>
    <t>HDA/HTS for counseling</t>
  </si>
  <si>
    <t>How long for review?</t>
  </si>
  <si>
    <t>Room for counseling</t>
  </si>
  <si>
    <t>Transportation for tracking test</t>
  </si>
  <si>
    <t>Fuel?</t>
  </si>
  <si>
    <t>ART first line</t>
  </si>
  <si>
    <t>Adults 30kg+ (13A)</t>
  </si>
  <si>
    <t>https://clintonhealthaccess.org/wp-content/uploads/2016/11/2016-CHAI-ARV-Reference-Price-List_FINAL.pdf</t>
  </si>
  <si>
    <t>https://www.ncbi.nlm.nih.gov/pmc/articles/PMC6248837/</t>
  </si>
  <si>
    <t>Pediatric ART first line&gt;20kg</t>
  </si>
  <si>
    <t>Pediatric ART first line &lt;20kg</t>
  </si>
  <si>
    <t>Clinician for prescribing</t>
  </si>
  <si>
    <t>Room for prescribing</t>
  </si>
  <si>
    <t>Secondline ARVs Adult</t>
  </si>
  <si>
    <t>VL PCR Machine</t>
  </si>
  <si>
    <t>How many machines required per population?</t>
  </si>
  <si>
    <t>Bottle, Blood Collecting Plain Plastic Vacutainer, 5ml</t>
  </si>
  <si>
    <t>Clerk for blood draw</t>
  </si>
  <si>
    <t>Per patient or blood draw?</t>
  </si>
  <si>
    <t>Room for blood draw</t>
  </si>
  <si>
    <t>Advanced HIV Testing and Treatment</t>
  </si>
  <si>
    <t>CD4 Count PIMA machine</t>
  </si>
  <si>
    <t>per primary facility?</t>
  </si>
  <si>
    <t>Per primary facility?</t>
  </si>
  <si>
    <t>Lancet for blood</t>
  </si>
  <si>
    <t>System input for aCD4 count</t>
  </si>
  <si>
    <t>Clerk for blood draw (&lt;15 years)</t>
  </si>
  <si>
    <t>per patient with advanced HIV disease</t>
  </si>
  <si>
    <t>Please define population</t>
  </si>
  <si>
    <t>patients with advanced HIV disease</t>
  </si>
  <si>
    <t>Blood collecting tube, 5 ml</t>
  </si>
  <si>
    <t>System input for advanced HIV labs</t>
  </si>
  <si>
    <t>Mindray Chemistry Machine</t>
  </si>
  <si>
    <t>Replace??</t>
  </si>
  <si>
    <t>Per district hospital?</t>
  </si>
  <si>
    <t>5 vials</t>
  </si>
  <si>
    <t>1x a day for 7 days</t>
  </si>
  <si>
    <t>Please confirm forumulation and dosage for X number of days</t>
  </si>
  <si>
    <t>1 tablet</t>
  </si>
  <si>
    <t>4x a day for 7 days</t>
  </si>
  <si>
    <t>IV placement</t>
  </si>
  <si>
    <t>per admission</t>
  </si>
  <si>
    <t>4 tablet</t>
  </si>
  <si>
    <t>1x a day for 56 days</t>
  </si>
  <si>
    <t>1x a day for 365 days</t>
  </si>
  <si>
    <t>When admitted to hospital</t>
  </si>
  <si>
    <t>Admission bed</t>
  </si>
  <si>
    <t>Nutrition support</t>
  </si>
  <si>
    <t>How much per month?</t>
  </si>
  <si>
    <t>Clinician (for assessment)</t>
  </si>
  <si>
    <t>Clerk (for dispersement)</t>
  </si>
  <si>
    <t>Room for storage</t>
  </si>
  <si>
    <t>How long?</t>
  </si>
  <si>
    <t>System inputs</t>
  </si>
  <si>
    <t>Per primary clinic?</t>
  </si>
  <si>
    <t>Adults scale</t>
  </si>
  <si>
    <t>MUAC</t>
  </si>
  <si>
    <t>Height rod</t>
  </si>
  <si>
    <t>From EHP 2016</t>
  </si>
  <si>
    <t>Psychosocial cousenling</t>
  </si>
  <si>
    <t>patient</t>
  </si>
  <si>
    <t>How long for counseling?</t>
  </si>
  <si>
    <t>Room for assessment</t>
  </si>
  <si>
    <t>Clinician for assessment</t>
  </si>
  <si>
    <t>Male condoms</t>
  </si>
  <si>
    <t>Someone else?</t>
  </si>
  <si>
    <t>Clinician or nurse</t>
  </si>
  <si>
    <t>How long for procedure?</t>
  </si>
  <si>
    <t>Procedure room</t>
  </si>
  <si>
    <t>3 tests from 6 weeks, 12 mo and 24 mo</t>
  </si>
  <si>
    <t>Use GF Estimates</t>
  </si>
  <si>
    <t>Estimated from paper and machine costs</t>
  </si>
  <si>
    <t>Specs</t>
  </si>
  <si>
    <t>Please add in for review</t>
  </si>
  <si>
    <t>Nurse/clerk</t>
  </si>
  <si>
    <t>Please for blood draw</t>
  </si>
  <si>
    <t>Please add in</t>
  </si>
  <si>
    <t>Need to add formulation, number of tablets</t>
  </si>
  <si>
    <t>IUD: drug subsitution</t>
  </si>
  <si>
    <t>IUD: needle exchange</t>
  </si>
  <si>
    <t>Hepatitis</t>
  </si>
  <si>
    <t>Hepatitis Treatment and monitoring</t>
  </si>
  <si>
    <t>Tenofovir 300mg</t>
  </si>
  <si>
    <t>https://mshpriceguide.org/en/single-drug-information/?DMFId=1247&amp;searchYear=2015</t>
  </si>
  <si>
    <t>per visit (quarterly)</t>
  </si>
  <si>
    <t xml:space="preserve">FBC
</t>
  </si>
  <si>
    <t>Source of PIN and notes for 2030</t>
  </si>
  <si>
    <t>Notes for Demand Constraint for 2030</t>
  </si>
  <si>
    <t>Children 1-59 months, estimate with 0-59 months</t>
  </si>
  <si>
    <t>2023 WITHOUT ACCESS CONSTRAINT</t>
  </si>
  <si>
    <t>2024 WITHOUT ACCESS CONSTRAINT</t>
  </si>
  <si>
    <t>2025 WITHOUT ACCESS CONSTRAINT</t>
  </si>
  <si>
    <t>2026 WITHOUT ACCESS CONSTRAINT</t>
  </si>
  <si>
    <t>2027 WITHOUT ACCESS CONSTRAINT</t>
  </si>
  <si>
    <t>2028 WITHOUT ACCESS CONSTRAINT</t>
  </si>
  <si>
    <t>2029 WITHOUT ACCESS CONSTRAINT</t>
  </si>
  <si>
    <t>2030 WITHOUT ACCESS CONSTRAINT</t>
  </si>
  <si>
    <t>Costs for Realistic Package</t>
  </si>
  <si>
    <t>Incremental Costs for Realistic Package</t>
  </si>
  <si>
    <t>In MWK&gt;&gt;&gt;</t>
  </si>
  <si>
    <t xml:space="preserve">HSSP III - 2023-2030  | Estimating Restricted Access Restricted HBP Cost </t>
  </si>
  <si>
    <t xml:space="preserve"> Total Cost for Y1 or FY 2023/2024</t>
  </si>
  <si>
    <t xml:space="preserve"> Total Cost for Y2 or FY 2024/2025</t>
  </si>
  <si>
    <t xml:space="preserve"> Total Cost for Y3 or FY 2025/2026</t>
  </si>
  <si>
    <t xml:space="preserve"> Total Cost for Y4 or FY 2026/2027</t>
  </si>
  <si>
    <t xml:space="preserve"> Total Cost for Y5 or FY 2027/2028</t>
  </si>
  <si>
    <t xml:space="preserve"> Total Cost for Y6 or FY 2028/2029</t>
  </si>
  <si>
    <t xml:space="preserve"> Total Cost for Y7 or FY 2029/2030</t>
  </si>
  <si>
    <t xml:space="preserve"> Total Cost for Y8 or FY 2030/2031</t>
  </si>
  <si>
    <t xml:space="preserve"> Total Cost for Y0 or FY 2022/23</t>
  </si>
  <si>
    <t>HSSP III - 2023-2030  | Estimating HBP Cost for 2023</t>
  </si>
  <si>
    <t>(2030 less 2021 pop div by 9 in each year)</t>
  </si>
  <si>
    <t>A) Target Population (2030 less 2021 pop div by 9 in each year)</t>
  </si>
  <si>
    <t>(2030 less 2021 PIN by 9 in each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</si>
</sst>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MWK]\ #,##0"/>
    <numFmt numFmtId="166" formatCode="0.000%"/>
    <numFmt numFmtId="167" formatCode="0.0%"/>
    <numFmt numFmtId="168" formatCode="0.0"/>
    <numFmt numFmtId="169" formatCode="_(* #,##0_);_(* \(#,##0\);_(* &quot;-&quot;??_);_(@_)"/>
    <numFmt numFmtId="170" formatCode="_(&quot;$&quot;* #,##0_);_(&quot;$&quot;* \(#,##0\);_(&quot;$&quot;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231F20"/>
      <name val="Calibri (Body)"/>
    </font>
    <font>
      <sz val="10"/>
      <color rgb="FF231F20"/>
      <name val="Calibri"/>
      <family val="2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u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 (Body)"/>
    </font>
    <font>
      <b/>
      <sz val="10"/>
      <color theme="1"/>
      <name val="Calibri (Body)"/>
    </font>
    <font>
      <sz val="10"/>
      <color rgb="FF000000"/>
      <name val="Calibri (Body)"/>
    </font>
    <font>
      <sz val="10"/>
      <color theme="1"/>
      <name val="Calibri (Body)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1"/>
      <color theme="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 tint="-0.34998626667073579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3"/>
      <color rgb="FFFFFFFF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2"/>
      <color theme="1"/>
      <name val="Times"/>
      <family val="1"/>
    </font>
    <font>
      <sz val="12"/>
      <color theme="1"/>
      <name val="Calibri"/>
      <family val="2"/>
    </font>
    <font>
      <sz val="12"/>
      <color theme="1"/>
      <name val="Roboto"/>
    </font>
    <font>
      <sz val="12"/>
      <color theme="1"/>
      <name val="Docs-Times"/>
    </font>
    <font>
      <u/>
      <sz val="12"/>
      <color rgb="FF0563C1"/>
      <name val="Calibri"/>
      <family val="2"/>
      <scheme val="minor"/>
    </font>
    <font>
      <u/>
      <sz val="8"/>
      <color rgb="FF505050"/>
      <name val="Source Sans Pro"/>
      <family val="2"/>
    </font>
    <font>
      <sz val="8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9" tint="0.39997558519241921"/>
        <bgColor rgb="FFFCE4D6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theme="7" tint="0.39997558519241921"/>
        <bgColor rgb="FFDDEBF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3C9BA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3BE7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rgb="FFFFF2CC"/>
      </patternFill>
    </fill>
    <fill>
      <patternFill patternType="solid">
        <fgColor theme="8" tint="-0.249977111117893"/>
        <bgColor rgb="FFFFF2CC"/>
      </patternFill>
    </fill>
    <fill>
      <patternFill patternType="solid">
        <fgColor theme="8" tint="0.39997558519241921"/>
        <bgColor rgb="FFFFF2CC"/>
      </patternFill>
    </fill>
    <fill>
      <patternFill patternType="solid">
        <fgColor theme="7" tint="0.39997558519241921"/>
        <bgColor rgb="FFD6DCE4"/>
      </patternFill>
    </fill>
    <fill>
      <patternFill patternType="solid">
        <fgColor theme="7" tint="0.59999389629810485"/>
        <bgColor rgb="FFD6DCE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rgb="FFDDEBF7"/>
      </patternFill>
    </fill>
    <fill>
      <patternFill patternType="solid">
        <fgColor theme="0" tint="-0.14999847407452621"/>
        <bgColor rgb="FFDDEBF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FCE4D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FFF2CC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rgb="FFD6DCE4"/>
      </patternFill>
    </fill>
    <fill>
      <patternFill patternType="solid">
        <fgColor theme="6" tint="0.39997558519241921"/>
        <bgColor rgb="FFDDEBF7"/>
      </patternFill>
    </fill>
    <fill>
      <patternFill patternType="solid">
        <fgColor theme="6" tint="0.59999389629810485"/>
        <bgColor rgb="FFD6DCE4"/>
      </patternFill>
    </fill>
    <fill>
      <patternFill patternType="solid">
        <fgColor theme="6" tint="0.59999389629810485"/>
        <bgColor rgb="FFDDEBF7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</borders>
  <cellStyleXfs count="18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9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</cellStyleXfs>
  <cellXfs count="911">
    <xf numFmtId="0" fontId="0" fillId="0" borderId="0" xfId="0"/>
    <xf numFmtId="0" fontId="7" fillId="2" borderId="1" xfId="0" applyFont="1" applyFill="1" applyBorder="1" applyAlignment="1">
      <alignment wrapText="1"/>
    </xf>
    <xf numFmtId="0" fontId="0" fillId="2" borderId="2" xfId="0" applyFill="1" applyBorder="1"/>
    <xf numFmtId="0" fontId="7" fillId="2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3" borderId="2" xfId="0" applyFill="1" applyBorder="1"/>
    <xf numFmtId="0" fontId="7" fillId="4" borderId="2" xfId="0" applyFont="1" applyFill="1" applyBorder="1" applyAlignment="1">
      <alignment wrapText="1"/>
    </xf>
    <xf numFmtId="0" fontId="0" fillId="4" borderId="2" xfId="0" applyFill="1" applyBorder="1"/>
    <xf numFmtId="0" fontId="7" fillId="4" borderId="3" xfId="0" applyFont="1" applyFill="1" applyBorder="1" applyAlignment="1">
      <alignment wrapText="1"/>
    </xf>
    <xf numFmtId="0" fontId="7" fillId="5" borderId="4" xfId="0" applyFont="1" applyFill="1" applyBorder="1"/>
    <xf numFmtId="0" fontId="0" fillId="5" borderId="4" xfId="0" applyFill="1" applyBorder="1"/>
    <xf numFmtId="0" fontId="7" fillId="2" borderId="5" xfId="0" applyFont="1" applyFill="1" applyBorder="1" applyAlignment="1">
      <alignment wrapText="1"/>
    </xf>
    <xf numFmtId="44" fontId="0" fillId="2" borderId="4" xfId="1" applyFont="1" applyFill="1" applyBorder="1"/>
    <xf numFmtId="2" fontId="7" fillId="2" borderId="4" xfId="1" applyNumberFormat="1" applyFont="1" applyFill="1" applyBorder="1"/>
    <xf numFmtId="0" fontId="7" fillId="3" borderId="4" xfId="0" applyFont="1" applyFill="1" applyBorder="1" applyAlignment="1">
      <alignment wrapText="1"/>
    </xf>
    <xf numFmtId="44" fontId="0" fillId="3" borderId="4" xfId="1" applyFont="1" applyFill="1" applyBorder="1"/>
    <xf numFmtId="2" fontId="7" fillId="3" borderId="4" xfId="1" applyNumberFormat="1" applyFont="1" applyFill="1" applyBorder="1"/>
    <xf numFmtId="0" fontId="7" fillId="4" borderId="4" xfId="0" applyFont="1" applyFill="1" applyBorder="1" applyAlignment="1">
      <alignment wrapText="1"/>
    </xf>
    <xf numFmtId="44" fontId="0" fillId="4" borderId="4" xfId="1" applyFont="1" applyFill="1" applyBorder="1"/>
    <xf numFmtId="2" fontId="7" fillId="4" borderId="6" xfId="0" applyNumberFormat="1" applyFont="1" applyFill="1" applyBorder="1"/>
    <xf numFmtId="0" fontId="0" fillId="5" borderId="4" xfId="0" applyFill="1" applyBorder="1" applyAlignment="1">
      <alignment wrapText="1"/>
    </xf>
    <xf numFmtId="44" fontId="0" fillId="5" borderId="4" xfId="1" applyFont="1" applyFill="1" applyBorder="1"/>
    <xf numFmtId="0" fontId="7" fillId="6" borderId="4" xfId="0" applyFont="1" applyFill="1" applyBorder="1"/>
    <xf numFmtId="44" fontId="7" fillId="6" borderId="4" xfId="0" applyNumberFormat="1" applyFont="1" applyFill="1" applyBorder="1"/>
    <xf numFmtId="0" fontId="7" fillId="2" borderId="7" xfId="0" applyFont="1" applyFill="1" applyBorder="1" applyAlignment="1">
      <alignment wrapText="1"/>
    </xf>
    <xf numFmtId="44" fontId="0" fillId="2" borderId="8" xfId="0" applyNumberFormat="1" applyFill="1" applyBorder="1"/>
    <xf numFmtId="2" fontId="7" fillId="2" borderId="8" xfId="0" applyNumberFormat="1" applyFont="1" applyFill="1" applyBorder="1"/>
    <xf numFmtId="0" fontId="7" fillId="3" borderId="8" xfId="0" applyFont="1" applyFill="1" applyBorder="1" applyAlignment="1">
      <alignment wrapText="1"/>
    </xf>
    <xf numFmtId="44" fontId="0" fillId="3" borderId="8" xfId="0" applyNumberFormat="1" applyFill="1" applyBorder="1"/>
    <xf numFmtId="2" fontId="7" fillId="3" borderId="8" xfId="0" applyNumberFormat="1" applyFont="1" applyFill="1" applyBorder="1"/>
    <xf numFmtId="0" fontId="7" fillId="4" borderId="8" xfId="0" applyFont="1" applyFill="1" applyBorder="1" applyAlignment="1">
      <alignment wrapText="1"/>
    </xf>
    <xf numFmtId="44" fontId="0" fillId="4" borderId="8" xfId="0" applyNumberFormat="1" applyFill="1" applyBorder="1"/>
    <xf numFmtId="2" fontId="7" fillId="4" borderId="9" xfId="0" applyNumberFormat="1" applyFont="1" applyFill="1" applyBorder="1"/>
    <xf numFmtId="0" fontId="7" fillId="6" borderId="4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44" fontId="7" fillId="4" borderId="14" xfId="0" applyNumberFormat="1" applyFont="1" applyFill="1" applyBorder="1"/>
    <xf numFmtId="2" fontId="7" fillId="4" borderId="15" xfId="0" applyNumberFormat="1" applyFont="1" applyFill="1" applyBorder="1"/>
    <xf numFmtId="44" fontId="0" fillId="5" borderId="4" xfId="0" applyNumberFormat="1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2" borderId="4" xfId="0" applyFill="1" applyBorder="1"/>
    <xf numFmtId="0" fontId="8" fillId="7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/>
    </xf>
    <xf numFmtId="0" fontId="0" fillId="2" borderId="8" xfId="0" applyFill="1" applyBorder="1"/>
    <xf numFmtId="0" fontId="7" fillId="0" borderId="8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0" fillId="0" borderId="4" xfId="0" applyFont="1" applyBorder="1"/>
    <xf numFmtId="0" fontId="11" fillId="0" borderId="4" xfId="0" applyFont="1" applyBorder="1"/>
    <xf numFmtId="0" fontId="0" fillId="11" borderId="4" xfId="0" applyFill="1" applyBorder="1"/>
    <xf numFmtId="0" fontId="0" fillId="0" borderId="4" xfId="0" applyBorder="1"/>
    <xf numFmtId="164" fontId="10" fillId="0" borderId="4" xfId="0" applyNumberFormat="1" applyFont="1" applyBorder="1"/>
    <xf numFmtId="9" fontId="0" fillId="0" borderId="4" xfId="2" applyFont="1" applyBorder="1"/>
    <xf numFmtId="9" fontId="0" fillId="12" borderId="4" xfId="2" applyFont="1" applyFill="1" applyBorder="1"/>
    <xf numFmtId="0" fontId="0" fillId="4" borderId="4" xfId="0" applyFill="1" applyBorder="1"/>
    <xf numFmtId="0" fontId="12" fillId="11" borderId="4" xfId="0" applyFont="1" applyFill="1" applyBorder="1"/>
    <xf numFmtId="0" fontId="12" fillId="0" borderId="4" xfId="0" applyFont="1" applyBorder="1"/>
    <xf numFmtId="0" fontId="13" fillId="0" borderId="4" xfId="0" applyFont="1" applyBorder="1"/>
    <xf numFmtId="0" fontId="14" fillId="0" borderId="4" xfId="0" applyFont="1" applyBorder="1"/>
    <xf numFmtId="9" fontId="0" fillId="13" borderId="4" xfId="2" applyFont="1" applyFill="1" applyBorder="1"/>
    <xf numFmtId="0" fontId="0" fillId="12" borderId="4" xfId="0" applyFill="1" applyBorder="1"/>
    <xf numFmtId="3" fontId="0" fillId="0" borderId="4" xfId="0" applyNumberFormat="1" applyBorder="1"/>
    <xf numFmtId="1" fontId="10" fillId="0" borderId="4" xfId="0" applyNumberFormat="1" applyFont="1" applyBorder="1"/>
    <xf numFmtId="0" fontId="10" fillId="12" borderId="4" xfId="0" applyFont="1" applyFill="1" applyBorder="1"/>
    <xf numFmtId="0" fontId="11" fillId="0" borderId="19" xfId="0" applyFont="1" applyBorder="1"/>
    <xf numFmtId="0" fontId="12" fillId="4" borderId="4" xfId="0" applyFont="1" applyFill="1" applyBorder="1"/>
    <xf numFmtId="1" fontId="12" fillId="0" borderId="4" xfId="0" applyNumberFormat="1" applyFont="1" applyBorder="1"/>
    <xf numFmtId="9" fontId="0" fillId="0" borderId="0" xfId="2" applyFont="1" applyBorder="1"/>
    <xf numFmtId="0" fontId="10" fillId="0" borderId="0" xfId="0" applyFont="1"/>
    <xf numFmtId="0" fontId="11" fillId="0" borderId="4" xfId="0" applyFont="1" applyBorder="1" applyAlignment="1">
      <alignment vertical="top"/>
    </xf>
    <xf numFmtId="0" fontId="11" fillId="0" borderId="4" xfId="4" applyFont="1" applyBorder="1" applyAlignment="1">
      <alignment vertical="top"/>
    </xf>
    <xf numFmtId="0" fontId="15" fillId="0" borderId="4" xfId="4" applyFont="1" applyBorder="1" applyAlignment="1">
      <alignment vertical="top"/>
    </xf>
    <xf numFmtId="0" fontId="17" fillId="0" borderId="4" xfId="0" applyFont="1" applyBorder="1"/>
    <xf numFmtId="44" fontId="7" fillId="0" borderId="0" xfId="0" applyNumberFormat="1" applyFont="1"/>
    <xf numFmtId="0" fontId="11" fillId="12" borderId="4" xfId="0" applyFont="1" applyFill="1" applyBorder="1"/>
    <xf numFmtId="0" fontId="11" fillId="12" borderId="8" xfId="0" applyFont="1" applyFill="1" applyBorder="1"/>
    <xf numFmtId="0" fontId="11" fillId="12" borderId="4" xfId="0" applyFont="1" applyFill="1" applyBorder="1" applyAlignment="1">
      <alignment vertical="top"/>
    </xf>
    <xf numFmtId="0" fontId="17" fillId="0" borderId="0" xfId="0" applyFont="1"/>
    <xf numFmtId="9" fontId="0" fillId="0" borderId="4" xfId="2" applyFont="1" applyFill="1" applyBorder="1"/>
    <xf numFmtId="1" fontId="10" fillId="12" borderId="4" xfId="0" applyNumberFormat="1" applyFont="1" applyFill="1" applyBorder="1"/>
    <xf numFmtId="0" fontId="7" fillId="2" borderId="13" xfId="0" applyFont="1" applyFill="1" applyBorder="1" applyAlignment="1">
      <alignment wrapText="1"/>
    </xf>
    <xf numFmtId="44" fontId="7" fillId="2" borderId="14" xfId="0" applyNumberFormat="1" applyFont="1" applyFill="1" applyBorder="1"/>
    <xf numFmtId="44" fontId="0" fillId="5" borderId="19" xfId="1" applyFont="1" applyFill="1" applyBorder="1"/>
    <xf numFmtId="2" fontId="7" fillId="2" borderId="15" xfId="0" applyNumberFormat="1" applyFont="1" applyFill="1" applyBorder="1"/>
    <xf numFmtId="0" fontId="7" fillId="3" borderId="13" xfId="0" applyFont="1" applyFill="1" applyBorder="1" applyAlignment="1">
      <alignment wrapText="1"/>
    </xf>
    <xf numFmtId="44" fontId="7" fillId="3" borderId="14" xfId="0" applyNumberFormat="1" applyFont="1" applyFill="1" applyBorder="1"/>
    <xf numFmtId="2" fontId="7" fillId="3" borderId="15" xfId="0" applyNumberFormat="1" applyFont="1" applyFill="1" applyBorder="1"/>
    <xf numFmtId="0" fontId="0" fillId="5" borderId="23" xfId="0" applyFill="1" applyBorder="1" applyAlignment="1">
      <alignment wrapText="1"/>
    </xf>
    <xf numFmtId="0" fontId="0" fillId="5" borderId="24" xfId="0" applyFill="1" applyBorder="1"/>
    <xf numFmtId="0" fontId="0" fillId="5" borderId="25" xfId="0" applyFill="1" applyBorder="1"/>
    <xf numFmtId="0" fontId="0" fillId="5" borderId="12" xfId="0" applyFill="1" applyBorder="1"/>
    <xf numFmtId="0" fontId="7" fillId="5" borderId="10" xfId="0" applyFont="1" applyFill="1" applyBorder="1"/>
    <xf numFmtId="0" fontId="7" fillId="5" borderId="10" xfId="0" applyFont="1" applyFill="1" applyBorder="1" applyAlignment="1">
      <alignment horizontal="left" vertical="top" wrapText="1"/>
    </xf>
    <xf numFmtId="0" fontId="7" fillId="5" borderId="26" xfId="0" applyFont="1" applyFill="1" applyBorder="1"/>
    <xf numFmtId="2" fontId="10" fillId="0" borderId="4" xfId="0" applyNumberFormat="1" applyFont="1" applyBorder="1"/>
    <xf numFmtId="43" fontId="7" fillId="5" borderId="11" xfId="5" applyFont="1" applyFill="1" applyBorder="1"/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4" xfId="0" applyFont="1" applyBorder="1" applyAlignment="1">
      <alignment vertical="top" wrapText="1"/>
    </xf>
    <xf numFmtId="0" fontId="15" fillId="0" borderId="4" xfId="4" applyFont="1" applyBorder="1" applyAlignment="1">
      <alignment vertical="top" wrapText="1"/>
    </xf>
    <xf numFmtId="0" fontId="16" fillId="0" borderId="4" xfId="4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18" fillId="14" borderId="28" xfId="0" applyFont="1" applyFill="1" applyBorder="1"/>
    <xf numFmtId="0" fontId="0" fillId="14" borderId="29" xfId="0" applyFill="1" applyBorder="1"/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6" xfId="0" applyBorder="1"/>
    <xf numFmtId="0" fontId="7" fillId="0" borderId="30" xfId="0" applyFont="1" applyBorder="1" applyAlignment="1">
      <alignment wrapText="1"/>
    </xf>
    <xf numFmtId="0" fontId="0" fillId="0" borderId="31" xfId="0" applyBorder="1"/>
    <xf numFmtId="0" fontId="0" fillId="0" borderId="19" xfId="0" applyBorder="1"/>
    <xf numFmtId="0" fontId="0" fillId="0" borderId="8" xfId="0" applyBorder="1"/>
    <xf numFmtId="0" fontId="7" fillId="0" borderId="22" xfId="0" applyFont="1" applyBorder="1" applyAlignment="1">
      <alignment wrapText="1"/>
    </xf>
    <xf numFmtId="0" fontId="8" fillId="7" borderId="19" xfId="0" applyFont="1" applyFill="1" applyBorder="1" applyAlignment="1">
      <alignment horizontal="center" vertical="center"/>
    </xf>
    <xf numFmtId="44" fontId="0" fillId="0" borderId="4" xfId="6" applyFont="1" applyBorder="1"/>
    <xf numFmtId="0" fontId="15" fillId="0" borderId="4" xfId="7" applyFont="1" applyBorder="1" applyAlignment="1">
      <alignment vertical="top" wrapText="1"/>
    </xf>
    <xf numFmtId="0" fontId="16" fillId="4" borderId="4" xfId="7" applyFont="1" applyFill="1" applyBorder="1" applyAlignment="1">
      <alignment vertical="center" wrapText="1"/>
    </xf>
    <xf numFmtId="0" fontId="15" fillId="12" borderId="4" xfId="7" applyFont="1" applyFill="1" applyBorder="1" applyAlignment="1">
      <alignment vertical="top" wrapText="1"/>
    </xf>
    <xf numFmtId="0" fontId="16" fillId="11" borderId="4" xfId="7" applyFont="1" applyFill="1" applyBorder="1" applyAlignment="1">
      <alignment vertical="center" wrapText="1"/>
    </xf>
    <xf numFmtId="0" fontId="15" fillId="0" borderId="4" xfId="7" applyFont="1" applyBorder="1" applyAlignment="1">
      <alignment vertical="top"/>
    </xf>
    <xf numFmtId="0" fontId="11" fillId="0" borderId="4" xfId="7" applyFont="1" applyBorder="1" applyAlignment="1">
      <alignment vertical="top"/>
    </xf>
    <xf numFmtId="44" fontId="0" fillId="12" borderId="4" xfId="6" applyFont="1" applyFill="1" applyBorder="1"/>
    <xf numFmtId="44" fontId="0" fillId="0" borderId="4" xfId="6" applyFont="1" applyFill="1" applyBorder="1"/>
    <xf numFmtId="0" fontId="7" fillId="5" borderId="4" xfId="8" applyFont="1" applyFill="1" applyBorder="1"/>
    <xf numFmtId="0" fontId="6" fillId="5" borderId="4" xfId="8" applyFill="1" applyBorder="1"/>
    <xf numFmtId="0" fontId="7" fillId="4" borderId="2" xfId="8" applyFont="1" applyFill="1" applyBorder="1" applyAlignment="1">
      <alignment wrapText="1"/>
    </xf>
    <xf numFmtId="0" fontId="6" fillId="4" borderId="2" xfId="8" applyFill="1" applyBorder="1"/>
    <xf numFmtId="0" fontId="7" fillId="4" borderId="3" xfId="8" applyFont="1" applyFill="1" applyBorder="1" applyAlignment="1">
      <alignment wrapText="1"/>
    </xf>
    <xf numFmtId="0" fontId="6" fillId="0" borderId="0" xfId="8"/>
    <xf numFmtId="0" fontId="6" fillId="5" borderId="4" xfId="8" applyFill="1" applyBorder="1" applyAlignment="1">
      <alignment wrapText="1"/>
    </xf>
    <xf numFmtId="44" fontId="0" fillId="5" borderId="4" xfId="9" applyFont="1" applyFill="1" applyBorder="1"/>
    <xf numFmtId="0" fontId="7" fillId="4" borderId="4" xfId="8" applyFont="1" applyFill="1" applyBorder="1" applyAlignment="1">
      <alignment wrapText="1"/>
    </xf>
    <xf numFmtId="44" fontId="0" fillId="4" borderId="4" xfId="9" applyFont="1" applyFill="1" applyBorder="1"/>
    <xf numFmtId="2" fontId="7" fillId="4" borderId="6" xfId="8" applyNumberFormat="1" applyFont="1" applyFill="1" applyBorder="1"/>
    <xf numFmtId="44" fontId="6" fillId="2" borderId="8" xfId="8" applyNumberFormat="1" applyFill="1" applyBorder="1"/>
    <xf numFmtId="0" fontId="7" fillId="4" borderId="8" xfId="8" applyFont="1" applyFill="1" applyBorder="1" applyAlignment="1">
      <alignment wrapText="1"/>
    </xf>
    <xf numFmtId="44" fontId="6" fillId="4" borderId="8" xfId="8" applyNumberFormat="1" applyFill="1" applyBorder="1"/>
    <xf numFmtId="2" fontId="7" fillId="4" borderId="9" xfId="8" applyNumberFormat="1" applyFont="1" applyFill="1" applyBorder="1"/>
    <xf numFmtId="44" fontId="6" fillId="5" borderId="4" xfId="8" applyNumberFormat="1" applyFill="1" applyBorder="1"/>
    <xf numFmtId="0" fontId="7" fillId="4" borderId="13" xfId="8" applyFont="1" applyFill="1" applyBorder="1" applyAlignment="1">
      <alignment wrapText="1"/>
    </xf>
    <xf numFmtId="44" fontId="7" fillId="4" borderId="14" xfId="8" applyNumberFormat="1" applyFont="1" applyFill="1" applyBorder="1"/>
    <xf numFmtId="2" fontId="7" fillId="4" borderId="15" xfId="8" applyNumberFormat="1" applyFont="1" applyFill="1" applyBorder="1"/>
    <xf numFmtId="44" fontId="0" fillId="5" borderId="19" xfId="9" applyFont="1" applyFill="1" applyBorder="1"/>
    <xf numFmtId="0" fontId="7" fillId="5" borderId="10" xfId="8" applyFont="1" applyFill="1" applyBorder="1"/>
    <xf numFmtId="43" fontId="7" fillId="5" borderId="11" xfId="10" applyFont="1" applyFill="1" applyBorder="1"/>
    <xf numFmtId="0" fontId="6" fillId="5" borderId="12" xfId="8" applyFill="1" applyBorder="1"/>
    <xf numFmtId="0" fontId="7" fillId="5" borderId="26" xfId="8" applyFont="1" applyFill="1" applyBorder="1"/>
    <xf numFmtId="0" fontId="6" fillId="5" borderId="24" xfId="8" applyFill="1" applyBorder="1"/>
    <xf numFmtId="0" fontId="6" fillId="5" borderId="25" xfId="8" applyFill="1" applyBorder="1"/>
    <xf numFmtId="0" fontId="6" fillId="5" borderId="17" xfId="8" applyFill="1" applyBorder="1"/>
    <xf numFmtId="0" fontId="6" fillId="5" borderId="0" xfId="8" applyFill="1"/>
    <xf numFmtId="0" fontId="19" fillId="15" borderId="0" xfId="8" applyFont="1" applyFill="1" applyAlignment="1">
      <alignment wrapText="1"/>
    </xf>
    <xf numFmtId="0" fontId="6" fillId="6" borderId="0" xfId="8" applyFill="1"/>
    <xf numFmtId="0" fontId="7" fillId="6" borderId="32" xfId="8" applyFont="1" applyFill="1" applyBorder="1"/>
    <xf numFmtId="0" fontId="7" fillId="6" borderId="33" xfId="8" applyFont="1" applyFill="1" applyBorder="1"/>
    <xf numFmtId="0" fontId="10" fillId="0" borderId="0" xfId="8" applyFont="1"/>
    <xf numFmtId="0" fontId="20" fillId="0" borderId="0" xfId="8" applyFont="1"/>
    <xf numFmtId="0" fontId="8" fillId="7" borderId="4" xfId="8" applyFont="1" applyFill="1" applyBorder="1" applyAlignment="1">
      <alignment horizontal="center" vertical="center"/>
    </xf>
    <xf numFmtId="0" fontId="8" fillId="7" borderId="19" xfId="8" applyFont="1" applyFill="1" applyBorder="1" applyAlignment="1">
      <alignment horizontal="center" vertical="center"/>
    </xf>
    <xf numFmtId="0" fontId="8" fillId="6" borderId="4" xfId="11" applyFont="1" applyFill="1" applyBorder="1" applyAlignment="1">
      <alignment horizontal="center" vertical="center" wrapText="1"/>
    </xf>
    <xf numFmtId="9" fontId="8" fillId="16" borderId="4" xfId="12" applyFont="1" applyFill="1" applyBorder="1" applyAlignment="1">
      <alignment horizontal="center" vertical="center"/>
    </xf>
    <xf numFmtId="0" fontId="8" fillId="16" borderId="4" xfId="11" applyFont="1" applyFill="1" applyBorder="1" applyAlignment="1">
      <alignment horizontal="center" vertical="center"/>
    </xf>
    <xf numFmtId="9" fontId="8" fillId="17" borderId="4" xfId="12" applyFont="1" applyFill="1" applyBorder="1" applyAlignment="1">
      <alignment horizontal="center" vertical="center"/>
    </xf>
    <xf numFmtId="0" fontId="8" fillId="17" borderId="4" xfId="11" applyFont="1" applyFill="1" applyBorder="1" applyAlignment="1">
      <alignment horizontal="center" vertical="center"/>
    </xf>
    <xf numFmtId="0" fontId="8" fillId="8" borderId="8" xfId="8" applyFont="1" applyFill="1" applyBorder="1" applyAlignment="1">
      <alignment horizontal="center" vertical="center"/>
    </xf>
    <xf numFmtId="0" fontId="10" fillId="2" borderId="8" xfId="8" applyFont="1" applyFill="1" applyBorder="1"/>
    <xf numFmtId="0" fontId="21" fillId="0" borderId="8" xfId="8" applyFont="1" applyBorder="1" applyAlignment="1">
      <alignment horizontal="center" vertical="center" wrapText="1"/>
    </xf>
    <xf numFmtId="0" fontId="8" fillId="7" borderId="8" xfId="8" applyFont="1" applyFill="1" applyBorder="1" applyAlignment="1">
      <alignment horizontal="center" vertical="center" wrapText="1"/>
    </xf>
    <xf numFmtId="0" fontId="21" fillId="0" borderId="27" xfId="8" applyFont="1" applyBorder="1" applyAlignment="1">
      <alignment horizontal="center" vertical="center" wrapText="1"/>
    </xf>
    <xf numFmtId="9" fontId="8" fillId="16" borderId="4" xfId="12" applyFont="1" applyFill="1" applyBorder="1" applyAlignment="1">
      <alignment horizontal="center" vertical="center" wrapText="1"/>
    </xf>
    <xf numFmtId="0" fontId="8" fillId="16" borderId="4" xfId="11" applyFont="1" applyFill="1" applyBorder="1" applyAlignment="1">
      <alignment horizontal="center" vertical="center" wrapText="1"/>
    </xf>
    <xf numFmtId="0" fontId="21" fillId="2" borderId="4" xfId="8" applyFont="1" applyFill="1" applyBorder="1" applyAlignment="1">
      <alignment horizontal="center" vertical="center" wrapText="1"/>
    </xf>
    <xf numFmtId="0" fontId="21" fillId="9" borderId="4" xfId="8" applyFont="1" applyFill="1" applyBorder="1" applyAlignment="1">
      <alignment horizontal="center" vertical="center" wrapText="1"/>
    </xf>
    <xf numFmtId="0" fontId="21" fillId="10" borderId="4" xfId="8" applyFont="1" applyFill="1" applyBorder="1" applyAlignment="1">
      <alignment vertical="center"/>
    </xf>
    <xf numFmtId="0" fontId="7" fillId="0" borderId="0" xfId="8" applyFont="1" applyAlignment="1">
      <alignment horizontal="center" vertical="center" wrapText="1"/>
    </xf>
    <xf numFmtId="0" fontId="10" fillId="0" borderId="4" xfId="8" applyFont="1" applyBorder="1"/>
    <xf numFmtId="0" fontId="10" fillId="11" borderId="4" xfId="8" applyFont="1" applyFill="1" applyBorder="1"/>
    <xf numFmtId="164" fontId="10" fillId="0" borderId="4" xfId="8" applyNumberFormat="1" applyFont="1" applyBorder="1"/>
    <xf numFmtId="2" fontId="10" fillId="0" borderId="4" xfId="8" applyNumberFormat="1" applyFont="1" applyBorder="1"/>
    <xf numFmtId="9" fontId="22" fillId="0" borderId="4" xfId="12" applyFont="1" applyBorder="1"/>
    <xf numFmtId="0" fontId="22" fillId="0" borderId="4" xfId="11" applyFont="1" applyBorder="1"/>
    <xf numFmtId="9" fontId="10" fillId="0" borderId="4" xfId="12" applyFont="1" applyBorder="1"/>
    <xf numFmtId="0" fontId="10" fillId="0" borderId="4" xfId="11" applyFont="1" applyBorder="1"/>
    <xf numFmtId="9" fontId="22" fillId="15" borderId="4" xfId="12" applyFont="1" applyFill="1" applyBorder="1"/>
    <xf numFmtId="0" fontId="10" fillId="12" borderId="4" xfId="8" applyFont="1" applyFill="1" applyBorder="1"/>
    <xf numFmtId="3" fontId="10" fillId="0" borderId="4" xfId="8" applyNumberFormat="1" applyFont="1" applyBorder="1"/>
    <xf numFmtId="165" fontId="10" fillId="0" borderId="4" xfId="8" applyNumberFormat="1" applyFont="1" applyBorder="1"/>
    <xf numFmtId="44" fontId="22" fillId="0" borderId="4" xfId="13" applyFont="1" applyBorder="1"/>
    <xf numFmtId="0" fontId="22" fillId="0" borderId="34" xfId="11" applyFont="1" applyBorder="1"/>
    <xf numFmtId="0" fontId="22" fillId="0" borderId="35" xfId="11" applyFont="1" applyBorder="1"/>
    <xf numFmtId="0" fontId="10" fillId="0" borderId="0" xfId="11" applyFont="1"/>
    <xf numFmtId="0" fontId="10" fillId="5" borderId="4" xfId="8" applyFont="1" applyFill="1" applyBorder="1"/>
    <xf numFmtId="164" fontId="10" fillId="5" borderId="4" xfId="8" applyNumberFormat="1" applyFont="1" applyFill="1" applyBorder="1"/>
    <xf numFmtId="9" fontId="22" fillId="5" borderId="4" xfId="12" applyFont="1" applyFill="1" applyBorder="1"/>
    <xf numFmtId="3" fontId="22" fillId="0" borderId="35" xfId="11" applyNumberFormat="1" applyFont="1" applyBorder="1"/>
    <xf numFmtId="9" fontId="10" fillId="0" borderId="4" xfId="12" applyFont="1" applyFill="1" applyBorder="1"/>
    <xf numFmtId="9" fontId="22" fillId="0" borderId="4" xfId="12" applyFont="1" applyFill="1" applyBorder="1"/>
    <xf numFmtId="9" fontId="22" fillId="12" borderId="4" xfId="12" applyFont="1" applyFill="1" applyBorder="1"/>
    <xf numFmtId="0" fontId="10" fillId="4" borderId="4" xfId="8" applyFont="1" applyFill="1" applyBorder="1"/>
    <xf numFmtId="9" fontId="22" fillId="0" borderId="19" xfId="12" applyFont="1" applyBorder="1"/>
    <xf numFmtId="9" fontId="22" fillId="15" borderId="19" xfId="12" applyFont="1" applyFill="1" applyBorder="1"/>
    <xf numFmtId="0" fontId="22" fillId="0" borderId="36" xfId="11" applyFont="1" applyBorder="1"/>
    <xf numFmtId="0" fontId="22" fillId="0" borderId="37" xfId="11" applyFont="1" applyBorder="1"/>
    <xf numFmtId="9" fontId="10" fillId="0" borderId="4" xfId="14" applyFont="1" applyBorder="1"/>
    <xf numFmtId="9" fontId="22" fillId="12" borderId="19" xfId="12" applyFont="1" applyFill="1" applyBorder="1"/>
    <xf numFmtId="10" fontId="10" fillId="0" borderId="4" xfId="8" applyNumberFormat="1" applyFont="1" applyBorder="1"/>
    <xf numFmtId="166" fontId="10" fillId="0" borderId="4" xfId="12" applyNumberFormat="1" applyFont="1" applyBorder="1"/>
    <xf numFmtId="0" fontId="10" fillId="0" borderId="35" xfId="11" applyFont="1" applyBorder="1"/>
    <xf numFmtId="0" fontId="22" fillId="18" borderId="35" xfId="11" applyFont="1" applyFill="1" applyBorder="1"/>
    <xf numFmtId="10" fontId="10" fillId="0" borderId="4" xfId="12" applyNumberFormat="1" applyFont="1" applyBorder="1"/>
    <xf numFmtId="10" fontId="22" fillId="0" borderId="35" xfId="11" applyNumberFormat="1" applyFont="1" applyBorder="1"/>
    <xf numFmtId="0" fontId="23" fillId="19" borderId="0" xfId="11" applyFont="1" applyFill="1" applyAlignment="1">
      <alignment horizontal="left"/>
    </xf>
    <xf numFmtId="0" fontId="22" fillId="0" borderId="4" xfId="8" applyFont="1" applyBorder="1"/>
    <xf numFmtId="164" fontId="10" fillId="0" borderId="4" xfId="11" applyNumberFormat="1" applyFont="1" applyBorder="1"/>
    <xf numFmtId="0" fontId="22" fillId="5" borderId="34" xfId="11" applyFont="1" applyFill="1" applyBorder="1"/>
    <xf numFmtId="0" fontId="22" fillId="5" borderId="35" xfId="11" applyFont="1" applyFill="1" applyBorder="1"/>
    <xf numFmtId="0" fontId="10" fillId="5" borderId="4" xfId="11" applyFont="1" applyFill="1" applyBorder="1"/>
    <xf numFmtId="9" fontId="22" fillId="5" borderId="19" xfId="12" applyFont="1" applyFill="1" applyBorder="1"/>
    <xf numFmtId="165" fontId="10" fillId="5" borderId="4" xfId="8" applyNumberFormat="1" applyFont="1" applyFill="1" applyBorder="1"/>
    <xf numFmtId="9" fontId="10" fillId="0" borderId="4" xfId="8" applyNumberFormat="1" applyFont="1" applyBorder="1"/>
    <xf numFmtId="9" fontId="22" fillId="0" borderId="19" xfId="12" applyFont="1" applyFill="1" applyBorder="1"/>
    <xf numFmtId="9" fontId="22" fillId="13" borderId="4" xfId="12" applyFont="1" applyFill="1" applyBorder="1"/>
    <xf numFmtId="9" fontId="22" fillId="0" borderId="35" xfId="11" applyNumberFormat="1" applyFont="1" applyBorder="1"/>
    <xf numFmtId="0" fontId="22" fillId="0" borderId="35" xfId="11" applyFont="1" applyBorder="1" applyAlignment="1">
      <alignment horizontal="right"/>
    </xf>
    <xf numFmtId="1" fontId="10" fillId="0" borderId="4" xfId="8" applyNumberFormat="1" applyFont="1" applyBorder="1"/>
    <xf numFmtId="0" fontId="24" fillId="0" borderId="35" xfId="11" applyFont="1" applyBorder="1"/>
    <xf numFmtId="0" fontId="10" fillId="15" borderId="4" xfId="8" applyFont="1" applyFill="1" applyBorder="1"/>
    <xf numFmtId="164" fontId="10" fillId="15" borderId="4" xfId="8" applyNumberFormat="1" applyFont="1" applyFill="1" applyBorder="1"/>
    <xf numFmtId="0" fontId="10" fillId="15" borderId="4" xfId="11" applyFont="1" applyFill="1" applyBorder="1"/>
    <xf numFmtId="165" fontId="10" fillId="15" borderId="4" xfId="8" applyNumberFormat="1" applyFont="1" applyFill="1" applyBorder="1"/>
    <xf numFmtId="0" fontId="10" fillId="12" borderId="8" xfId="8" applyFont="1" applyFill="1" applyBorder="1"/>
    <xf numFmtId="0" fontId="10" fillId="0" borderId="19" xfId="8" applyFont="1" applyBorder="1"/>
    <xf numFmtId="0" fontId="22" fillId="0" borderId="0" xfId="11" applyFont="1" applyAlignment="1">
      <alignment horizontal="right"/>
    </xf>
    <xf numFmtId="0" fontId="10" fillId="0" borderId="0" xfId="15" applyNumberFormat="1" applyFont="1"/>
    <xf numFmtId="0" fontId="22" fillId="0" borderId="0" xfId="11" applyFont="1"/>
    <xf numFmtId="0" fontId="22" fillId="18" borderId="0" xfId="11" applyFont="1" applyFill="1"/>
    <xf numFmtId="0" fontId="22" fillId="20" borderId="35" xfId="11" applyFont="1" applyFill="1" applyBorder="1"/>
    <xf numFmtId="9" fontId="22" fillId="0" borderId="0" xfId="12" applyFont="1" applyBorder="1"/>
    <xf numFmtId="0" fontId="22" fillId="18" borderId="34" xfId="11" applyFont="1" applyFill="1" applyBorder="1"/>
    <xf numFmtId="0" fontId="10" fillId="0" borderId="4" xfId="8" applyFont="1" applyBorder="1" applyAlignment="1">
      <alignment vertical="top"/>
    </xf>
    <xf numFmtId="0" fontId="10" fillId="12" borderId="4" xfId="8" applyFont="1" applyFill="1" applyBorder="1" applyAlignment="1">
      <alignment vertical="top"/>
    </xf>
    <xf numFmtId="0" fontId="10" fillId="0" borderId="4" xfId="16" applyFont="1" applyBorder="1" applyAlignment="1">
      <alignment vertical="top"/>
    </xf>
    <xf numFmtId="0" fontId="16" fillId="0" borderId="4" xfId="16" applyFont="1" applyBorder="1" applyAlignment="1">
      <alignment vertical="top"/>
    </xf>
    <xf numFmtId="0" fontId="16" fillId="0" borderId="4" xfId="16" applyFont="1" applyBorder="1" applyAlignment="1">
      <alignment vertical="top" wrapText="1"/>
    </xf>
    <xf numFmtId="0" fontId="16" fillId="11" borderId="4" xfId="16" applyFont="1" applyFill="1" applyBorder="1" applyAlignment="1">
      <alignment vertical="center" wrapText="1"/>
    </xf>
    <xf numFmtId="0" fontId="16" fillId="12" borderId="4" xfId="16" applyFont="1" applyFill="1" applyBorder="1" applyAlignment="1">
      <alignment vertical="top" wrapText="1"/>
    </xf>
    <xf numFmtId="43" fontId="10" fillId="0" borderId="4" xfId="15" applyFont="1" applyBorder="1"/>
    <xf numFmtId="0" fontId="16" fillId="4" borderId="4" xfId="16" applyFont="1" applyFill="1" applyBorder="1" applyAlignment="1">
      <alignment vertical="center" wrapText="1"/>
    </xf>
    <xf numFmtId="44" fontId="7" fillId="0" borderId="0" xfId="8" applyNumberFormat="1" applyFont="1"/>
    <xf numFmtId="0" fontId="7" fillId="3" borderId="32" xfId="8" applyFont="1" applyFill="1" applyBorder="1" applyAlignment="1">
      <alignment horizontal="center"/>
    </xf>
    <xf numFmtId="0" fontId="8" fillId="21" borderId="8" xfId="11" applyFont="1" applyFill="1" applyBorder="1" applyAlignment="1">
      <alignment horizontal="center" vertical="center"/>
    </xf>
    <xf numFmtId="0" fontId="8" fillId="21" borderId="4" xfId="11" applyFont="1" applyFill="1" applyBorder="1" applyAlignment="1">
      <alignment horizontal="center" vertical="center" wrapText="1"/>
    </xf>
    <xf numFmtId="0" fontId="14" fillId="0" borderId="21" xfId="0" applyFont="1" applyBorder="1"/>
    <xf numFmtId="0" fontId="6" fillId="5" borderId="38" xfId="8" applyFill="1" applyBorder="1"/>
    <xf numFmtId="0" fontId="6" fillId="5" borderId="1" xfId="8" applyFill="1" applyBorder="1" applyAlignment="1">
      <alignment wrapText="1"/>
    </xf>
    <xf numFmtId="0" fontId="6" fillId="5" borderId="3" xfId="8" applyFill="1" applyBorder="1"/>
    <xf numFmtId="0" fontId="6" fillId="5" borderId="39" xfId="8" applyFill="1" applyBorder="1"/>
    <xf numFmtId="0" fontId="6" fillId="0" borderId="4" xfId="8" applyBorder="1"/>
    <xf numFmtId="0" fontId="10" fillId="22" borderId="4" xfId="8" applyFont="1" applyFill="1" applyBorder="1"/>
    <xf numFmtId="9" fontId="10" fillId="23" borderId="4" xfId="12" applyFont="1" applyFill="1" applyBorder="1"/>
    <xf numFmtId="0" fontId="10" fillId="23" borderId="4" xfId="11" applyFont="1" applyFill="1" applyBorder="1"/>
    <xf numFmtId="0" fontId="6" fillId="23" borderId="0" xfId="8" applyFill="1"/>
    <xf numFmtId="166" fontId="10" fillId="23" borderId="4" xfId="12" applyNumberFormat="1" applyFont="1" applyFill="1" applyBorder="1"/>
    <xf numFmtId="9" fontId="26" fillId="17" borderId="4" xfId="12" applyFont="1" applyFill="1" applyBorder="1" applyAlignment="1">
      <alignment horizontal="center" vertical="center" wrapText="1"/>
    </xf>
    <xf numFmtId="0" fontId="26" fillId="17" borderId="4" xfId="11" applyFont="1" applyFill="1" applyBorder="1" applyAlignment="1">
      <alignment horizontal="center" vertical="center" wrapText="1"/>
    </xf>
    <xf numFmtId="0" fontId="27" fillId="22" borderId="4" xfId="8" applyFont="1" applyFill="1" applyBorder="1" applyAlignment="1">
      <alignment vertical="center" wrapText="1"/>
    </xf>
    <xf numFmtId="0" fontId="27" fillId="22" borderId="4" xfId="8" applyFont="1" applyFill="1" applyBorder="1" applyAlignment="1">
      <alignment horizontal="center" vertical="center" wrapText="1"/>
    </xf>
    <xf numFmtId="9" fontId="29" fillId="23" borderId="4" xfId="12" applyFont="1" applyFill="1" applyBorder="1"/>
    <xf numFmtId="0" fontId="29" fillId="23" borderId="4" xfId="11" applyFont="1" applyFill="1" applyBorder="1"/>
    <xf numFmtId="0" fontId="29" fillId="0" borderId="4" xfId="11" applyFont="1" applyBorder="1"/>
    <xf numFmtId="0" fontId="29" fillId="0" borderId="4" xfId="8" applyFont="1" applyBorder="1"/>
    <xf numFmtId="10" fontId="29" fillId="23" borderId="4" xfId="12" applyNumberFormat="1" applyFont="1" applyFill="1" applyBorder="1"/>
    <xf numFmtId="0" fontId="12" fillId="0" borderId="4" xfId="5" applyNumberFormat="1" applyFont="1" applyBorder="1"/>
    <xf numFmtId="3" fontId="22" fillId="0" borderId="4" xfId="11" applyNumberFormat="1" applyFont="1" applyBorder="1"/>
    <xf numFmtId="0" fontId="28" fillId="0" borderId="4" xfId="11" applyFont="1" applyBorder="1"/>
    <xf numFmtId="3" fontId="28" fillId="0" borderId="4" xfId="11" applyNumberFormat="1" applyFont="1" applyBorder="1"/>
    <xf numFmtId="9" fontId="28" fillId="0" borderId="4" xfId="12" applyFont="1" applyBorder="1"/>
    <xf numFmtId="10" fontId="29" fillId="0" borderId="4" xfId="8" applyNumberFormat="1" applyFont="1" applyBorder="1"/>
    <xf numFmtId="9" fontId="29" fillId="0" borderId="4" xfId="2" applyFont="1" applyBorder="1"/>
    <xf numFmtId="1" fontId="29" fillId="0" borderId="4" xfId="8" applyNumberFormat="1" applyFont="1" applyBorder="1"/>
    <xf numFmtId="10" fontId="29" fillId="23" borderId="4" xfId="8" applyNumberFormat="1" applyFont="1" applyFill="1" applyBorder="1"/>
    <xf numFmtId="0" fontId="29" fillId="23" borderId="4" xfId="8" applyFont="1" applyFill="1" applyBorder="1"/>
    <xf numFmtId="10" fontId="28" fillId="23" borderId="4" xfId="11" applyNumberFormat="1" applyFont="1" applyFill="1" applyBorder="1"/>
    <xf numFmtId="9" fontId="28" fillId="15" borderId="4" xfId="12" applyFont="1" applyFill="1" applyBorder="1"/>
    <xf numFmtId="10" fontId="22" fillId="0" borderId="4" xfId="11" applyNumberFormat="1" applyFont="1" applyBorder="1"/>
    <xf numFmtId="9" fontId="22" fillId="0" borderId="4" xfId="11" applyNumberFormat="1" applyFont="1" applyBorder="1"/>
    <xf numFmtId="0" fontId="22" fillId="0" borderId="4" xfId="11" applyFont="1" applyBorder="1" applyAlignment="1">
      <alignment horizontal="right"/>
    </xf>
    <xf numFmtId="3" fontId="29" fillId="0" borderId="4" xfId="8" applyNumberFormat="1" applyFont="1" applyBorder="1"/>
    <xf numFmtId="0" fontId="22" fillId="18" borderId="4" xfId="11" applyFont="1" applyFill="1" applyBorder="1"/>
    <xf numFmtId="0" fontId="12" fillId="0" borderId="4" xfId="8" applyFont="1" applyBorder="1"/>
    <xf numFmtId="167" fontId="29" fillId="0" borderId="4" xfId="8" applyNumberFormat="1" applyFont="1" applyBorder="1"/>
    <xf numFmtId="0" fontId="12" fillId="22" borderId="4" xfId="8" applyFont="1" applyFill="1" applyBorder="1"/>
    <xf numFmtId="0" fontId="30" fillId="22" borderId="4" xfId="8" applyFont="1" applyFill="1" applyBorder="1"/>
    <xf numFmtId="10" fontId="12" fillId="0" borderId="4" xfId="8" applyNumberFormat="1" applyFont="1" applyBorder="1"/>
    <xf numFmtId="9" fontId="12" fillId="0" borderId="4" xfId="2" applyFont="1" applyBorder="1"/>
    <xf numFmtId="10" fontId="12" fillId="0" borderId="4" xfId="2" applyNumberFormat="1" applyFont="1" applyBorder="1"/>
    <xf numFmtId="0" fontId="29" fillId="0" borderId="4" xfId="17" applyFont="1" applyBorder="1" applyAlignment="1">
      <alignment vertical="center"/>
    </xf>
    <xf numFmtId="0" fontId="12" fillId="23" borderId="4" xfId="8" applyFont="1" applyFill="1" applyBorder="1"/>
    <xf numFmtId="10" fontId="12" fillId="23" borderId="4" xfId="8" applyNumberFormat="1" applyFont="1" applyFill="1" applyBorder="1"/>
    <xf numFmtId="0" fontId="14" fillId="24" borderId="4" xfId="0" applyFont="1" applyFill="1" applyBorder="1"/>
    <xf numFmtId="167" fontId="12" fillId="0" borderId="4" xfId="8" applyNumberFormat="1" applyFont="1" applyBorder="1"/>
    <xf numFmtId="0" fontId="7" fillId="0" borderId="0" xfId="8" applyFont="1"/>
    <xf numFmtId="0" fontId="7" fillId="5" borderId="10" xfId="8" applyFont="1" applyFill="1" applyBorder="1" applyAlignment="1">
      <alignment horizontal="left" wrapText="1"/>
    </xf>
    <xf numFmtId="0" fontId="7" fillId="25" borderId="2" xfId="8" applyFont="1" applyFill="1" applyBorder="1" applyAlignment="1">
      <alignment wrapText="1"/>
    </xf>
    <xf numFmtId="0" fontId="6" fillId="25" borderId="2" xfId="8" applyFill="1" applyBorder="1"/>
    <xf numFmtId="0" fontId="7" fillId="25" borderId="4" xfId="8" applyFont="1" applyFill="1" applyBorder="1" applyAlignment="1">
      <alignment wrapText="1"/>
    </xf>
    <xf numFmtId="44" fontId="0" fillId="25" borderId="4" xfId="9" applyFont="1" applyFill="1" applyBorder="1"/>
    <xf numFmtId="2" fontId="7" fillId="25" borderId="4" xfId="9" applyNumberFormat="1" applyFont="1" applyFill="1" applyBorder="1"/>
    <xf numFmtId="0" fontId="7" fillId="25" borderId="8" xfId="8" applyFont="1" applyFill="1" applyBorder="1" applyAlignment="1">
      <alignment wrapText="1"/>
    </xf>
    <xf numFmtId="44" fontId="6" fillId="25" borderId="8" xfId="8" applyNumberFormat="1" applyFill="1" applyBorder="1"/>
    <xf numFmtId="2" fontId="7" fillId="25" borderId="8" xfId="8" applyNumberFormat="1" applyFont="1" applyFill="1" applyBorder="1"/>
    <xf numFmtId="0" fontId="7" fillId="25" borderId="13" xfId="8" applyFont="1" applyFill="1" applyBorder="1" applyAlignment="1">
      <alignment wrapText="1"/>
    </xf>
    <xf numFmtId="44" fontId="7" fillId="25" borderId="14" xfId="8" applyNumberFormat="1" applyFont="1" applyFill="1" applyBorder="1"/>
    <xf numFmtId="2" fontId="7" fillId="25" borderId="15" xfId="8" applyNumberFormat="1" applyFont="1" applyFill="1" applyBorder="1"/>
    <xf numFmtId="0" fontId="7" fillId="26" borderId="1" xfId="8" applyFont="1" applyFill="1" applyBorder="1" applyAlignment="1">
      <alignment wrapText="1"/>
    </xf>
    <xf numFmtId="0" fontId="6" fillId="26" borderId="2" xfId="8" applyFill="1" applyBorder="1"/>
    <xf numFmtId="0" fontId="7" fillId="26" borderId="2" xfId="8" applyFont="1" applyFill="1" applyBorder="1" applyAlignment="1">
      <alignment wrapText="1"/>
    </xf>
    <xf numFmtId="0" fontId="7" fillId="26" borderId="5" xfId="8" applyFont="1" applyFill="1" applyBorder="1" applyAlignment="1">
      <alignment wrapText="1"/>
    </xf>
    <xf numFmtId="44" fontId="0" fillId="26" borderId="4" xfId="9" applyFont="1" applyFill="1" applyBorder="1"/>
    <xf numFmtId="2" fontId="7" fillId="26" borderId="4" xfId="9" applyNumberFormat="1" applyFont="1" applyFill="1" applyBorder="1"/>
    <xf numFmtId="0" fontId="7" fillId="26" borderId="7" xfId="8" applyFont="1" applyFill="1" applyBorder="1" applyAlignment="1">
      <alignment wrapText="1"/>
    </xf>
    <xf numFmtId="44" fontId="6" fillId="26" borderId="8" xfId="8" applyNumberFormat="1" applyFill="1" applyBorder="1"/>
    <xf numFmtId="2" fontId="7" fillId="26" borderId="8" xfId="8" applyNumberFormat="1" applyFont="1" applyFill="1" applyBorder="1"/>
    <xf numFmtId="0" fontId="7" fillId="26" borderId="13" xfId="8" applyFont="1" applyFill="1" applyBorder="1" applyAlignment="1">
      <alignment wrapText="1"/>
    </xf>
    <xf numFmtId="44" fontId="7" fillId="26" borderId="14" xfId="8" applyNumberFormat="1" applyFont="1" applyFill="1" applyBorder="1"/>
    <xf numFmtId="2" fontId="7" fillId="26" borderId="15" xfId="8" applyNumberFormat="1" applyFont="1" applyFill="1" applyBorder="1"/>
    <xf numFmtId="0" fontId="7" fillId="27" borderId="4" xfId="8" applyFont="1" applyFill="1" applyBorder="1"/>
    <xf numFmtId="44" fontId="7" fillId="27" borderId="4" xfId="8" applyNumberFormat="1" applyFont="1" applyFill="1" applyBorder="1"/>
    <xf numFmtId="0" fontId="7" fillId="27" borderId="4" xfId="8" applyFont="1" applyFill="1" applyBorder="1" applyAlignment="1">
      <alignment wrapText="1"/>
    </xf>
    <xf numFmtId="0" fontId="7" fillId="27" borderId="0" xfId="8" applyFont="1" applyFill="1"/>
    <xf numFmtId="0" fontId="21" fillId="28" borderId="4" xfId="8" applyFont="1" applyFill="1" applyBorder="1" applyAlignment="1">
      <alignment horizontal="center" vertical="center" wrapText="1"/>
    </xf>
    <xf numFmtId="0" fontId="7" fillId="28" borderId="4" xfId="8" applyFont="1" applyFill="1" applyBorder="1" applyAlignment="1">
      <alignment horizontal="center" vertical="center" wrapText="1"/>
    </xf>
    <xf numFmtId="0" fontId="6" fillId="28" borderId="4" xfId="8" applyFill="1" applyBorder="1"/>
    <xf numFmtId="0" fontId="10" fillId="28" borderId="4" xfId="8" applyFont="1" applyFill="1" applyBorder="1"/>
    <xf numFmtId="0" fontId="7" fillId="28" borderId="4" xfId="8" applyFont="1" applyFill="1" applyBorder="1"/>
    <xf numFmtId="9" fontId="10" fillId="0" borderId="4" xfId="2" applyFont="1" applyBorder="1"/>
    <xf numFmtId="9" fontId="10" fillId="5" borderId="4" xfId="2" applyFont="1" applyFill="1" applyBorder="1"/>
    <xf numFmtId="9" fontId="10" fillId="15" borderId="4" xfId="2" applyFont="1" applyFill="1" applyBorder="1"/>
    <xf numFmtId="0" fontId="7" fillId="29" borderId="4" xfId="8" applyFont="1" applyFill="1" applyBorder="1"/>
    <xf numFmtId="0" fontId="6" fillId="29" borderId="4" xfId="8" applyFill="1" applyBorder="1"/>
    <xf numFmtId="0" fontId="10" fillId="29" borderId="4" xfId="8" applyFont="1" applyFill="1" applyBorder="1"/>
    <xf numFmtId="0" fontId="21" fillId="29" borderId="4" xfId="8" applyFont="1" applyFill="1" applyBorder="1" applyAlignment="1">
      <alignment horizontal="center" vertical="center" wrapText="1"/>
    </xf>
    <xf numFmtId="0" fontId="7" fillId="29" borderId="4" xfId="8" applyFont="1" applyFill="1" applyBorder="1" applyAlignment="1">
      <alignment horizontal="center" vertical="center" wrapText="1"/>
    </xf>
    <xf numFmtId="0" fontId="7" fillId="23" borderId="4" xfId="8" applyFont="1" applyFill="1" applyBorder="1"/>
    <xf numFmtId="0" fontId="6" fillId="23" borderId="4" xfId="8" applyFill="1" applyBorder="1"/>
    <xf numFmtId="0" fontId="10" fillId="23" borderId="4" xfId="8" applyFont="1" applyFill="1" applyBorder="1"/>
    <xf numFmtId="0" fontId="21" fillId="23" borderId="4" xfId="8" applyFont="1" applyFill="1" applyBorder="1" applyAlignment="1">
      <alignment horizontal="center" vertical="center" wrapText="1"/>
    </xf>
    <xf numFmtId="0" fontId="7" fillId="23" borderId="4" xfId="8" applyFont="1" applyFill="1" applyBorder="1" applyAlignment="1">
      <alignment horizontal="center" vertical="center" wrapText="1"/>
    </xf>
    <xf numFmtId="0" fontId="7" fillId="22" borderId="4" xfId="8" applyFont="1" applyFill="1" applyBorder="1"/>
    <xf numFmtId="0" fontId="6" fillId="22" borderId="4" xfId="8" applyFill="1" applyBorder="1"/>
    <xf numFmtId="0" fontId="21" fillId="22" borderId="4" xfId="8" applyFont="1" applyFill="1" applyBorder="1" applyAlignment="1">
      <alignment horizontal="center" vertical="center" wrapText="1"/>
    </xf>
    <xf numFmtId="0" fontId="7" fillId="22" borderId="4" xfId="8" applyFont="1" applyFill="1" applyBorder="1" applyAlignment="1">
      <alignment horizontal="center" vertical="center" wrapText="1"/>
    </xf>
    <xf numFmtId="0" fontId="7" fillId="30" borderId="4" xfId="8" applyFont="1" applyFill="1" applyBorder="1"/>
    <xf numFmtId="0" fontId="6" fillId="30" borderId="4" xfId="8" applyFill="1" applyBorder="1"/>
    <xf numFmtId="0" fontId="10" fillId="30" borderId="4" xfId="8" applyFont="1" applyFill="1" applyBorder="1"/>
    <xf numFmtId="0" fontId="21" fillId="30" borderId="4" xfId="8" applyFont="1" applyFill="1" applyBorder="1" applyAlignment="1">
      <alignment horizontal="center" vertical="center" wrapText="1"/>
    </xf>
    <xf numFmtId="0" fontId="7" fillId="30" borderId="4" xfId="8" applyFont="1" applyFill="1" applyBorder="1" applyAlignment="1">
      <alignment horizontal="center" vertical="center" wrapText="1"/>
    </xf>
    <xf numFmtId="0" fontId="7" fillId="31" borderId="4" xfId="8" applyFont="1" applyFill="1" applyBorder="1"/>
    <xf numFmtId="0" fontId="6" fillId="31" borderId="4" xfId="8" applyFill="1" applyBorder="1"/>
    <xf numFmtId="0" fontId="10" fillId="31" borderId="4" xfId="8" applyFont="1" applyFill="1" applyBorder="1"/>
    <xf numFmtId="0" fontId="21" fillId="31" borderId="4" xfId="8" applyFont="1" applyFill="1" applyBorder="1" applyAlignment="1">
      <alignment horizontal="center" vertical="center" wrapText="1"/>
    </xf>
    <xf numFmtId="0" fontId="7" fillId="31" borderId="4" xfId="8" applyFont="1" applyFill="1" applyBorder="1" applyAlignment="1">
      <alignment horizontal="center" vertical="center" wrapText="1"/>
    </xf>
    <xf numFmtId="0" fontId="7" fillId="2" borderId="4" xfId="8" applyFont="1" applyFill="1" applyBorder="1"/>
    <xf numFmtId="0" fontId="6" fillId="2" borderId="4" xfId="8" applyFill="1" applyBorder="1"/>
    <xf numFmtId="0" fontId="10" fillId="2" borderId="4" xfId="8" applyFont="1" applyFill="1" applyBorder="1"/>
    <xf numFmtId="0" fontId="7" fillId="2" borderId="4" xfId="8" applyFont="1" applyFill="1" applyBorder="1" applyAlignment="1">
      <alignment horizontal="center" vertical="center" wrapText="1"/>
    </xf>
    <xf numFmtId="0" fontId="6" fillId="28" borderId="0" xfId="8" applyFill="1"/>
    <xf numFmtId="168" fontId="10" fillId="0" borderId="4" xfId="8" applyNumberFormat="1" applyFont="1" applyBorder="1"/>
    <xf numFmtId="167" fontId="10" fillId="0" borderId="4" xfId="12" applyNumberFormat="1" applyFont="1" applyFill="1" applyBorder="1"/>
    <xf numFmtId="9" fontId="10" fillId="12" borderId="4" xfId="2" applyFont="1" applyFill="1" applyBorder="1"/>
    <xf numFmtId="167" fontId="10" fillId="0" borderId="4" xfId="2" applyNumberFormat="1" applyFont="1" applyBorder="1"/>
    <xf numFmtId="167" fontId="10" fillId="12" borderId="4" xfId="2" applyNumberFormat="1" applyFont="1" applyFill="1" applyBorder="1"/>
    <xf numFmtId="167" fontId="10" fillId="0" borderId="4" xfId="2" applyNumberFormat="1" applyFont="1" applyFill="1" applyBorder="1"/>
    <xf numFmtId="9" fontId="10" fillId="0" borderId="4" xfId="2" applyFont="1" applyFill="1" applyBorder="1"/>
    <xf numFmtId="10" fontId="10" fillId="0" borderId="4" xfId="2" applyNumberFormat="1" applyFont="1" applyBorder="1"/>
    <xf numFmtId="167" fontId="10" fillId="0" borderId="4" xfId="12" applyNumberFormat="1" applyFont="1" applyBorder="1"/>
    <xf numFmtId="167" fontId="10" fillId="0" borderId="4" xfId="8" applyNumberFormat="1" applyFont="1" applyBorder="1"/>
    <xf numFmtId="0" fontId="21" fillId="2" borderId="16" xfId="8" applyFont="1" applyFill="1" applyBorder="1" applyAlignment="1">
      <alignment horizontal="center" vertical="center" wrapText="1"/>
    </xf>
    <xf numFmtId="0" fontId="7" fillId="25" borderId="19" xfId="8" applyFont="1" applyFill="1" applyBorder="1"/>
    <xf numFmtId="44" fontId="6" fillId="0" borderId="0" xfId="1"/>
    <xf numFmtId="10" fontId="32" fillId="0" borderId="0" xfId="2" applyNumberFormat="1" applyFont="1"/>
    <xf numFmtId="0" fontId="32" fillId="0" borderId="0" xfId="8" applyFont="1"/>
    <xf numFmtId="43" fontId="10" fillId="0" borderId="4" xfId="5" applyFont="1" applyBorder="1"/>
    <xf numFmtId="43" fontId="12" fillId="0" borderId="4" xfId="5" applyFont="1" applyBorder="1"/>
    <xf numFmtId="43" fontId="29" fillId="0" borderId="4" xfId="5" applyFont="1" applyBorder="1"/>
    <xf numFmtId="43" fontId="10" fillId="0" borderId="4" xfId="5" applyFont="1" applyFill="1" applyBorder="1"/>
    <xf numFmtId="43" fontId="29" fillId="0" borderId="4" xfId="5" applyFont="1" applyFill="1" applyBorder="1"/>
    <xf numFmtId="0" fontId="10" fillId="10" borderId="4" xfId="11" applyFont="1" applyFill="1" applyBorder="1"/>
    <xf numFmtId="0" fontId="10" fillId="10" borderId="4" xfId="8" applyFont="1" applyFill="1" applyBorder="1"/>
    <xf numFmtId="0" fontId="30" fillId="22" borderId="19" xfId="8" applyFont="1" applyFill="1" applyBorder="1"/>
    <xf numFmtId="0" fontId="12" fillId="22" borderId="16" xfId="8" applyFont="1" applyFill="1" applyBorder="1"/>
    <xf numFmtId="0" fontId="7" fillId="25" borderId="31" xfId="8" applyFont="1" applyFill="1" applyBorder="1"/>
    <xf numFmtId="0" fontId="7" fillId="25" borderId="32" xfId="8" applyFont="1" applyFill="1" applyBorder="1"/>
    <xf numFmtId="0" fontId="7" fillId="25" borderId="33" xfId="8" applyFont="1" applyFill="1" applyBorder="1"/>
    <xf numFmtId="0" fontId="30" fillId="22" borderId="10" xfId="8" applyFont="1" applyFill="1" applyBorder="1"/>
    <xf numFmtId="44" fontId="7" fillId="0" borderId="11" xfId="1" applyFont="1" applyBorder="1"/>
    <xf numFmtId="44" fontId="7" fillId="0" borderId="12" xfId="1" applyFont="1" applyBorder="1"/>
    <xf numFmtId="43" fontId="6" fillId="0" borderId="0" xfId="8" applyNumberFormat="1"/>
    <xf numFmtId="0" fontId="7" fillId="26" borderId="0" xfId="8" applyFont="1" applyFill="1"/>
    <xf numFmtId="0" fontId="6" fillId="26" borderId="0" xfId="8" applyFill="1"/>
    <xf numFmtId="0" fontId="30" fillId="36" borderId="8" xfId="8" applyFont="1" applyFill="1" applyBorder="1" applyAlignment="1">
      <alignment horizontal="center" vertical="center" wrapText="1"/>
    </xf>
    <xf numFmtId="0" fontId="34" fillId="38" borderId="4" xfId="8" applyFont="1" applyFill="1" applyBorder="1" applyAlignment="1">
      <alignment horizontal="center" vertical="center"/>
    </xf>
    <xf numFmtId="0" fontId="34" fillId="38" borderId="19" xfId="8" applyFont="1" applyFill="1" applyBorder="1" applyAlignment="1">
      <alignment horizontal="center" vertical="center"/>
    </xf>
    <xf numFmtId="0" fontId="33" fillId="3" borderId="4" xfId="11" applyFont="1" applyFill="1" applyBorder="1" applyAlignment="1">
      <alignment horizontal="center" vertical="center" wrapText="1"/>
    </xf>
    <xf numFmtId="9" fontId="33" fillId="40" borderId="4" xfId="12" applyFont="1" applyFill="1" applyBorder="1" applyAlignment="1">
      <alignment horizontal="center" vertical="center"/>
    </xf>
    <xf numFmtId="0" fontId="33" fillId="40" borderId="4" xfId="11" applyFont="1" applyFill="1" applyBorder="1" applyAlignment="1">
      <alignment horizontal="center" vertical="center"/>
    </xf>
    <xf numFmtId="9" fontId="33" fillId="43" borderId="4" xfId="12" applyFont="1" applyFill="1" applyBorder="1" applyAlignment="1">
      <alignment horizontal="center" vertical="center"/>
    </xf>
    <xf numFmtId="0" fontId="33" fillId="43" borderId="4" xfId="11" applyFont="1" applyFill="1" applyBorder="1" applyAlignment="1">
      <alignment horizontal="center" vertical="center"/>
    </xf>
    <xf numFmtId="0" fontId="33" fillId="21" borderId="16" xfId="11" applyFont="1" applyFill="1" applyBorder="1" applyAlignment="1">
      <alignment horizontal="center" vertical="center"/>
    </xf>
    <xf numFmtId="0" fontId="33" fillId="47" borderId="8" xfId="8" applyFont="1" applyFill="1" applyBorder="1" applyAlignment="1">
      <alignment horizontal="center" vertical="center"/>
    </xf>
    <xf numFmtId="0" fontId="33" fillId="21" borderId="31" xfId="11" applyFont="1" applyFill="1" applyBorder="1" applyAlignment="1">
      <alignment horizontal="center" vertical="center"/>
    </xf>
    <xf numFmtId="0" fontId="34" fillId="46" borderId="42" xfId="8" applyFont="1" applyFill="1" applyBorder="1" applyAlignment="1">
      <alignment vertical="center"/>
    </xf>
    <xf numFmtId="0" fontId="34" fillId="46" borderId="43" xfId="8" applyFont="1" applyFill="1" applyBorder="1" applyAlignment="1">
      <alignment vertical="center"/>
    </xf>
    <xf numFmtId="0" fontId="33" fillId="47" borderId="7" xfId="8" applyFont="1" applyFill="1" applyBorder="1" applyAlignment="1">
      <alignment horizontal="center" vertical="center"/>
    </xf>
    <xf numFmtId="0" fontId="12" fillId="48" borderId="27" xfId="8" applyFont="1" applyFill="1" applyBorder="1"/>
    <xf numFmtId="0" fontId="30" fillId="36" borderId="27" xfId="8" applyFont="1" applyFill="1" applyBorder="1" applyAlignment="1">
      <alignment horizontal="center" vertical="center" wrapText="1"/>
    </xf>
    <xf numFmtId="0" fontId="6" fillId="0" borderId="29" xfId="8" applyBorder="1"/>
    <xf numFmtId="0" fontId="6" fillId="25" borderId="46" xfId="8" applyFill="1" applyBorder="1"/>
    <xf numFmtId="0" fontId="6" fillId="25" borderId="43" xfId="8" applyFill="1" applyBorder="1"/>
    <xf numFmtId="0" fontId="7" fillId="25" borderId="43" xfId="8" applyFont="1" applyFill="1" applyBorder="1"/>
    <xf numFmtId="0" fontId="7" fillId="25" borderId="45" xfId="8" applyFont="1" applyFill="1" applyBorder="1"/>
    <xf numFmtId="0" fontId="35" fillId="45" borderId="46" xfId="8" applyFont="1" applyFill="1" applyBorder="1" applyAlignment="1">
      <alignment horizontal="center"/>
    </xf>
    <xf numFmtId="0" fontId="35" fillId="45" borderId="43" xfId="8" applyFont="1" applyFill="1" applyBorder="1" applyAlignment="1">
      <alignment horizontal="center"/>
    </xf>
    <xf numFmtId="0" fontId="34" fillId="38" borderId="5" xfId="8" applyFont="1" applyFill="1" applyBorder="1" applyAlignment="1">
      <alignment horizontal="center" vertical="center"/>
    </xf>
    <xf numFmtId="0" fontId="33" fillId="39" borderId="17" xfId="8" applyFont="1" applyFill="1" applyBorder="1" applyAlignment="1">
      <alignment horizontal="center" vertical="center" wrapText="1"/>
    </xf>
    <xf numFmtId="0" fontId="33" fillId="39" borderId="18" xfId="8" applyFont="1" applyFill="1" applyBorder="1" applyAlignment="1">
      <alignment horizontal="center" vertical="center" wrapText="1"/>
    </xf>
    <xf numFmtId="0" fontId="30" fillId="2" borderId="18" xfId="8" applyFont="1" applyFill="1" applyBorder="1" applyAlignment="1">
      <alignment horizontal="center" vertical="center" wrapText="1"/>
    </xf>
    <xf numFmtId="0" fontId="30" fillId="2" borderId="44" xfId="8" applyFont="1" applyFill="1" applyBorder="1" applyAlignment="1">
      <alignment horizontal="center" vertical="center" wrapText="1"/>
    </xf>
    <xf numFmtId="0" fontId="33" fillId="28" borderId="18" xfId="11" applyFont="1" applyFill="1" applyBorder="1" applyAlignment="1">
      <alignment horizontal="center" vertical="center" wrapText="1"/>
    </xf>
    <xf numFmtId="9" fontId="33" fillId="41" borderId="18" xfId="12" applyFont="1" applyFill="1" applyBorder="1" applyAlignment="1">
      <alignment horizontal="center" vertical="center" wrapText="1"/>
    </xf>
    <xf numFmtId="0" fontId="33" fillId="41" borderId="18" xfId="11" applyFont="1" applyFill="1" applyBorder="1" applyAlignment="1">
      <alignment horizontal="center" vertical="center" wrapText="1"/>
    </xf>
    <xf numFmtId="9" fontId="33" fillId="44" borderId="18" xfId="12" applyFont="1" applyFill="1" applyBorder="1" applyAlignment="1">
      <alignment horizontal="center" vertical="center" wrapText="1"/>
    </xf>
    <xf numFmtId="0" fontId="33" fillId="44" borderId="18" xfId="11" applyFont="1" applyFill="1" applyBorder="1" applyAlignment="1">
      <alignment horizontal="center" vertical="center" wrapText="1"/>
    </xf>
    <xf numFmtId="0" fontId="33" fillId="21" borderId="18" xfId="11" applyFont="1" applyFill="1" applyBorder="1" applyAlignment="1">
      <alignment horizontal="center" vertical="center" wrapText="1"/>
    </xf>
    <xf numFmtId="0" fontId="33" fillId="21" borderId="44" xfId="11" applyFont="1" applyFill="1" applyBorder="1" applyAlignment="1">
      <alignment horizontal="center" vertical="center" wrapText="1"/>
    </xf>
    <xf numFmtId="0" fontId="30" fillId="30" borderId="17" xfId="8" applyFont="1" applyFill="1" applyBorder="1" applyAlignment="1">
      <alignment horizontal="center" vertical="center" wrapText="1"/>
    </xf>
    <xf numFmtId="0" fontId="30" fillId="30" borderId="18" xfId="8" applyFont="1" applyFill="1" applyBorder="1" applyAlignment="1">
      <alignment horizontal="center" vertical="center" wrapText="1"/>
    </xf>
    <xf numFmtId="0" fontId="30" fillId="30" borderId="44" xfId="8" applyFont="1" applyFill="1" applyBorder="1" applyAlignment="1">
      <alignment horizontal="center" vertical="center" wrapText="1"/>
    </xf>
    <xf numFmtId="0" fontId="34" fillId="37" borderId="42" xfId="8" applyFont="1" applyFill="1" applyBorder="1" applyAlignment="1">
      <alignment vertical="center"/>
    </xf>
    <xf numFmtId="0" fontId="34" fillId="37" borderId="43" xfId="8" applyFont="1" applyFill="1" applyBorder="1" applyAlignment="1">
      <alignment vertical="center"/>
    </xf>
    <xf numFmtId="0" fontId="34" fillId="37" borderId="45" xfId="8" applyFont="1" applyFill="1" applyBorder="1" applyAlignment="1">
      <alignment vertical="center"/>
    </xf>
    <xf numFmtId="0" fontId="6" fillId="0" borderId="0" xfId="8" applyAlignment="1">
      <alignment vertical="center"/>
    </xf>
    <xf numFmtId="0" fontId="18" fillId="0" borderId="0" xfId="8" applyFont="1"/>
    <xf numFmtId="0" fontId="35" fillId="46" borderId="0" xfId="8" applyFont="1" applyFill="1" applyAlignment="1">
      <alignment horizontal="center" vertical="center"/>
    </xf>
    <xf numFmtId="0" fontId="35" fillId="46" borderId="8" xfId="8" applyFont="1" applyFill="1" applyBorder="1" applyAlignment="1">
      <alignment horizontal="center" vertical="center"/>
    </xf>
    <xf numFmtId="0" fontId="35" fillId="46" borderId="8" xfId="8" applyFont="1" applyFill="1" applyBorder="1" applyAlignment="1">
      <alignment horizontal="center" vertical="center" wrapText="1"/>
    </xf>
    <xf numFmtId="0" fontId="35" fillId="27" borderId="1" xfId="8" applyFont="1" applyFill="1" applyBorder="1" applyAlignment="1">
      <alignment horizontal="center" vertical="center" wrapText="1"/>
    </xf>
    <xf numFmtId="0" fontId="35" fillId="49" borderId="2" xfId="8" applyFont="1" applyFill="1" applyBorder="1" applyAlignment="1">
      <alignment horizontal="center" vertical="center" wrapText="1"/>
    </xf>
    <xf numFmtId="0" fontId="35" fillId="49" borderId="2" xfId="8" applyFont="1" applyFill="1" applyBorder="1" applyAlignment="1">
      <alignment horizontal="center" vertical="center"/>
    </xf>
    <xf numFmtId="0" fontId="35" fillId="49" borderId="3" xfId="8" applyFont="1" applyFill="1" applyBorder="1" applyAlignment="1">
      <alignment horizontal="center" vertical="center"/>
    </xf>
    <xf numFmtId="0" fontId="7" fillId="14" borderId="17" xfId="8" applyFont="1" applyFill="1" applyBorder="1"/>
    <xf numFmtId="44" fontId="6" fillId="33" borderId="18" xfId="8" applyNumberFormat="1" applyFill="1" applyBorder="1" applyAlignment="1">
      <alignment vertical="center"/>
    </xf>
    <xf numFmtId="44" fontId="0" fillId="33" borderId="18" xfId="9" applyFont="1" applyFill="1" applyBorder="1" applyAlignment="1">
      <alignment vertical="center"/>
    </xf>
    <xf numFmtId="44" fontId="7" fillId="33" borderId="18" xfId="8" applyNumberFormat="1" applyFont="1" applyFill="1" applyBorder="1" applyAlignment="1">
      <alignment vertical="center"/>
    </xf>
    <xf numFmtId="44" fontId="7" fillId="33" borderId="39" xfId="8" applyNumberFormat="1" applyFont="1" applyFill="1" applyBorder="1" applyAlignment="1">
      <alignment vertical="center"/>
    </xf>
    <xf numFmtId="0" fontId="38" fillId="26" borderId="0" xfId="8" applyFont="1" applyFill="1" applyAlignment="1">
      <alignment horizontal="centerContinuous" vertical="center"/>
    </xf>
    <xf numFmtId="0" fontId="7" fillId="14" borderId="45" xfId="8" applyFont="1" applyFill="1" applyBorder="1" applyAlignment="1">
      <alignment vertical="center" wrapText="1"/>
    </xf>
    <xf numFmtId="0" fontId="6" fillId="14" borderId="2" xfId="8" applyFill="1" applyBorder="1" applyAlignment="1">
      <alignment vertical="center"/>
    </xf>
    <xf numFmtId="0" fontId="6" fillId="14" borderId="40" xfId="8" applyFill="1" applyBorder="1" applyAlignment="1">
      <alignment vertical="center"/>
    </xf>
    <xf numFmtId="0" fontId="18" fillId="14" borderId="49" xfId="8" applyFont="1" applyFill="1" applyBorder="1" applyAlignment="1">
      <alignment vertical="center" wrapText="1"/>
    </xf>
    <xf numFmtId="2" fontId="19" fillId="14" borderId="18" xfId="9" applyNumberFormat="1" applyFont="1" applyFill="1" applyBorder="1" applyAlignment="1">
      <alignment vertical="center"/>
    </xf>
    <xf numFmtId="2" fontId="19" fillId="14" borderId="18" xfId="8" applyNumberFormat="1" applyFont="1" applyFill="1" applyBorder="1" applyAlignment="1">
      <alignment vertical="center"/>
    </xf>
    <xf numFmtId="0" fontId="6" fillId="14" borderId="18" xfId="8" applyFill="1" applyBorder="1" applyAlignment="1">
      <alignment vertical="center"/>
    </xf>
    <xf numFmtId="0" fontId="6" fillId="14" borderId="41" xfId="8" applyFill="1" applyBorder="1" applyAlignment="1">
      <alignment vertical="center"/>
    </xf>
    <xf numFmtId="0" fontId="6" fillId="5" borderId="45" xfId="8" applyFill="1" applyBorder="1" applyAlignment="1">
      <alignment vertical="center"/>
    </xf>
    <xf numFmtId="0" fontId="6" fillId="5" borderId="2" xfId="8" applyFill="1" applyBorder="1" applyAlignment="1">
      <alignment vertical="center"/>
    </xf>
    <xf numFmtId="0" fontId="6" fillId="5" borderId="40" xfId="8" applyFill="1" applyBorder="1" applyAlignment="1">
      <alignment vertical="center"/>
    </xf>
    <xf numFmtId="0" fontId="18" fillId="5" borderId="49" xfId="8" applyFont="1" applyFill="1" applyBorder="1" applyAlignment="1">
      <alignment vertical="center" wrapText="1"/>
    </xf>
    <xf numFmtId="2" fontId="19" fillId="5" borderId="18" xfId="9" applyNumberFormat="1" applyFont="1" applyFill="1" applyBorder="1" applyAlignment="1">
      <alignment vertical="center"/>
    </xf>
    <xf numFmtId="2" fontId="19" fillId="5" borderId="18" xfId="8" applyNumberFormat="1" applyFont="1" applyFill="1" applyBorder="1" applyAlignment="1">
      <alignment vertical="center"/>
    </xf>
    <xf numFmtId="0" fontId="6" fillId="5" borderId="18" xfId="8" applyFill="1" applyBorder="1" applyAlignment="1">
      <alignment vertical="center"/>
    </xf>
    <xf numFmtId="0" fontId="6" fillId="5" borderId="41" xfId="8" applyFill="1" applyBorder="1" applyAlignment="1">
      <alignment vertical="center"/>
    </xf>
    <xf numFmtId="0" fontId="6" fillId="14" borderId="45" xfId="8" applyFill="1" applyBorder="1" applyAlignment="1">
      <alignment vertical="center"/>
    </xf>
    <xf numFmtId="2" fontId="19" fillId="14" borderId="18" xfId="2" applyNumberFormat="1" applyFont="1" applyFill="1" applyBorder="1" applyAlignment="1">
      <alignment vertical="center"/>
    </xf>
    <xf numFmtId="170" fontId="0" fillId="14" borderId="2" xfId="9" applyNumberFormat="1" applyFont="1" applyFill="1" applyBorder="1" applyAlignment="1">
      <alignment vertical="center"/>
    </xf>
    <xf numFmtId="170" fontId="6" fillId="14" borderId="2" xfId="8" applyNumberFormat="1" applyFill="1" applyBorder="1" applyAlignment="1">
      <alignment vertical="center"/>
    </xf>
    <xf numFmtId="170" fontId="7" fillId="14" borderId="2" xfId="8" applyNumberFormat="1" applyFont="1" applyFill="1" applyBorder="1" applyAlignment="1">
      <alignment vertical="center"/>
    </xf>
    <xf numFmtId="170" fontId="0" fillId="5" borderId="2" xfId="9" applyNumberFormat="1" applyFont="1" applyFill="1" applyBorder="1" applyAlignment="1">
      <alignment vertical="center"/>
    </xf>
    <xf numFmtId="170" fontId="6" fillId="5" borderId="2" xfId="8" applyNumberFormat="1" applyFill="1" applyBorder="1" applyAlignment="1">
      <alignment vertical="center"/>
    </xf>
    <xf numFmtId="170" fontId="7" fillId="5" borderId="2" xfId="8" applyNumberFormat="1" applyFont="1" applyFill="1" applyBorder="1" applyAlignment="1">
      <alignment vertical="center"/>
    </xf>
    <xf numFmtId="0" fontId="35" fillId="53" borderId="0" xfId="8" applyFont="1" applyFill="1" applyAlignment="1">
      <alignment vertical="center"/>
    </xf>
    <xf numFmtId="0" fontId="6" fillId="28" borderId="0" xfId="8" applyFill="1" applyAlignment="1">
      <alignment wrapText="1"/>
    </xf>
    <xf numFmtId="169" fontId="7" fillId="14" borderId="2" xfId="5" applyNumberFormat="1" applyFont="1" applyFill="1" applyBorder="1" applyAlignment="1">
      <alignment vertical="center"/>
    </xf>
    <xf numFmtId="169" fontId="19" fillId="14" borderId="18" xfId="5" applyNumberFormat="1" applyFont="1" applyFill="1" applyBorder="1" applyAlignment="1">
      <alignment vertical="center"/>
    </xf>
    <xf numFmtId="169" fontId="7" fillId="5" borderId="2" xfId="5" applyNumberFormat="1" applyFont="1" applyFill="1" applyBorder="1" applyAlignment="1">
      <alignment vertical="center"/>
    </xf>
    <xf numFmtId="169" fontId="7" fillId="5" borderId="18" xfId="5" applyNumberFormat="1" applyFont="1" applyFill="1" applyBorder="1" applyAlignment="1">
      <alignment vertical="center"/>
    </xf>
    <xf numFmtId="169" fontId="6" fillId="14" borderId="18" xfId="5" applyNumberFormat="1" applyFill="1" applyBorder="1" applyAlignment="1">
      <alignment vertical="center"/>
    </xf>
    <xf numFmtId="169" fontId="0" fillId="0" borderId="0" xfId="5" applyNumberFormat="1" applyFont="1"/>
    <xf numFmtId="0" fontId="41" fillId="0" borderId="0" xfId="8" applyFont="1"/>
    <xf numFmtId="0" fontId="10" fillId="0" borderId="51" xfId="8" applyFont="1" applyBorder="1"/>
    <xf numFmtId="0" fontId="10" fillId="11" borderId="51" xfId="8" applyFont="1" applyFill="1" applyBorder="1"/>
    <xf numFmtId="164" fontId="10" fillId="0" borderId="51" xfId="8" applyNumberFormat="1" applyFont="1" applyBorder="1"/>
    <xf numFmtId="2" fontId="10" fillId="0" borderId="51" xfId="8" applyNumberFormat="1" applyFont="1" applyBorder="1"/>
    <xf numFmtId="9" fontId="22" fillId="0" borderId="51" xfId="12" applyFont="1" applyBorder="1"/>
    <xf numFmtId="0" fontId="22" fillId="0" borderId="51" xfId="11" applyFont="1" applyBorder="1"/>
    <xf numFmtId="9" fontId="10" fillId="0" borderId="51" xfId="12" applyFont="1" applyBorder="1"/>
    <xf numFmtId="0" fontId="10" fillId="0" borderId="51" xfId="11" applyFont="1" applyBorder="1"/>
    <xf numFmtId="9" fontId="22" fillId="15" borderId="51" xfId="12" applyFont="1" applyFill="1" applyBorder="1"/>
    <xf numFmtId="0" fontId="10" fillId="12" borderId="51" xfId="8" applyFont="1" applyFill="1" applyBorder="1"/>
    <xf numFmtId="3" fontId="10" fillId="0" borderId="51" xfId="8" applyNumberFormat="1" applyFont="1" applyBorder="1"/>
    <xf numFmtId="165" fontId="10" fillId="0" borderId="51" xfId="8" applyNumberFormat="1" applyFont="1" applyBorder="1"/>
    <xf numFmtId="168" fontId="10" fillId="0" borderId="51" xfId="8" applyNumberFormat="1" applyFont="1" applyBorder="1"/>
    <xf numFmtId="9" fontId="10" fillId="0" borderId="51" xfId="2" applyFont="1" applyBorder="1"/>
    <xf numFmtId="0" fontId="10" fillId="23" borderId="51" xfId="11" applyFont="1" applyFill="1" applyBorder="1"/>
    <xf numFmtId="43" fontId="10" fillId="0" borderId="51" xfId="5" applyFont="1" applyBorder="1"/>
    <xf numFmtId="167" fontId="10" fillId="12" borderId="51" xfId="2" applyNumberFormat="1" applyFont="1" applyFill="1" applyBorder="1"/>
    <xf numFmtId="43" fontId="22" fillId="0" borderId="51" xfId="5" applyFont="1" applyBorder="1"/>
    <xf numFmtId="0" fontId="10" fillId="5" borderId="51" xfId="8" applyFont="1" applyFill="1" applyBorder="1"/>
    <xf numFmtId="164" fontId="10" fillId="5" borderId="51" xfId="8" applyNumberFormat="1" applyFont="1" applyFill="1" applyBorder="1"/>
    <xf numFmtId="9" fontId="22" fillId="5" borderId="51" xfId="12" applyFont="1" applyFill="1" applyBorder="1"/>
    <xf numFmtId="3" fontId="22" fillId="0" borderId="51" xfId="11" applyNumberFormat="1" applyFont="1" applyBorder="1"/>
    <xf numFmtId="167" fontId="10" fillId="0" borderId="51" xfId="12" applyNumberFormat="1" applyFont="1" applyFill="1" applyBorder="1"/>
    <xf numFmtId="9" fontId="22" fillId="0" borderId="51" xfId="12" applyFont="1" applyFill="1" applyBorder="1"/>
    <xf numFmtId="9" fontId="22" fillId="12" borderId="51" xfId="12" applyFont="1" applyFill="1" applyBorder="1"/>
    <xf numFmtId="166" fontId="10" fillId="0" borderId="51" xfId="12" applyNumberFormat="1" applyFont="1" applyBorder="1"/>
    <xf numFmtId="167" fontId="10" fillId="0" borderId="51" xfId="2" applyNumberFormat="1" applyFont="1" applyFill="1" applyBorder="1"/>
    <xf numFmtId="0" fontId="22" fillId="18" borderId="51" xfId="11" applyFont="1" applyFill="1" applyBorder="1"/>
    <xf numFmtId="10" fontId="10" fillId="0" borderId="51" xfId="12" applyNumberFormat="1" applyFont="1" applyBorder="1"/>
    <xf numFmtId="10" fontId="22" fillId="0" borderId="51" xfId="11" applyNumberFormat="1" applyFont="1" applyBorder="1"/>
    <xf numFmtId="0" fontId="23" fillId="19" borderId="51" xfId="11" applyFont="1" applyFill="1" applyBorder="1" applyAlignment="1">
      <alignment horizontal="left"/>
    </xf>
    <xf numFmtId="0" fontId="22" fillId="0" borderId="51" xfId="8" applyFont="1" applyBorder="1"/>
    <xf numFmtId="167" fontId="10" fillId="0" borderId="51" xfId="12" applyNumberFormat="1" applyFont="1" applyBorder="1"/>
    <xf numFmtId="164" fontId="10" fillId="0" borderId="51" xfId="11" applyNumberFormat="1" applyFont="1" applyBorder="1"/>
    <xf numFmtId="0" fontId="10" fillId="5" borderId="51" xfId="11" applyFont="1" applyFill="1" applyBorder="1"/>
    <xf numFmtId="165" fontId="10" fillId="5" borderId="51" xfId="8" applyNumberFormat="1" applyFont="1" applyFill="1" applyBorder="1"/>
    <xf numFmtId="9" fontId="22" fillId="13" borderId="51" xfId="12" applyFont="1" applyFill="1" applyBorder="1"/>
    <xf numFmtId="9" fontId="10" fillId="0" borderId="51" xfId="14" applyFont="1" applyBorder="1"/>
    <xf numFmtId="0" fontId="22" fillId="0" borderId="51" xfId="11" applyFont="1" applyBorder="1" applyAlignment="1">
      <alignment horizontal="right"/>
    </xf>
    <xf numFmtId="1" fontId="10" fillId="0" borderId="51" xfId="8" applyNumberFormat="1" applyFont="1" applyBorder="1"/>
    <xf numFmtId="0" fontId="24" fillId="0" borderId="51" xfId="11" applyFont="1" applyBorder="1"/>
    <xf numFmtId="9" fontId="22" fillId="0" borderId="51" xfId="2" applyFont="1" applyBorder="1"/>
    <xf numFmtId="9" fontId="22" fillId="0" borderId="51" xfId="11" applyNumberFormat="1" applyFont="1" applyBorder="1"/>
    <xf numFmtId="0" fontId="10" fillId="0" borderId="51" xfId="15" applyNumberFormat="1" applyFont="1" applyBorder="1"/>
    <xf numFmtId="9" fontId="10" fillId="0" borderId="51" xfId="8" applyNumberFormat="1" applyFont="1" applyBorder="1"/>
    <xf numFmtId="0" fontId="10" fillId="0" borderId="51" xfId="8" applyFont="1" applyBorder="1" applyAlignment="1">
      <alignment vertical="top"/>
    </xf>
    <xf numFmtId="10" fontId="10" fillId="0" borderId="51" xfId="8" applyNumberFormat="1" applyFont="1" applyBorder="1"/>
    <xf numFmtId="43" fontId="10" fillId="0" borderId="51" xfId="15" applyFont="1" applyBorder="1"/>
    <xf numFmtId="0" fontId="10" fillId="4" borderId="51" xfId="8" applyFont="1" applyFill="1" applyBorder="1"/>
    <xf numFmtId="167" fontId="10" fillId="0" borderId="51" xfId="2" applyNumberFormat="1" applyFont="1" applyBorder="1"/>
    <xf numFmtId="0" fontId="10" fillId="10" borderId="51" xfId="11" applyFont="1" applyFill="1" applyBorder="1"/>
    <xf numFmtId="0" fontId="10" fillId="15" borderId="51" xfId="8" applyFont="1" applyFill="1" applyBorder="1"/>
    <xf numFmtId="164" fontId="10" fillId="15" borderId="51" xfId="8" applyNumberFormat="1" applyFont="1" applyFill="1" applyBorder="1"/>
    <xf numFmtId="9" fontId="22" fillId="15" borderId="51" xfId="2" applyFont="1" applyFill="1" applyBorder="1"/>
    <xf numFmtId="0" fontId="10" fillId="15" borderId="51" xfId="11" applyFont="1" applyFill="1" applyBorder="1"/>
    <xf numFmtId="165" fontId="10" fillId="15" borderId="51" xfId="8" applyNumberFormat="1" applyFont="1" applyFill="1" applyBorder="1"/>
    <xf numFmtId="0" fontId="8" fillId="51" borderId="47" xfId="11" applyFont="1" applyFill="1" applyBorder="1" applyAlignment="1">
      <alignment horizontal="center" vertical="center" wrapText="1"/>
    </xf>
    <xf numFmtId="9" fontId="8" fillId="54" borderId="47" xfId="12" applyFont="1" applyFill="1" applyBorder="1" applyAlignment="1">
      <alignment horizontal="center" vertical="center"/>
    </xf>
    <xf numFmtId="0" fontId="8" fillId="54" borderId="47" xfId="11" applyFont="1" applyFill="1" applyBorder="1" applyAlignment="1">
      <alignment horizontal="center" vertical="center"/>
    </xf>
    <xf numFmtId="0" fontId="6" fillId="51" borderId="53" xfId="8" applyFill="1" applyBorder="1"/>
    <xf numFmtId="0" fontId="7" fillId="51" borderId="53" xfId="8" applyFont="1" applyFill="1" applyBorder="1"/>
    <xf numFmtId="0" fontId="8" fillId="54" borderId="48" xfId="11" applyFont="1" applyFill="1" applyBorder="1" applyAlignment="1">
      <alignment horizontal="center" vertical="center"/>
    </xf>
    <xf numFmtId="0" fontId="7" fillId="51" borderId="51" xfId="8" applyFont="1" applyFill="1" applyBorder="1" applyAlignment="1">
      <alignment horizontal="center"/>
    </xf>
    <xf numFmtId="0" fontId="10" fillId="34" borderId="51" xfId="8" applyFont="1" applyFill="1" applyBorder="1"/>
    <xf numFmtId="170" fontId="7" fillId="3" borderId="51" xfId="1" applyNumberFormat="1" applyFont="1" applyFill="1" applyBorder="1"/>
    <xf numFmtId="170" fontId="6" fillId="3" borderId="51" xfId="1" applyNumberFormat="1" applyFill="1" applyBorder="1"/>
    <xf numFmtId="0" fontId="10" fillId="0" borderId="52" xfId="8" applyFont="1" applyBorder="1"/>
    <xf numFmtId="0" fontId="10" fillId="5" borderId="52" xfId="8" applyFont="1" applyFill="1" applyBorder="1"/>
    <xf numFmtId="0" fontId="10" fillId="15" borderId="52" xfId="8" applyFont="1" applyFill="1" applyBorder="1"/>
    <xf numFmtId="0" fontId="6" fillId="60" borderId="54" xfId="8" applyFill="1" applyBorder="1"/>
    <xf numFmtId="0" fontId="10" fillId="0" borderId="54" xfId="8" applyFont="1" applyBorder="1"/>
    <xf numFmtId="0" fontId="10" fillId="5" borderId="54" xfId="8" applyFont="1" applyFill="1" applyBorder="1"/>
    <xf numFmtId="0" fontId="10" fillId="15" borderId="54" xfId="8" applyFont="1" applyFill="1" applyBorder="1"/>
    <xf numFmtId="0" fontId="35" fillId="53" borderId="55" xfId="8" applyFont="1" applyFill="1" applyBorder="1" applyAlignment="1">
      <alignment vertical="center"/>
    </xf>
    <xf numFmtId="0" fontId="35" fillId="53" borderId="56" xfId="8" applyFont="1" applyFill="1" applyBorder="1" applyAlignment="1">
      <alignment vertical="center"/>
    </xf>
    <xf numFmtId="0" fontId="35" fillId="53" borderId="57" xfId="8" applyFont="1" applyFill="1" applyBorder="1" applyAlignment="1">
      <alignment vertical="center"/>
    </xf>
    <xf numFmtId="0" fontId="35" fillId="53" borderId="58" xfId="8" applyFont="1" applyFill="1" applyBorder="1" applyAlignment="1">
      <alignment vertical="center"/>
    </xf>
    <xf numFmtId="0" fontId="35" fillId="53" borderId="59" xfId="8" applyFont="1" applyFill="1" applyBorder="1" applyAlignment="1">
      <alignment vertical="center"/>
    </xf>
    <xf numFmtId="0" fontId="6" fillId="51" borderId="60" xfId="8" applyFill="1" applyBorder="1"/>
    <xf numFmtId="0" fontId="8" fillId="51" borderId="62" xfId="11" applyFont="1" applyFill="1" applyBorder="1" applyAlignment="1">
      <alignment horizontal="center" vertical="center" wrapText="1"/>
    </xf>
    <xf numFmtId="0" fontId="22" fillId="0" borderId="63" xfId="11" applyFont="1" applyBorder="1"/>
    <xf numFmtId="170" fontId="22" fillId="0" borderId="61" xfId="13" applyNumberFormat="1" applyFont="1" applyBorder="1"/>
    <xf numFmtId="0" fontId="10" fillId="0" borderId="63" xfId="11" applyFont="1" applyBorder="1"/>
    <xf numFmtId="0" fontId="10" fillId="0" borderId="63" xfId="8" applyFont="1" applyBorder="1"/>
    <xf numFmtId="0" fontId="22" fillId="18" borderId="63" xfId="11" applyFont="1" applyFill="1" applyBorder="1"/>
    <xf numFmtId="0" fontId="10" fillId="15" borderId="63" xfId="8" applyFont="1" applyFill="1" applyBorder="1"/>
    <xf numFmtId="0" fontId="22" fillId="20" borderId="63" xfId="11" applyFont="1" applyFill="1" applyBorder="1"/>
    <xf numFmtId="0" fontId="10" fillId="0" borderId="54" xfId="11" applyFont="1" applyBorder="1"/>
    <xf numFmtId="0" fontId="10" fillId="0" borderId="51" xfId="16" applyFont="1" applyBorder="1" applyAlignment="1">
      <alignment vertical="top"/>
    </xf>
    <xf numFmtId="0" fontId="16" fillId="0" borderId="51" xfId="16" applyFont="1" applyBorder="1" applyAlignment="1">
      <alignment vertical="top"/>
    </xf>
    <xf numFmtId="0" fontId="16" fillId="0" borderId="51" xfId="16" applyFont="1" applyBorder="1" applyAlignment="1">
      <alignment vertical="top" wrapText="1"/>
    </xf>
    <xf numFmtId="0" fontId="16" fillId="11" borderId="51" xfId="16" applyFont="1" applyFill="1" applyBorder="1" applyAlignment="1">
      <alignment vertical="center" wrapText="1"/>
    </xf>
    <xf numFmtId="0" fontId="16" fillId="12" borderId="51" xfId="16" applyFont="1" applyFill="1" applyBorder="1" applyAlignment="1">
      <alignment vertical="top" wrapText="1"/>
    </xf>
    <xf numFmtId="0" fontId="16" fillId="4" borderId="51" xfId="16" applyFont="1" applyFill="1" applyBorder="1" applyAlignment="1">
      <alignment vertical="center" wrapText="1"/>
    </xf>
    <xf numFmtId="0" fontId="10" fillId="10" borderId="51" xfId="8" applyFont="1" applyFill="1" applyBorder="1"/>
    <xf numFmtId="0" fontId="10" fillId="12" borderId="51" xfId="8" applyFont="1" applyFill="1" applyBorder="1" applyAlignment="1">
      <alignment vertical="top"/>
    </xf>
    <xf numFmtId="169" fontId="10" fillId="0" borderId="52" xfId="5" applyNumberFormat="1" applyFont="1" applyBorder="1"/>
    <xf numFmtId="0" fontId="35" fillId="49" borderId="55" xfId="8" applyFont="1" applyFill="1" applyBorder="1" applyAlignment="1">
      <alignment horizontal="centerContinuous"/>
    </xf>
    <xf numFmtId="0" fontId="35" fillId="49" borderId="56" xfId="8" applyFont="1" applyFill="1" applyBorder="1" applyAlignment="1">
      <alignment horizontal="centerContinuous"/>
    </xf>
    <xf numFmtId="0" fontId="37" fillId="49" borderId="67" xfId="8" applyFont="1" applyFill="1" applyBorder="1" applyAlignment="1">
      <alignment horizontal="centerContinuous"/>
    </xf>
    <xf numFmtId="169" fontId="10" fillId="0" borderId="63" xfId="5" applyNumberFormat="1" applyFont="1" applyBorder="1"/>
    <xf numFmtId="169" fontId="10" fillId="0" borderId="61" xfId="5" applyNumberFormat="1" applyFont="1" applyBorder="1"/>
    <xf numFmtId="3" fontId="22" fillId="0" borderId="61" xfId="11" applyNumberFormat="1" applyFont="1" applyBorder="1"/>
    <xf numFmtId="169" fontId="10" fillId="12" borderId="63" xfId="5" applyNumberFormat="1" applyFont="1" applyFill="1" applyBorder="1"/>
    <xf numFmtId="169" fontId="22" fillId="0" borderId="61" xfId="5" applyNumberFormat="1" applyFont="1" applyBorder="1" applyAlignment="1">
      <alignment horizontal="right"/>
    </xf>
    <xf numFmtId="0" fontId="22" fillId="0" borderId="61" xfId="11" applyFont="1" applyBorder="1"/>
    <xf numFmtId="0" fontId="35" fillId="58" borderId="68" xfId="8" applyFont="1" applyFill="1" applyBorder="1" applyAlignment="1">
      <alignment horizontal="centerContinuous"/>
    </xf>
    <xf numFmtId="0" fontId="35" fillId="58" borderId="69" xfId="8" applyFont="1" applyFill="1" applyBorder="1" applyAlignment="1">
      <alignment horizontal="centerContinuous"/>
    </xf>
    <xf numFmtId="0" fontId="37" fillId="58" borderId="70" xfId="8" applyFont="1" applyFill="1" applyBorder="1" applyAlignment="1">
      <alignment horizontal="centerContinuous"/>
    </xf>
    <xf numFmtId="9" fontId="10" fillId="0" borderId="63" xfId="2" applyFont="1" applyBorder="1"/>
    <xf numFmtId="9" fontId="10" fillId="0" borderId="63" xfId="12" applyFont="1" applyBorder="1"/>
    <xf numFmtId="9" fontId="10" fillId="12" borderId="63" xfId="2" applyFont="1" applyFill="1" applyBorder="1"/>
    <xf numFmtId="167" fontId="10" fillId="12" borderId="63" xfId="2" applyNumberFormat="1" applyFont="1" applyFill="1" applyBorder="1"/>
    <xf numFmtId="167" fontId="10" fillId="0" borderId="63" xfId="2" applyNumberFormat="1" applyFont="1" applyFill="1" applyBorder="1"/>
    <xf numFmtId="9" fontId="10" fillId="0" borderId="63" xfId="2" applyFont="1" applyFill="1" applyBorder="1"/>
    <xf numFmtId="167" fontId="10" fillId="0" borderId="61" xfId="12" applyNumberFormat="1" applyFont="1" applyBorder="1"/>
    <xf numFmtId="9" fontId="10" fillId="15" borderId="63" xfId="2" applyFont="1" applyFill="1" applyBorder="1"/>
    <xf numFmtId="0" fontId="35" fillId="50" borderId="68" xfId="8" applyFont="1" applyFill="1" applyBorder="1" applyAlignment="1">
      <alignment horizontal="centerContinuous"/>
    </xf>
    <xf numFmtId="0" fontId="35" fillId="50" borderId="69" xfId="8" applyFont="1" applyFill="1" applyBorder="1" applyAlignment="1">
      <alignment horizontal="centerContinuous"/>
    </xf>
    <xf numFmtId="0" fontId="37" fillId="50" borderId="70" xfId="8" applyFont="1" applyFill="1" applyBorder="1" applyAlignment="1">
      <alignment horizontal="centerContinuous"/>
    </xf>
    <xf numFmtId="168" fontId="10" fillId="0" borderId="63" xfId="8" applyNumberFormat="1" applyFont="1" applyBorder="1"/>
    <xf numFmtId="0" fontId="35" fillId="49" borderId="68" xfId="8" applyFont="1" applyFill="1" applyBorder="1" applyAlignment="1">
      <alignment horizontal="centerContinuous"/>
    </xf>
    <xf numFmtId="0" fontId="35" fillId="49" borderId="69" xfId="8" applyFont="1" applyFill="1" applyBorder="1" applyAlignment="1">
      <alignment horizontal="centerContinuous"/>
    </xf>
    <xf numFmtId="9" fontId="22" fillId="0" borderId="63" xfId="12" applyFont="1" applyBorder="1"/>
    <xf numFmtId="0" fontId="10" fillId="0" borderId="61" xfId="8" applyFont="1" applyBorder="1"/>
    <xf numFmtId="9" fontId="22" fillId="15" borderId="63" xfId="12" applyFont="1" applyFill="1" applyBorder="1"/>
    <xf numFmtId="9" fontId="10" fillId="5" borderId="63" xfId="2" applyFont="1" applyFill="1" applyBorder="1"/>
    <xf numFmtId="9" fontId="22" fillId="0" borderId="63" xfId="12" applyFont="1" applyFill="1" applyBorder="1"/>
    <xf numFmtId="168" fontId="10" fillId="0" borderId="65" xfId="8" applyNumberFormat="1" applyFont="1" applyBorder="1"/>
    <xf numFmtId="0" fontId="35" fillId="49" borderId="71" xfId="8" applyFont="1" applyFill="1" applyBorder="1" applyAlignment="1">
      <alignment horizontal="centerContinuous"/>
    </xf>
    <xf numFmtId="0" fontId="22" fillId="0" borderId="54" xfId="11" applyFont="1" applyBorder="1"/>
    <xf numFmtId="0" fontId="22" fillId="18" borderId="54" xfId="11" applyFont="1" applyFill="1" applyBorder="1"/>
    <xf numFmtId="0" fontId="36" fillId="25" borderId="73" xfId="8" applyFont="1" applyFill="1" applyBorder="1"/>
    <xf numFmtId="0" fontId="36" fillId="25" borderId="58" xfId="8" applyFont="1" applyFill="1" applyBorder="1"/>
    <xf numFmtId="0" fontId="35" fillId="25" borderId="58" xfId="8" applyFont="1" applyFill="1" applyBorder="1"/>
    <xf numFmtId="0" fontId="36" fillId="25" borderId="59" xfId="8" applyFont="1" applyFill="1" applyBorder="1"/>
    <xf numFmtId="170" fontId="7" fillId="6" borderId="61" xfId="1" applyNumberFormat="1" applyFont="1" applyFill="1" applyBorder="1"/>
    <xf numFmtId="170" fontId="6" fillId="6" borderId="61" xfId="1" applyNumberFormat="1" applyFill="1" applyBorder="1"/>
    <xf numFmtId="0" fontId="36" fillId="25" borderId="52" xfId="8" applyFont="1" applyFill="1" applyBorder="1"/>
    <xf numFmtId="0" fontId="30" fillId="3" borderId="75" xfId="8" applyFont="1" applyFill="1" applyBorder="1"/>
    <xf numFmtId="0" fontId="7" fillId="3" borderId="76" xfId="8" applyFont="1" applyFill="1" applyBorder="1"/>
    <xf numFmtId="170" fontId="7" fillId="3" borderId="63" xfId="1" applyNumberFormat="1" applyFont="1" applyFill="1" applyBorder="1"/>
    <xf numFmtId="170" fontId="6" fillId="3" borderId="63" xfId="1" applyNumberFormat="1" applyFill="1" applyBorder="1"/>
    <xf numFmtId="0" fontId="39" fillId="52" borderId="74" xfId="8" applyFont="1" applyFill="1" applyBorder="1" applyAlignment="1">
      <alignment horizontal="center" vertical="center"/>
    </xf>
    <xf numFmtId="0" fontId="39" fillId="25" borderId="75" xfId="8" applyFont="1" applyFill="1" applyBorder="1" applyAlignment="1">
      <alignment vertical="center" wrapText="1"/>
    </xf>
    <xf numFmtId="0" fontId="39" fillId="25" borderId="77" xfId="8" applyFont="1" applyFill="1" applyBorder="1" applyAlignment="1">
      <alignment vertical="center" wrapText="1"/>
    </xf>
    <xf numFmtId="9" fontId="8" fillId="55" borderId="74" xfId="12" applyFont="1" applyFill="1" applyBorder="1" applyAlignment="1">
      <alignment horizontal="center" vertical="center"/>
    </xf>
    <xf numFmtId="0" fontId="8" fillId="55" borderId="74" xfId="11" applyFont="1" applyFill="1" applyBorder="1" applyAlignment="1">
      <alignment horizontal="center" vertical="center"/>
    </xf>
    <xf numFmtId="0" fontId="8" fillId="48" borderId="74" xfId="8" applyFont="1" applyFill="1" applyBorder="1" applyAlignment="1">
      <alignment horizontal="center" vertical="center"/>
    </xf>
    <xf numFmtId="0" fontId="31" fillId="48" borderId="74" xfId="8" applyFont="1" applyFill="1" applyBorder="1" applyAlignment="1">
      <alignment horizontal="center" vertical="center"/>
    </xf>
    <xf numFmtId="0" fontId="10" fillId="48" borderId="78" xfId="8" applyFont="1" applyFill="1" applyBorder="1"/>
    <xf numFmtId="0" fontId="10" fillId="60" borderId="79" xfId="8" applyFont="1" applyFill="1" applyBorder="1"/>
    <xf numFmtId="0" fontId="10" fillId="34" borderId="75" xfId="8" applyFont="1" applyFill="1" applyBorder="1"/>
    <xf numFmtId="0" fontId="10" fillId="15" borderId="80" xfId="8" applyFont="1" applyFill="1" applyBorder="1" applyAlignment="1">
      <alignment horizontal="centerContinuous"/>
    </xf>
    <xf numFmtId="0" fontId="10" fillId="15" borderId="81" xfId="8" applyFont="1" applyFill="1" applyBorder="1" applyAlignment="1">
      <alignment horizontal="centerContinuous"/>
    </xf>
    <xf numFmtId="0" fontId="10" fillId="15" borderId="82" xfId="8" applyFont="1" applyFill="1" applyBorder="1" applyAlignment="1">
      <alignment horizontal="centerContinuous"/>
    </xf>
    <xf numFmtId="0" fontId="40" fillId="45" borderId="80" xfId="8" applyFont="1" applyFill="1" applyBorder="1" applyAlignment="1">
      <alignment horizontal="centerContinuous"/>
    </xf>
    <xf numFmtId="0" fontId="10" fillId="45" borderId="81" xfId="8" applyFont="1" applyFill="1" applyBorder="1" applyAlignment="1">
      <alignment horizontal="centerContinuous"/>
    </xf>
    <xf numFmtId="0" fontId="10" fillId="45" borderId="82" xfId="8" applyFont="1" applyFill="1" applyBorder="1" applyAlignment="1">
      <alignment horizontal="centerContinuous"/>
    </xf>
    <xf numFmtId="0" fontId="10" fillId="35" borderId="80" xfId="8" quotePrefix="1" applyFont="1" applyFill="1" applyBorder="1" applyAlignment="1">
      <alignment horizontal="centerContinuous"/>
    </xf>
    <xf numFmtId="0" fontId="10" fillId="35" borderId="81" xfId="8" applyFont="1" applyFill="1" applyBorder="1" applyAlignment="1">
      <alignment horizontal="centerContinuous"/>
    </xf>
    <xf numFmtId="0" fontId="10" fillId="35" borderId="82" xfId="8" applyFont="1" applyFill="1" applyBorder="1" applyAlignment="1">
      <alignment horizontal="centerContinuous"/>
    </xf>
    <xf numFmtId="0" fontId="10" fillId="15" borderId="80" xfId="8" quotePrefix="1" applyFont="1" applyFill="1" applyBorder="1" applyAlignment="1">
      <alignment horizontal="centerContinuous"/>
    </xf>
    <xf numFmtId="0" fontId="10" fillId="15" borderId="83" xfId="8" applyFont="1" applyFill="1" applyBorder="1" applyAlignment="1">
      <alignment horizontal="centerContinuous"/>
    </xf>
    <xf numFmtId="0" fontId="7" fillId="3" borderId="75" xfId="8" applyFont="1" applyFill="1" applyBorder="1"/>
    <xf numFmtId="170" fontId="6" fillId="3" borderId="84" xfId="8" applyNumberFormat="1" applyFill="1" applyBorder="1"/>
    <xf numFmtId="170" fontId="6" fillId="3" borderId="74" xfId="8" applyNumberFormat="1" applyFill="1" applyBorder="1"/>
    <xf numFmtId="170" fontId="6" fillId="6" borderId="78" xfId="8" applyNumberFormat="1" applyFill="1" applyBorder="1"/>
    <xf numFmtId="0" fontId="39" fillId="46" borderId="73" xfId="8" applyFont="1" applyFill="1" applyBorder="1" applyAlignment="1">
      <alignment horizontal="center" vertical="center" wrapText="1"/>
    </xf>
    <xf numFmtId="0" fontId="39" fillId="46" borderId="58" xfId="8" applyFont="1" applyFill="1" applyBorder="1" applyAlignment="1">
      <alignment horizontal="center" vertical="center" wrapText="1"/>
    </xf>
    <xf numFmtId="0" fontId="39" fillId="52" borderId="58" xfId="8" applyFont="1" applyFill="1" applyBorder="1" applyAlignment="1">
      <alignment horizontal="center" vertical="center" wrapText="1"/>
    </xf>
    <xf numFmtId="0" fontId="39" fillId="25" borderId="58" xfId="8" applyFont="1" applyFill="1" applyBorder="1" applyAlignment="1">
      <alignment horizontal="center" vertical="center" wrapText="1"/>
    </xf>
    <xf numFmtId="0" fontId="39" fillId="25" borderId="76" xfId="8" applyFont="1" applyFill="1" applyBorder="1" applyAlignment="1">
      <alignment horizontal="center" vertical="center" wrapText="1"/>
    </xf>
    <xf numFmtId="0" fontId="8" fillId="36" borderId="73" xfId="11" applyFont="1" applyFill="1" applyBorder="1" applyAlignment="1">
      <alignment horizontal="center" vertical="center" wrapText="1"/>
    </xf>
    <xf numFmtId="0" fontId="8" fillId="36" borderId="58" xfId="11" applyFont="1" applyFill="1" applyBorder="1" applyAlignment="1">
      <alignment horizontal="center" vertical="center" wrapText="1"/>
    </xf>
    <xf numFmtId="9" fontId="8" fillId="56" borderId="58" xfId="12" applyFont="1" applyFill="1" applyBorder="1" applyAlignment="1">
      <alignment horizontal="center" vertical="center" wrapText="1"/>
    </xf>
    <xf numFmtId="0" fontId="8" fillId="56" borderId="58" xfId="11" applyFont="1" applyFill="1" applyBorder="1" applyAlignment="1">
      <alignment horizontal="center" vertical="center" wrapText="1"/>
    </xf>
    <xf numFmtId="9" fontId="26" fillId="57" borderId="58" xfId="12" applyFont="1" applyFill="1" applyBorder="1" applyAlignment="1">
      <alignment horizontal="center" vertical="center" wrapText="1"/>
    </xf>
    <xf numFmtId="0" fontId="26" fillId="57" borderId="58" xfId="11" applyFont="1" applyFill="1" applyBorder="1" applyAlignment="1">
      <alignment horizontal="center" vertical="center" wrapText="1"/>
    </xf>
    <xf numFmtId="0" fontId="8" fillId="57" borderId="58" xfId="11" applyFont="1" applyFill="1" applyBorder="1" applyAlignment="1">
      <alignment horizontal="center" vertical="center" wrapText="1"/>
    </xf>
    <xf numFmtId="0" fontId="21" fillId="30" borderId="58" xfId="8" applyFont="1" applyFill="1" applyBorder="1" applyAlignment="1">
      <alignment horizontal="center" vertical="center" wrapText="1"/>
    </xf>
    <xf numFmtId="0" fontId="21" fillId="30" borderId="59" xfId="8" applyFont="1" applyFill="1" applyBorder="1" applyAlignment="1">
      <alignment horizontal="center" vertical="center" wrapText="1"/>
    </xf>
    <xf numFmtId="0" fontId="21" fillId="60" borderId="57" xfId="8" applyFont="1" applyFill="1" applyBorder="1" applyAlignment="1">
      <alignment horizontal="center" vertical="center" wrapText="1"/>
    </xf>
    <xf numFmtId="0" fontId="21" fillId="26" borderId="76" xfId="8" applyFont="1" applyFill="1" applyBorder="1" applyAlignment="1">
      <alignment horizontal="center" vertical="center" wrapText="1"/>
    </xf>
    <xf numFmtId="0" fontId="21" fillId="22" borderId="73" xfId="8" applyFont="1" applyFill="1" applyBorder="1" applyAlignment="1">
      <alignment horizontal="center" vertical="center"/>
    </xf>
    <xf numFmtId="0" fontId="21" fillId="22" borderId="58" xfId="8" applyFont="1" applyFill="1" applyBorder="1" applyAlignment="1">
      <alignment horizontal="center" vertical="center"/>
    </xf>
    <xf numFmtId="0" fontId="21" fillId="22" borderId="59" xfId="8" applyFont="1" applyFill="1" applyBorder="1" applyAlignment="1">
      <alignment horizontal="center" vertical="center"/>
    </xf>
    <xf numFmtId="0" fontId="21" fillId="59" borderId="73" xfId="8" applyFont="1" applyFill="1" applyBorder="1" applyAlignment="1">
      <alignment horizontal="center" vertical="center"/>
    </xf>
    <xf numFmtId="0" fontId="21" fillId="59" borderId="58" xfId="8" applyFont="1" applyFill="1" applyBorder="1" applyAlignment="1">
      <alignment horizontal="center" vertical="center"/>
    </xf>
    <xf numFmtId="0" fontId="21" fillId="59" borderId="59" xfId="8" applyFont="1" applyFill="1" applyBorder="1" applyAlignment="1">
      <alignment horizontal="center" vertical="center"/>
    </xf>
    <xf numFmtId="0" fontId="21" fillId="28" borderId="73" xfId="8" applyFont="1" applyFill="1" applyBorder="1" applyAlignment="1">
      <alignment horizontal="center" vertical="center"/>
    </xf>
    <xf numFmtId="0" fontId="21" fillId="28" borderId="58" xfId="8" applyFont="1" applyFill="1" applyBorder="1" applyAlignment="1">
      <alignment horizontal="center" vertical="center"/>
    </xf>
    <xf numFmtId="0" fontId="21" fillId="28" borderId="59" xfId="8" applyFont="1" applyFill="1" applyBorder="1" applyAlignment="1">
      <alignment horizontal="center" vertical="center"/>
    </xf>
    <xf numFmtId="0" fontId="21" fillId="22" borderId="76" xfId="8" applyFont="1" applyFill="1" applyBorder="1" applyAlignment="1">
      <alignment horizontal="center" vertical="center"/>
    </xf>
    <xf numFmtId="0" fontId="7" fillId="4" borderId="73" xfId="8" applyFont="1" applyFill="1" applyBorder="1" applyAlignment="1">
      <alignment horizontal="center" vertical="center" wrapText="1"/>
    </xf>
    <xf numFmtId="0" fontId="21" fillId="4" borderId="58" xfId="8" applyFont="1" applyFill="1" applyBorder="1" applyAlignment="1">
      <alignment horizontal="center" vertical="center" wrapText="1"/>
    </xf>
    <xf numFmtId="0" fontId="7" fillId="4" borderId="58" xfId="8" applyFont="1" applyFill="1" applyBorder="1" applyAlignment="1">
      <alignment horizontal="center" vertical="center" wrapText="1"/>
    </xf>
    <xf numFmtId="170" fontId="21" fillId="4" borderId="59" xfId="8" applyNumberFormat="1" applyFont="1" applyFill="1" applyBorder="1" applyAlignment="1">
      <alignment horizontal="center" vertical="center" wrapText="1"/>
    </xf>
    <xf numFmtId="0" fontId="27" fillId="22" borderId="57" xfId="8" applyFont="1" applyFill="1" applyBorder="1" applyAlignment="1">
      <alignment vertical="center" wrapText="1"/>
    </xf>
    <xf numFmtId="0" fontId="27" fillId="22" borderId="58" xfId="8" applyFont="1" applyFill="1" applyBorder="1" applyAlignment="1">
      <alignment horizontal="center" vertical="center" wrapText="1"/>
    </xf>
    <xf numFmtId="0" fontId="10" fillId="5" borderId="63" xfId="8" applyFont="1" applyFill="1" applyBorder="1"/>
    <xf numFmtId="1" fontId="10" fillId="0" borderId="63" xfId="8" applyNumberFormat="1" applyFont="1" applyBorder="1"/>
    <xf numFmtId="0" fontId="6" fillId="61" borderId="45" xfId="8" applyFill="1" applyBorder="1" applyAlignment="1">
      <alignment vertical="center" wrapText="1"/>
    </xf>
    <xf numFmtId="0" fontId="6" fillId="61" borderId="2" xfId="8" applyFill="1" applyBorder="1" applyAlignment="1">
      <alignment vertical="center" wrapText="1"/>
    </xf>
    <xf numFmtId="0" fontId="6" fillId="61" borderId="2" xfId="8" applyFill="1" applyBorder="1" applyAlignment="1">
      <alignment vertical="center"/>
    </xf>
    <xf numFmtId="169" fontId="6" fillId="61" borderId="2" xfId="5" applyNumberFormat="1" applyFill="1" applyBorder="1" applyAlignment="1">
      <alignment vertical="center"/>
    </xf>
    <xf numFmtId="9" fontId="18" fillId="61" borderId="49" xfId="8" applyNumberFormat="1" applyFont="1" applyFill="1" applyBorder="1" applyAlignment="1">
      <alignment vertical="center"/>
    </xf>
    <xf numFmtId="9" fontId="18" fillId="61" borderId="18" xfId="8" applyNumberFormat="1" applyFont="1" applyFill="1" applyBorder="1" applyAlignment="1">
      <alignment vertical="center"/>
    </xf>
    <xf numFmtId="0" fontId="6" fillId="61" borderId="18" xfId="8" applyFill="1" applyBorder="1" applyAlignment="1">
      <alignment vertical="center"/>
    </xf>
    <xf numFmtId="169" fontId="6" fillId="61" borderId="18" xfId="5" applyNumberFormat="1" applyFill="1" applyBorder="1" applyAlignment="1">
      <alignment vertical="center"/>
    </xf>
    <xf numFmtId="9" fontId="7" fillId="0" borderId="0" xfId="8" applyNumberFormat="1" applyFont="1"/>
    <xf numFmtId="167" fontId="10" fillId="0" borderId="63" xfId="2" applyNumberFormat="1" applyFont="1" applyBorder="1"/>
    <xf numFmtId="167" fontId="10" fillId="23" borderId="61" xfId="12" applyNumberFormat="1" applyFont="1" applyFill="1" applyBorder="1"/>
    <xf numFmtId="167" fontId="10" fillId="0" borderId="63" xfId="12" applyNumberFormat="1" applyFont="1" applyBorder="1"/>
    <xf numFmtId="167" fontId="10" fillId="0" borderId="63" xfId="12" applyNumberFormat="1" applyFont="1" applyFill="1" applyBorder="1"/>
    <xf numFmtId="167" fontId="22" fillId="0" borderId="63" xfId="11" applyNumberFormat="1" applyFont="1" applyBorder="1"/>
    <xf numFmtId="167" fontId="22" fillId="0" borderId="51" xfId="2" applyNumberFormat="1" applyFont="1" applyBorder="1"/>
    <xf numFmtId="167" fontId="22" fillId="0" borderId="61" xfId="11" applyNumberFormat="1" applyFont="1" applyBorder="1"/>
    <xf numFmtId="167" fontId="10" fillId="0" borderId="63" xfId="14" applyNumberFormat="1" applyFont="1" applyBorder="1"/>
    <xf numFmtId="167" fontId="10" fillId="0" borderId="61" xfId="14" applyNumberFormat="1" applyFont="1" applyBorder="1"/>
    <xf numFmtId="167" fontId="10" fillId="15" borderId="63" xfId="2" applyNumberFormat="1" applyFont="1" applyFill="1" applyBorder="1"/>
    <xf numFmtId="167" fontId="10" fillId="15" borderId="51" xfId="2" applyNumberFormat="1" applyFont="1" applyFill="1" applyBorder="1"/>
    <xf numFmtId="167" fontId="10" fillId="0" borderId="63" xfId="8" applyNumberFormat="1" applyFont="1" applyBorder="1"/>
    <xf numFmtId="167" fontId="10" fillId="0" borderId="61" xfId="8" applyNumberFormat="1" applyFont="1" applyBorder="1"/>
    <xf numFmtId="167" fontId="10" fillId="0" borderId="61" xfId="14" applyNumberFormat="1" applyFont="1" applyFill="1" applyBorder="1"/>
    <xf numFmtId="167" fontId="10" fillId="23" borderId="61" xfId="8" applyNumberFormat="1" applyFont="1" applyFill="1" applyBorder="1"/>
    <xf numFmtId="167" fontId="10" fillId="0" borderId="61" xfId="2" applyNumberFormat="1" applyFont="1" applyBorder="1"/>
    <xf numFmtId="0" fontId="10" fillId="0" borderId="51" xfId="17" applyFont="1" applyBorder="1" applyAlignment="1">
      <alignment vertical="center"/>
    </xf>
    <xf numFmtId="0" fontId="10" fillId="23" borderId="51" xfId="8" applyFont="1" applyFill="1" applyBorder="1"/>
    <xf numFmtId="0" fontId="10" fillId="0" borderId="61" xfId="5" applyNumberFormat="1" applyFont="1" applyBorder="1"/>
    <xf numFmtId="169" fontId="22" fillId="0" borderId="61" xfId="5" applyNumberFormat="1" applyFont="1" applyBorder="1"/>
    <xf numFmtId="167" fontId="22" fillId="23" borderId="61" xfId="11" applyNumberFormat="1" applyFont="1" applyFill="1" applyBorder="1"/>
    <xf numFmtId="9" fontId="22" fillId="32" borderId="51" xfId="0" applyNumberFormat="1" applyFont="1" applyFill="1" applyBorder="1"/>
    <xf numFmtId="0" fontId="10" fillId="0" borderId="54" xfId="8" applyFont="1" applyBorder="1" applyAlignment="1">
      <alignment vertical="top"/>
    </xf>
    <xf numFmtId="0" fontId="22" fillId="24" borderId="51" xfId="0" applyFont="1" applyFill="1" applyBorder="1"/>
    <xf numFmtId="0" fontId="22" fillId="0" borderId="51" xfId="0" applyFont="1" applyBorder="1"/>
    <xf numFmtId="43" fontId="10" fillId="0" borderId="61" xfId="5" applyFont="1" applyBorder="1"/>
    <xf numFmtId="3" fontId="10" fillId="0" borderId="61" xfId="8" applyNumberFormat="1" applyFont="1" applyBorder="1"/>
    <xf numFmtId="0" fontId="10" fillId="0" borderId="61" xfId="0" applyFont="1" applyBorder="1"/>
    <xf numFmtId="1" fontId="10" fillId="0" borderId="61" xfId="8" applyNumberFormat="1" applyFont="1" applyBorder="1"/>
    <xf numFmtId="170" fontId="10" fillId="0" borderId="63" xfId="1" applyNumberFormat="1" applyFont="1" applyBorder="1"/>
    <xf numFmtId="170" fontId="10" fillId="0" borderId="51" xfId="1" applyNumberFormat="1" applyFont="1" applyBorder="1"/>
    <xf numFmtId="170" fontId="10" fillId="6" borderId="61" xfId="1" applyNumberFormat="1" applyFont="1" applyFill="1" applyBorder="1"/>
    <xf numFmtId="44" fontId="10" fillId="6" borderId="61" xfId="1" applyFont="1" applyFill="1" applyBorder="1"/>
    <xf numFmtId="0" fontId="42" fillId="0" borderId="51" xfId="17" applyFont="1" applyBorder="1"/>
    <xf numFmtId="167" fontId="10" fillId="0" borderId="51" xfId="8" applyNumberFormat="1" applyFont="1" applyBorder="1"/>
    <xf numFmtId="167" fontId="10" fillId="34" borderId="61" xfId="2" applyNumberFormat="1" applyFont="1" applyFill="1" applyBorder="1"/>
    <xf numFmtId="0" fontId="10" fillId="0" borderId="64" xfId="8" applyFont="1" applyBorder="1"/>
    <xf numFmtId="0" fontId="10" fillId="0" borderId="65" xfId="8" applyFont="1" applyBorder="1"/>
    <xf numFmtId="0" fontId="10" fillId="0" borderId="72" xfId="8" applyFont="1" applyBorder="1"/>
    <xf numFmtId="0" fontId="10" fillId="0" borderId="66" xfId="8" applyFont="1" applyBorder="1"/>
    <xf numFmtId="0" fontId="10" fillId="0" borderId="85" xfId="8" applyFont="1" applyBorder="1"/>
    <xf numFmtId="1" fontId="10" fillId="12" borderId="51" xfId="8" applyNumberFormat="1" applyFont="1" applyFill="1" applyBorder="1"/>
    <xf numFmtId="167" fontId="22" fillId="15" borderId="52" xfId="12" applyNumberFormat="1" applyFont="1" applyFill="1" applyBorder="1"/>
    <xf numFmtId="167" fontId="22" fillId="0" borderId="52" xfId="12" applyNumberFormat="1" applyFont="1" applyBorder="1"/>
    <xf numFmtId="167" fontId="10" fillId="0" borderId="52" xfId="2" applyNumberFormat="1" applyFont="1" applyBorder="1"/>
    <xf numFmtId="167" fontId="10" fillId="6" borderId="52" xfId="2" applyNumberFormat="1" applyFont="1" applyFill="1" applyBorder="1"/>
    <xf numFmtId="167" fontId="22" fillId="0" borderId="51" xfId="12" applyNumberFormat="1" applyFont="1" applyBorder="1"/>
    <xf numFmtId="167" fontId="22" fillId="0" borderId="52" xfId="12" applyNumberFormat="1" applyFont="1" applyFill="1" applyBorder="1"/>
    <xf numFmtId="167" fontId="10" fillId="5" borderId="51" xfId="2" applyNumberFormat="1" applyFont="1" applyFill="1" applyBorder="1"/>
    <xf numFmtId="167" fontId="22" fillId="5" borderId="52" xfId="12" applyNumberFormat="1" applyFont="1" applyFill="1" applyBorder="1"/>
    <xf numFmtId="167" fontId="22" fillId="12" borderId="52" xfId="12" applyNumberFormat="1" applyFont="1" applyFill="1" applyBorder="1"/>
    <xf numFmtId="167" fontId="22" fillId="6" borderId="52" xfId="12" applyNumberFormat="1" applyFont="1" applyFill="1" applyBorder="1"/>
    <xf numFmtId="167" fontId="10" fillId="0" borderId="52" xfId="8" applyNumberFormat="1" applyFont="1" applyBorder="1"/>
    <xf numFmtId="167" fontId="10" fillId="0" borderId="52" xfId="12" applyNumberFormat="1" applyFont="1" applyBorder="1"/>
    <xf numFmtId="167" fontId="22" fillId="0" borderId="51" xfId="12" applyNumberFormat="1" applyFont="1" applyFill="1" applyBorder="1"/>
    <xf numFmtId="167" fontId="10" fillId="33" borderId="52" xfId="2" applyNumberFormat="1" applyFont="1" applyFill="1" applyBorder="1"/>
    <xf numFmtId="170" fontId="6" fillId="0" borderId="0" xfId="8" applyNumberFormat="1"/>
    <xf numFmtId="0" fontId="7" fillId="14" borderId="7" xfId="8" applyFont="1" applyFill="1" applyBorder="1"/>
    <xf numFmtId="44" fontId="7" fillId="33" borderId="9" xfId="8" applyNumberFormat="1" applyFont="1" applyFill="1" applyBorder="1" applyAlignment="1">
      <alignment vertical="center" wrapText="1"/>
    </xf>
    <xf numFmtId="170" fontId="0" fillId="33" borderId="4" xfId="9" applyNumberFormat="1" applyFont="1" applyFill="1" applyBorder="1" applyAlignment="1">
      <alignment vertical="center"/>
    </xf>
    <xf numFmtId="170" fontId="6" fillId="33" borderId="8" xfId="8" applyNumberFormat="1" applyFill="1" applyBorder="1" applyAlignment="1">
      <alignment vertical="center"/>
    </xf>
    <xf numFmtId="1" fontId="10" fillId="0" borderId="51" xfId="2" applyNumberFormat="1" applyFont="1" applyFill="1" applyBorder="1"/>
    <xf numFmtId="167" fontId="10" fillId="0" borderId="65" xfId="2" applyNumberFormat="1" applyFont="1" applyFill="1" applyBorder="1"/>
    <xf numFmtId="9" fontId="10" fillId="0" borderId="65" xfId="2" applyFont="1" applyFill="1" applyBorder="1"/>
    <xf numFmtId="167" fontId="10" fillId="12" borderId="51" xfId="8" applyNumberFormat="1" applyFont="1" applyFill="1" applyBorder="1"/>
    <xf numFmtId="44" fontId="10" fillId="6" borderId="52" xfId="1" applyFont="1" applyFill="1" applyBorder="1"/>
    <xf numFmtId="0" fontId="22" fillId="0" borderId="79" xfId="11" applyFont="1" applyBorder="1"/>
    <xf numFmtId="0" fontId="10" fillId="23" borderId="74" xfId="8" applyFont="1" applyFill="1" applyBorder="1"/>
    <xf numFmtId="0" fontId="22" fillId="0" borderId="86" xfId="11" applyFont="1" applyBorder="1"/>
    <xf numFmtId="0" fontId="10" fillId="23" borderId="87" xfId="8" applyFont="1" applyFill="1" applyBorder="1"/>
    <xf numFmtId="0" fontId="10" fillId="0" borderId="89" xfId="8" applyFont="1" applyBorder="1"/>
    <xf numFmtId="0" fontId="7" fillId="34" borderId="52" xfId="8" applyFont="1" applyFill="1" applyBorder="1" applyAlignment="1">
      <alignment wrapText="1"/>
    </xf>
    <xf numFmtId="0" fontId="7" fillId="49" borderId="88" xfId="8" applyFont="1" applyFill="1" applyBorder="1"/>
    <xf numFmtId="0" fontId="10" fillId="15" borderId="77" xfId="8" applyFont="1" applyFill="1" applyBorder="1"/>
    <xf numFmtId="0" fontId="2" fillId="62" borderId="90" xfId="0" applyFont="1" applyFill="1" applyBorder="1" applyAlignment="1">
      <alignment vertical="top" wrapText="1"/>
    </xf>
    <xf numFmtId="0" fontId="43" fillId="62" borderId="90" xfId="0" applyFont="1" applyFill="1" applyBorder="1" applyAlignment="1">
      <alignment vertical="top" wrapText="1"/>
    </xf>
    <xf numFmtId="0" fontId="44" fillId="63" borderId="90" xfId="0" applyFont="1" applyFill="1" applyBorder="1" applyAlignment="1">
      <alignment vertical="top" wrapText="1"/>
    </xf>
    <xf numFmtId="0" fontId="45" fillId="64" borderId="90" xfId="0" applyFont="1" applyFill="1" applyBorder="1" applyAlignment="1">
      <alignment vertical="top" wrapText="1"/>
    </xf>
    <xf numFmtId="0" fontId="46" fillId="0" borderId="90" xfId="0" applyFont="1" applyBorder="1" applyAlignment="1">
      <alignment vertical="top" wrapText="1"/>
    </xf>
    <xf numFmtId="0" fontId="7" fillId="0" borderId="90" xfId="0" applyFont="1" applyBorder="1" applyAlignment="1">
      <alignment vertical="top" wrapText="1"/>
    </xf>
    <xf numFmtId="0" fontId="2" fillId="12" borderId="90" xfId="0" applyFont="1" applyFill="1" applyBorder="1" applyAlignment="1">
      <alignment vertical="top" wrapText="1"/>
    </xf>
    <xf numFmtId="0" fontId="2" fillId="0" borderId="90" xfId="0" applyFont="1" applyBorder="1" applyAlignment="1">
      <alignment vertical="top" wrapText="1"/>
    </xf>
    <xf numFmtId="10" fontId="2" fillId="0" borderId="90" xfId="0" applyNumberFormat="1" applyFont="1" applyBorder="1" applyAlignment="1">
      <alignment vertical="top" wrapText="1"/>
    </xf>
    <xf numFmtId="0" fontId="45" fillId="64" borderId="90" xfId="0" applyFont="1" applyFill="1" applyBorder="1" applyAlignment="1">
      <alignment vertical="center"/>
    </xf>
    <xf numFmtId="0" fontId="2" fillId="30" borderId="90" xfId="0" applyFont="1" applyFill="1" applyBorder="1" applyAlignment="1">
      <alignment vertical="top" wrapText="1"/>
    </xf>
    <xf numFmtId="4" fontId="2" fillId="0" borderId="90" xfId="0" applyNumberFormat="1" applyFont="1" applyBorder="1" applyAlignment="1">
      <alignment vertical="top" wrapText="1"/>
    </xf>
    <xf numFmtId="0" fontId="25" fillId="62" borderId="90" xfId="17" applyFill="1" applyBorder="1" applyAlignment="1">
      <alignment vertical="top" wrapText="1"/>
    </xf>
    <xf numFmtId="4" fontId="47" fillId="0" borderId="90" xfId="0" applyNumberFormat="1" applyFont="1" applyBorder="1" applyAlignment="1">
      <alignment wrapText="1"/>
    </xf>
    <xf numFmtId="0" fontId="45" fillId="65" borderId="90" xfId="0" applyFont="1" applyFill="1" applyBorder="1" applyAlignment="1">
      <alignment vertical="center"/>
    </xf>
    <xf numFmtId="0" fontId="2" fillId="65" borderId="90" xfId="0" applyFont="1" applyFill="1" applyBorder="1" applyAlignment="1">
      <alignment vertical="top" wrapText="1"/>
    </xf>
    <xf numFmtId="0" fontId="2" fillId="65" borderId="90" xfId="0" applyFont="1" applyFill="1" applyBorder="1" applyAlignment="1">
      <alignment vertical="center"/>
    </xf>
    <xf numFmtId="0" fontId="7" fillId="62" borderId="90" xfId="0" applyFont="1" applyFill="1" applyBorder="1" applyAlignment="1">
      <alignment vertical="top" wrapText="1"/>
    </xf>
    <xf numFmtId="4" fontId="2" fillId="62" borderId="90" xfId="0" applyNumberFormat="1" applyFont="1" applyFill="1" applyBorder="1" applyAlignment="1">
      <alignment vertical="top" wrapText="1"/>
    </xf>
    <xf numFmtId="0" fontId="25" fillId="0" borderId="90" xfId="17" applyBorder="1" applyAlignment="1">
      <alignment vertical="top" wrapText="1"/>
    </xf>
    <xf numFmtId="0" fontId="47" fillId="0" borderId="90" xfId="0" applyFont="1" applyBorder="1" applyAlignment="1">
      <alignment wrapText="1"/>
    </xf>
    <xf numFmtId="0" fontId="7" fillId="0" borderId="90" xfId="0" applyFont="1" applyBorder="1" applyAlignment="1">
      <alignment vertical="center"/>
    </xf>
    <xf numFmtId="0" fontId="43" fillId="62" borderId="90" xfId="0" applyFont="1" applyFill="1" applyBorder="1" applyAlignment="1">
      <alignment vertical="center"/>
    </xf>
    <xf numFmtId="10" fontId="2" fillId="65" borderId="90" xfId="0" applyNumberFormat="1" applyFont="1" applyFill="1" applyBorder="1" applyAlignment="1">
      <alignment vertical="top" wrapText="1"/>
    </xf>
    <xf numFmtId="0" fontId="2" fillId="0" borderId="90" xfId="0" applyFont="1" applyBorder="1" applyAlignment="1">
      <alignment horizontal="right" vertical="top" wrapText="1"/>
    </xf>
    <xf numFmtId="10" fontId="2" fillId="0" borderId="90" xfId="0" applyNumberFormat="1" applyFont="1" applyBorder="1" applyAlignment="1">
      <alignment horizontal="right" vertical="top" wrapText="1"/>
    </xf>
    <xf numFmtId="4" fontId="2" fillId="0" borderId="90" xfId="0" applyNumberFormat="1" applyFont="1" applyBorder="1" applyAlignment="1">
      <alignment horizontal="right" vertical="top" wrapText="1"/>
    </xf>
    <xf numFmtId="0" fontId="47" fillId="12" borderId="90" xfId="0" applyFont="1" applyFill="1" applyBorder="1" applyAlignment="1">
      <alignment wrapText="1"/>
    </xf>
    <xf numFmtId="0" fontId="47" fillId="12" borderId="90" xfId="0" applyFont="1" applyFill="1" applyBorder="1" applyAlignment="1">
      <alignment vertical="center"/>
    </xf>
    <xf numFmtId="0" fontId="48" fillId="0" borderId="35" xfId="0" applyFont="1" applyBorder="1"/>
    <xf numFmtId="0" fontId="2" fillId="0" borderId="90" xfId="0" applyFont="1" applyBorder="1" applyAlignment="1">
      <alignment wrapText="1"/>
    </xf>
    <xf numFmtId="0" fontId="2" fillId="0" borderId="90" xfId="0" applyFont="1" applyBorder="1" applyAlignment="1">
      <alignment vertical="center"/>
    </xf>
    <xf numFmtId="0" fontId="43" fillId="0" borderId="90" xfId="0" applyFont="1" applyBorder="1" applyAlignment="1">
      <alignment vertical="top" wrapText="1"/>
    </xf>
    <xf numFmtId="0" fontId="2" fillId="12" borderId="90" xfId="0" applyFont="1" applyFill="1" applyBorder="1" applyAlignment="1">
      <alignment wrapText="1"/>
    </xf>
    <xf numFmtId="0" fontId="7" fillId="0" borderId="91" xfId="0" applyFont="1" applyBorder="1" applyAlignment="1">
      <alignment vertical="top" wrapText="1"/>
    </xf>
    <xf numFmtId="0" fontId="43" fillId="65" borderId="90" xfId="0" applyFont="1" applyFill="1" applyBorder="1" applyAlignment="1">
      <alignment vertical="top" wrapText="1"/>
    </xf>
    <xf numFmtId="0" fontId="43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49" fillId="62" borderId="90" xfId="0" applyFont="1" applyFill="1" applyBorder="1" applyAlignment="1">
      <alignment wrapText="1"/>
    </xf>
    <xf numFmtId="0" fontId="48" fillId="0" borderId="92" xfId="0" applyFont="1" applyBorder="1"/>
    <xf numFmtId="0" fontId="2" fillId="0" borderId="90" xfId="0" applyFont="1" applyBorder="1" applyAlignment="1">
      <alignment horizontal="right" wrapText="1"/>
    </xf>
    <xf numFmtId="0" fontId="7" fillId="65" borderId="90" xfId="0" applyFont="1" applyFill="1" applyBorder="1" applyAlignment="1">
      <alignment vertical="center"/>
    </xf>
    <xf numFmtId="0" fontId="2" fillId="65" borderId="90" xfId="0" applyFont="1" applyFill="1" applyBorder="1" applyAlignment="1">
      <alignment horizontal="right" vertical="top" wrapText="1"/>
    </xf>
    <xf numFmtId="0" fontId="47" fillId="0" borderId="90" xfId="0" applyFont="1" applyBorder="1" applyAlignment="1">
      <alignment horizontal="right" wrapText="1"/>
    </xf>
    <xf numFmtId="0" fontId="18" fillId="65" borderId="90" xfId="0" applyFont="1" applyFill="1" applyBorder="1" applyAlignment="1">
      <alignment vertical="center"/>
    </xf>
    <xf numFmtId="0" fontId="0" fillId="0" borderId="90" xfId="0" applyBorder="1" applyAlignment="1">
      <alignment wrapText="1"/>
    </xf>
    <xf numFmtId="10" fontId="2" fillId="30" borderId="90" xfId="0" applyNumberFormat="1" applyFont="1" applyFill="1" applyBorder="1" applyAlignment="1">
      <alignment vertical="top" wrapText="1"/>
    </xf>
    <xf numFmtId="0" fontId="0" fillId="0" borderId="90" xfId="0" applyBorder="1" applyAlignment="1">
      <alignment horizontal="right" wrapText="1"/>
    </xf>
    <xf numFmtId="4" fontId="2" fillId="65" borderId="90" xfId="0" applyNumberFormat="1" applyFont="1" applyFill="1" applyBorder="1" applyAlignment="1">
      <alignment vertical="top" wrapText="1"/>
    </xf>
    <xf numFmtId="0" fontId="2" fillId="62" borderId="90" xfId="0" applyFont="1" applyFill="1" applyBorder="1" applyAlignment="1">
      <alignment wrapText="1"/>
    </xf>
    <xf numFmtId="0" fontId="50" fillId="62" borderId="90" xfId="0" applyFont="1" applyFill="1" applyBorder="1" applyAlignment="1">
      <alignment wrapText="1"/>
    </xf>
    <xf numFmtId="0" fontId="2" fillId="65" borderId="93" xfId="0" applyFont="1" applyFill="1" applyBorder="1" applyAlignment="1">
      <alignment vertical="top" wrapText="1"/>
    </xf>
    <xf numFmtId="0" fontId="7" fillId="0" borderId="94" xfId="0" applyFont="1" applyBorder="1" applyAlignment="1">
      <alignment vertical="top" wrapText="1"/>
    </xf>
    <xf numFmtId="0" fontId="2" fillId="66" borderId="95" xfId="0" applyFont="1" applyFill="1" applyBorder="1" applyAlignment="1">
      <alignment wrapText="1"/>
    </xf>
    <xf numFmtId="0" fontId="51" fillId="0" borderId="90" xfId="0" applyFont="1" applyBorder="1" applyAlignment="1">
      <alignment vertical="top" wrapText="1"/>
    </xf>
    <xf numFmtId="0" fontId="7" fillId="0" borderId="93" xfId="0" applyFont="1" applyBorder="1" applyAlignment="1">
      <alignment vertical="top" wrapText="1"/>
    </xf>
    <xf numFmtId="0" fontId="46" fillId="0" borderId="94" xfId="0" applyFont="1" applyBorder="1" applyAlignment="1">
      <alignment vertical="top" wrapText="1"/>
    </xf>
    <xf numFmtId="0" fontId="43" fillId="66" borderId="93" xfId="0" applyFont="1" applyFill="1" applyBorder="1" applyAlignment="1">
      <alignment vertical="center"/>
    </xf>
    <xf numFmtId="3" fontId="2" fillId="0" borderId="90" xfId="0" applyNumberFormat="1" applyFont="1" applyBorder="1" applyAlignment="1">
      <alignment vertical="top" wrapText="1"/>
    </xf>
    <xf numFmtId="0" fontId="2" fillId="62" borderId="93" xfId="0" applyFont="1" applyFill="1" applyBorder="1" applyAlignment="1">
      <alignment wrapText="1"/>
    </xf>
    <xf numFmtId="0" fontId="52" fillId="62" borderId="90" xfId="0" applyFont="1" applyFill="1" applyBorder="1" applyAlignment="1">
      <alignment vertical="center"/>
    </xf>
    <xf numFmtId="0" fontId="2" fillId="62" borderId="95" xfId="0" applyFont="1" applyFill="1" applyBorder="1" applyAlignment="1">
      <alignment wrapText="1"/>
    </xf>
    <xf numFmtId="0" fontId="45" fillId="65" borderId="90" xfId="0" applyFont="1" applyFill="1" applyBorder="1" applyAlignment="1">
      <alignment vertical="top" wrapText="1"/>
    </xf>
    <xf numFmtId="10" fontId="2" fillId="65" borderId="90" xfId="0" applyNumberFormat="1" applyFont="1" applyFill="1" applyBorder="1" applyAlignment="1">
      <alignment horizontal="right" vertical="top" wrapText="1"/>
    </xf>
    <xf numFmtId="0" fontId="25" fillId="0" borderId="90" xfId="17" applyBorder="1" applyAlignment="1">
      <alignment vertical="center"/>
    </xf>
    <xf numFmtId="0" fontId="2" fillId="0" borderId="94" xfId="0" applyFont="1" applyBorder="1" applyAlignment="1">
      <alignment vertical="top" wrapText="1"/>
    </xf>
    <xf numFmtId="0" fontId="0" fillId="0" borderId="95" xfId="0" applyBorder="1" applyAlignment="1">
      <alignment wrapText="1"/>
    </xf>
    <xf numFmtId="0" fontId="2" fillId="0" borderId="93" xfId="0" applyFont="1" applyBorder="1" applyAlignment="1">
      <alignment vertical="top" wrapText="1"/>
    </xf>
    <xf numFmtId="0" fontId="0" fillId="67" borderId="95" xfId="0" applyFill="1" applyBorder="1" applyAlignment="1">
      <alignment wrapText="1"/>
    </xf>
    <xf numFmtId="0" fontId="45" fillId="68" borderId="91" xfId="0" applyFont="1" applyFill="1" applyBorder="1" applyAlignment="1">
      <alignment vertical="top" wrapText="1"/>
    </xf>
    <xf numFmtId="0" fontId="2" fillId="0" borderId="91" xfId="0" applyFont="1" applyBorder="1" applyAlignment="1">
      <alignment vertical="top" wrapText="1"/>
    </xf>
    <xf numFmtId="43" fontId="0" fillId="0" borderId="0" xfId="5" applyFont="1"/>
    <xf numFmtId="10" fontId="2" fillId="0" borderId="91" xfId="0" applyNumberFormat="1" applyFont="1" applyBorder="1" applyAlignment="1">
      <alignment vertical="top" wrapText="1"/>
    </xf>
    <xf numFmtId="9" fontId="0" fillId="0" borderId="0" xfId="2" applyFont="1"/>
    <xf numFmtId="43" fontId="0" fillId="0" borderId="0" xfId="0" applyNumberFormat="1"/>
    <xf numFmtId="0" fontId="0" fillId="0" borderId="0" xfId="0" applyAlignment="1">
      <alignment wrapText="1"/>
    </xf>
    <xf numFmtId="10" fontId="2" fillId="0" borderId="0" xfId="0" applyNumberFormat="1" applyFont="1" applyAlignment="1">
      <alignment vertical="top" wrapText="1"/>
    </xf>
    <xf numFmtId="0" fontId="2" fillId="0" borderId="96" xfId="0" applyFont="1" applyBorder="1" applyAlignment="1">
      <alignment vertical="top" wrapText="1"/>
    </xf>
    <xf numFmtId="168" fontId="10" fillId="0" borderId="61" xfId="11" applyNumberFormat="1" applyFont="1" applyBorder="1"/>
    <xf numFmtId="168" fontId="10" fillId="0" borderId="61" xfId="5" applyNumberFormat="1" applyFont="1" applyFill="1" applyBorder="1"/>
    <xf numFmtId="168" fontId="10" fillId="0" borderId="61" xfId="8" applyNumberFormat="1" applyFont="1" applyBorder="1"/>
    <xf numFmtId="0" fontId="6" fillId="49" borderId="0" xfId="8" applyFill="1"/>
    <xf numFmtId="0" fontId="6" fillId="15" borderId="0" xfId="8" applyFill="1"/>
    <xf numFmtId="44" fontId="6" fillId="26" borderId="0" xfId="8" applyNumberFormat="1" applyFill="1"/>
    <xf numFmtId="0" fontId="18" fillId="0" borderId="0" xfId="0" applyFont="1"/>
    <xf numFmtId="0" fontId="7" fillId="51" borderId="13" xfId="8" applyFont="1" applyFill="1" applyBorder="1" applyAlignment="1">
      <alignment horizontal="center" vertical="center" wrapText="1"/>
    </xf>
    <xf numFmtId="0" fontId="7" fillId="51" borderId="50" xfId="8" applyFont="1" applyFill="1" applyBorder="1" applyAlignment="1">
      <alignment horizontal="center" vertical="center" wrapText="1"/>
    </xf>
    <xf numFmtId="0" fontId="7" fillId="48" borderId="13" xfId="8" applyFont="1" applyFill="1" applyBorder="1" applyAlignment="1">
      <alignment horizontal="center" vertical="center" wrapText="1"/>
    </xf>
    <xf numFmtId="0" fontId="7" fillId="48" borderId="50" xfId="8" applyFont="1" applyFill="1" applyBorder="1" applyAlignment="1">
      <alignment horizontal="center" vertical="center" wrapText="1"/>
    </xf>
    <xf numFmtId="0" fontId="7" fillId="60" borderId="13" xfId="8" applyFont="1" applyFill="1" applyBorder="1" applyAlignment="1">
      <alignment horizontal="center" vertical="center" wrapText="1"/>
    </xf>
    <xf numFmtId="0" fontId="7" fillId="60" borderId="50" xfId="8" applyFont="1" applyFill="1" applyBorder="1" applyAlignment="1">
      <alignment horizontal="center" vertical="center" wrapText="1"/>
    </xf>
    <xf numFmtId="0" fontId="39" fillId="52" borderId="51" xfId="8" applyFont="1" applyFill="1" applyBorder="1" applyAlignment="1">
      <alignment horizontal="center" vertical="center"/>
    </xf>
    <xf numFmtId="0" fontId="7" fillId="51" borderId="51" xfId="8" applyFont="1" applyFill="1" applyBorder="1" applyAlignment="1">
      <alignment horizontal="center"/>
    </xf>
    <xf numFmtId="0" fontId="9" fillId="48" borderId="51" xfId="8" applyFont="1" applyFill="1" applyBorder="1" applyAlignment="1">
      <alignment horizontal="center" vertical="center"/>
    </xf>
    <xf numFmtId="0" fontId="9" fillId="48" borderId="61" xfId="8" applyFont="1" applyFill="1" applyBorder="1" applyAlignment="1">
      <alignment horizontal="center" vertical="center"/>
    </xf>
    <xf numFmtId="0" fontId="8" fillId="7" borderId="19" xfId="8" applyFont="1" applyFill="1" applyBorder="1" applyAlignment="1">
      <alignment horizontal="center" vertical="center"/>
    </xf>
    <xf numFmtId="0" fontId="8" fillId="7" borderId="20" xfId="8" applyFont="1" applyFill="1" applyBorder="1" applyAlignment="1">
      <alignment horizontal="center" vertical="center"/>
    </xf>
    <xf numFmtId="0" fontId="8" fillId="7" borderId="21" xfId="8" applyFont="1" applyFill="1" applyBorder="1" applyAlignment="1">
      <alignment horizontal="center" vertical="center"/>
    </xf>
    <xf numFmtId="0" fontId="7" fillId="5" borderId="31" xfId="8" applyFont="1" applyFill="1" applyBorder="1" applyAlignment="1">
      <alignment horizontal="center"/>
    </xf>
    <xf numFmtId="0" fontId="7" fillId="5" borderId="33" xfId="8" applyFont="1" applyFill="1" applyBorder="1" applyAlignment="1">
      <alignment horizontal="center"/>
    </xf>
    <xf numFmtId="0" fontId="9" fillId="2" borderId="19" xfId="8" applyFont="1" applyFill="1" applyBorder="1" applyAlignment="1">
      <alignment horizontal="center" vertical="center"/>
    </xf>
    <xf numFmtId="0" fontId="9" fillId="2" borderId="20" xfId="8" applyFont="1" applyFill="1" applyBorder="1" applyAlignment="1">
      <alignment horizontal="center" vertical="center"/>
    </xf>
    <xf numFmtId="0" fontId="9" fillId="2" borderId="21" xfId="8" applyFont="1" applyFill="1" applyBorder="1" applyAlignment="1">
      <alignment horizontal="center" vertical="center"/>
    </xf>
    <xf numFmtId="0" fontId="21" fillId="0" borderId="19" xfId="8" applyFont="1" applyBorder="1" applyAlignment="1">
      <alignment horizontal="center" vertical="center" wrapText="1"/>
    </xf>
    <xf numFmtId="0" fontId="21" fillId="0" borderId="20" xfId="8" applyFont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5" fillId="42" borderId="2" xfId="8" applyFont="1" applyFill="1" applyBorder="1" applyAlignment="1">
      <alignment horizontal="center"/>
    </xf>
    <xf numFmtId="0" fontId="35" fillId="42" borderId="46" xfId="8" applyFont="1" applyFill="1" applyBorder="1" applyAlignment="1">
      <alignment horizontal="center"/>
    </xf>
    <xf numFmtId="0" fontId="30" fillId="11" borderId="19" xfId="8" applyFont="1" applyFill="1" applyBorder="1" applyAlignment="1">
      <alignment horizontal="center" vertical="center" wrapText="1"/>
    </xf>
    <xf numFmtId="0" fontId="30" fillId="11" borderId="20" xfId="8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8" fillId="14" borderId="5" xfId="8" applyFont="1" applyFill="1" applyBorder="1"/>
    <xf numFmtId="0" fontId="0" fillId="33" borderId="6" xfId="0" applyFill="1" applyBorder="1"/>
    <xf numFmtId="0" fontId="18" fillId="14" borderId="17" xfId="0" applyFont="1" applyFill="1" applyBorder="1"/>
    <xf numFmtId="0" fontId="0" fillId="33" borderId="39" xfId="0" applyFill="1" applyBorder="1"/>
    <xf numFmtId="0" fontId="0" fillId="0" borderId="1" xfId="0" applyFont="1" applyBorder="1"/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39" xfId="0" applyNumberFormat="1" applyFont="1" applyBorder="1" applyAlignment="1">
      <alignment horizontal="center" vertical="center" wrapText="1"/>
    </xf>
    <xf numFmtId="170" fontId="0" fillId="33" borderId="18" xfId="0" applyNumberFormat="1" applyFill="1" applyBorder="1" applyAlignment="1">
      <alignment vertical="center"/>
    </xf>
  </cellXfs>
  <cellStyles count="18">
    <cellStyle name="Comma" xfId="5" builtinId="3"/>
    <cellStyle name="Comma 2" xfId="10" xr:uid="{2B6A83D0-6BBD-C54A-B2A2-271B462E9AB8}"/>
    <cellStyle name="Comma 3" xfId="15" xr:uid="{9046D289-D4A0-0840-941E-E47391F7B290}"/>
    <cellStyle name="Currency" xfId="1" builtinId="4"/>
    <cellStyle name="Currency 2" xfId="3" xr:uid="{7AE26772-E56B-8B45-914B-CB28088E215F}"/>
    <cellStyle name="Currency 2 2" xfId="6" xr:uid="{35561E7B-1450-9840-B0BA-3387D56796B9}"/>
    <cellStyle name="Currency 2 2 2" xfId="13" xr:uid="{C8077B44-7825-1C48-8CA9-E86EBF1CBF7A}"/>
    <cellStyle name="Currency 2 3" xfId="9" xr:uid="{EBBCB812-73C8-B74A-8299-C1BD24DB71A3}"/>
    <cellStyle name="Hyperlink" xfId="17" builtinId="8"/>
    <cellStyle name="Normal" xfId="0" builtinId="0"/>
    <cellStyle name="Normal 2" xfId="4" xr:uid="{395CA64A-2DED-8F4B-9EA8-64255AAEDC01}"/>
    <cellStyle name="Normal 2 2" xfId="7" xr:uid="{BE112280-CB35-E64A-B259-CB339F4EFD1C}"/>
    <cellStyle name="Normal 2 2 2" xfId="16" xr:uid="{ABB38213-4CF8-7F46-8879-F57D96888D78}"/>
    <cellStyle name="Normal 2 3" xfId="8" xr:uid="{BC2CB648-0514-B441-B500-9090B4EA2581}"/>
    <cellStyle name="Normal 3" xfId="11" xr:uid="{B37FD19E-4F4D-1A40-9603-D960D77AE7FE}"/>
    <cellStyle name="Percent" xfId="2" builtinId="5"/>
    <cellStyle name="Percent 2" xfId="12" xr:uid="{DD94B363-9BCB-994C-A45E-8082D52F3A98}"/>
    <cellStyle name="Percent 3" xfId="14" xr:uid="{9A721376-AE32-AE41-B910-84F2FD938C5C}"/>
  </cellStyles>
  <dxfs count="0"/>
  <tableStyles count="0" defaultTableStyle="TableStyleMedium2" defaultPivotStyle="PivotStyleLight16"/>
  <colors>
    <mruColors>
      <color rgb="FFFF9933"/>
      <color rgb="FF3C9BAC"/>
      <color rgb="FFFFE0B3"/>
      <color rgb="FFFF2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/Dropbox/APZU%20CMO:CHSPA/GPP%20Regional%20P&amp;P/DPPD/HSSP%20III/EHP/EHP%20Working%20Folder/CEA%20Constraints%20Modeling/Consumables_cost_Malawi%20EHP_16Feb22_Adds%201.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cost by internvention"/>
      <sheetName val="pivot"/>
      <sheetName val="raw"/>
      <sheetName val="cleaning tabs -&gt;"/>
      <sheetName val="levels of intervention"/>
      <sheetName val="intervention_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Level of intervention (old)</v>
          </cell>
          <cell r="B1" t="str">
            <v>Level of intervention (clean)</v>
          </cell>
        </row>
        <row r="2">
          <cell r="A2" t="str">
            <v>All</v>
          </cell>
          <cell r="B2" t="str">
            <v>all</v>
          </cell>
        </row>
        <row r="3">
          <cell r="A3" t="str">
            <v>Community</v>
          </cell>
          <cell r="B3" t="str">
            <v>community</v>
          </cell>
        </row>
        <row r="4">
          <cell r="A4" t="str">
            <v>Community/Primary</v>
          </cell>
          <cell r="B4" t="str">
            <v>community/primary</v>
          </cell>
        </row>
        <row r="5">
          <cell r="A5" t="str">
            <v>Community/Primary/Secondary/Tertiary</v>
          </cell>
          <cell r="B5" t="str">
            <v>all</v>
          </cell>
        </row>
        <row r="6">
          <cell r="A6" t="str">
            <v>primary</v>
          </cell>
          <cell r="B6" t="str">
            <v>primary</v>
          </cell>
        </row>
        <row r="7">
          <cell r="A7" t="str">
            <v>Primary/Secondary</v>
          </cell>
          <cell r="B7" t="str">
            <v>primary/secondary</v>
          </cell>
        </row>
        <row r="8">
          <cell r="A8" t="str">
            <v>secondary</v>
          </cell>
          <cell r="B8" t="str">
            <v>secondary</v>
          </cell>
        </row>
        <row r="9">
          <cell r="A9" t="str">
            <v>secondary / tertiary</v>
          </cell>
          <cell r="B9" t="str">
            <v>secondary/tertiary</v>
          </cell>
        </row>
        <row r="10">
          <cell r="A10" t="str">
            <v>secondary/tertiary</v>
          </cell>
          <cell r="B10" t="str">
            <v>secondary/tertiary</v>
          </cell>
        </row>
        <row r="11">
          <cell r="A11" t="str">
            <v>Teritary</v>
          </cell>
          <cell r="B11" t="str">
            <v>tertiary</v>
          </cell>
        </row>
        <row r="12">
          <cell r="A12" t="str">
            <v>Tertiary</v>
          </cell>
          <cell r="B12" t="str">
            <v>tertiary</v>
          </cell>
        </row>
      </sheetData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milia Connolly" id="{7E6C0EB0-FB9F-8940-98F9-F273B373ACAC}" userId="S::econnolly@pih.org::735e2ea5-5fc7-4224-bc39-b01190b73de6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mi/Dropbox/APZU%20CMO:CHSPA/GPP%20Regional%20P&amp;P/DPPD/HSSP%20III/EHP/EHP%20Working%20Folder/CEA%20Constraints%20Modeling/Consumables_cost_Malawi%20EHP_16Feb22_Adds%201.3.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mi/Dropbox/APZU%20CMO:CHSPA/GPP%20Regional%20P&amp;P/DPPD/HSSP%20III/EHP/EHP%20Working%20Folder/CEA%20Constraints%20Modeling/Consumables_cost_Malawi%20EHP_16Feb22_Adds%201.3.2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kshi Mohan" refreshedDate="44608.553519907407" createdVersion="7" refreshedVersion="7" minRefreshableVersion="3" recordCount="1269" xr:uid="{5BA0A89E-6EFF-1D4E-80EF-AD5722C7B108}">
  <cacheSource type="worksheet">
    <worksheetSource ref="H4:M1273" sheet="pivot" r:id="rId2"/>
  </cacheSource>
  <cacheFields count="6">
    <cacheField name="Category" numFmtId="0">
      <sharedItems count="15">
        <s v="Child Health"/>
        <s v="Ear and Eye Infection"/>
        <s v="HIV/AIDS"/>
        <s v="Malaria"/>
        <s v="Maternal/Newborn and Reproductive Health"/>
        <s v="Mental, Neurological and Substance use disorders"/>
        <s v="Neglected Tropical Disease"/>
        <s v="Non-Communicable Disease and Injury"/>
        <s v="Nutrition"/>
        <s v="Oral Health"/>
        <s v="Respiratory disease including COVID-19"/>
        <s v="Skin"/>
        <s v="Tuberculosis"/>
        <s v="Vaccine Preventable Disease"/>
        <s v="(blank)"/>
      </sharedItems>
    </cacheField>
    <cacheField name="Intervention name for matching" numFmtId="0">
      <sharedItems count="221">
        <s v="??"/>
        <s v="Antibiotics for treatment of dysentery"/>
        <s v="Condoms"/>
        <s v="Deworming (children)"/>
        <s v="Female condoms"/>
        <s v="ICCM Fast breathing Pneumonia treatment (infants)"/>
        <s v="ICCM Malaria treament (infants)"/>
        <s v="ICCM management of diarrhea"/>
        <s v="IMCI Facility level Services"/>
        <s v="IMCI Malaria treatment (children &gt;5years)"/>
        <s v="IMCI Malaria treatment (children)"/>
        <s v="IMCI management of diarrhea"/>
        <s v="IMCI management of diarrhea ( children &gt;5 years)"/>
        <s v="IMCI management of severe dehydration"/>
        <s v="IMCI Pneumonia treatment (children)"/>
        <s v="IMCI Treatment of severe Malaria"/>
        <s v="IMCI Treatment of severe pneumonia"/>
        <s v="Malaria Rapid diagnostic test"/>
        <s v="Management of moderate acute malnutrition (children)"/>
        <s v="Oral Contraception"/>
        <s v="Possible Serious Bacterial Infection Treatment (PSBI)"/>
        <s v="Rectal antimalarial treatment (&lt;5 years)"/>
        <s v="Trachoma mass drug administration"/>
        <s v="Acute otitis media in under 5s"/>
        <s v="Adenoidectomy"/>
        <s v="Deep foreign body removal"/>
        <s v="Head/Neck Surgery"/>
        <s v="Neck Lipoma/Mass removal"/>
        <s v="Superficial foreign body removal"/>
        <s v="Throat and Nasal Surgery"/>
        <s v="Tonsillectomy"/>
        <s v="Treatment of conjunctivitis"/>
        <s v="Wax removal"/>
        <s v="Adv HIV labs"/>
        <s v="ART for men"/>
        <s v="CD4 Count"/>
        <s v="Cotrimoxazole for children in PMTCT and HIV+ patients"/>
        <s v="HIV Testing Services"/>
        <s v="Interventions focused on female sex workers"/>
        <s v="Interventions focused on male sex workers"/>
        <s v="Interventions focused on men who have sex with men"/>
        <s v="Male circumcision"/>
        <s v="Management of opportunistic infections associated with HIV/AIDS"/>
        <s v="Nutrition supplements in first 6 months for HIV/AIDS cases"/>
        <s v="Nutritional care and support (HIV+ pregnant and lactating women)"/>
        <s v="Pediatric ART"/>
        <s v="PEP"/>
        <s v="PMTCT"/>
        <s v="PrEP"/>
        <s v="Secondline ARVs"/>
        <s v="Secondline ARVs for Pediatriacs"/>
        <s v="Viral Load"/>
        <s v="IDU: drug subsitution"/>
        <s v="IDU: needle exchange"/>
        <s v="Complicated (children, injectable artesunate)"/>
        <s v="Complicated malaria treatment (adults)"/>
        <s v="Intermittent preventive treatment in infants (IPTi)"/>
        <s v="IPT (pregnant women)"/>
        <s v="ITN distribution to New Born Babies"/>
        <s v="ITN distribution to pregnant women"/>
        <s v="Mass ITN Distribution"/>
        <s v="Pregnant women - complicated"/>
        <s v="Uncomplicated - 2nd line (adult, &lt;36 kg)"/>
        <s v="Uncomplicated - 2nd line (adult, &gt;36 kg)"/>
        <s v="Uncomplicated - 2nd line (children, &lt;15 kg)"/>
        <s v="Uncomplicated - 2nd line (children, &gt;15 kg)"/>
        <s v="Uncomplicated - First trimester pregnancy"/>
        <s v="Uncomplicated - Second trimester pregnancy"/>
        <s v="Uncomplicated (adult, &lt;36 kg) "/>
        <s v="Uncomplicated (adult, &gt;36 kg)"/>
        <s v="Uncomplicated (children, &lt;15 kg)"/>
        <s v="Uncomplicated (children, &gt;15 kg)"/>
        <s v="Active management of the 3rd stage of labour"/>
        <s v="Antenatal corticosteroids for preterm labour"/>
        <s v="Antibiotics for pPRoM"/>
        <s v="Basic ANC"/>
        <s v="Cesearian section with indication"/>
        <s v="Cesearian Section with indication (with complication)"/>
        <s v="Clean practices and immediate essential newborn care (in facility)"/>
        <s v="Daily iron and folic acid supplementation (pregnant women)"/>
        <s v="Deworming (pregnant women)"/>
        <s v="Ectopic case management"/>
        <s v="Female Condom"/>
        <s v="Fistula repair surgery"/>
        <s v="Hysterectomy"/>
        <s v="Implant"/>
        <s v="Induction of labour (beyond 41 weeks)"/>
        <s v="Injectable Contraception"/>
        <s v="IUD"/>
        <s v="Male condom"/>
        <s v="Management of obstructed labour"/>
        <s v="Management of pre-eclampsia and eclampsia"/>
        <s v="Mastitis"/>
        <s v="Maternal sepsis case management"/>
        <s v="Neonatal resuscitation (institutional)"/>
        <s v="Newborn sepsis - full supportive care"/>
        <s v="Post-abortion case management"/>
        <s v="Prenatal distribution of misoprostol (for PPH prevention)"/>
        <s v="Syphilis detection and treatment (pregnant women)"/>
        <s v="Tetanus toxoid (pregnant women)"/>
        <s v="Treatment of chlamydia"/>
        <s v="Treatment of gonorrhea"/>
        <s v="Treatment of local infections (newborn)"/>
        <s v="Treatment of PID (Pelvic Inflammatory Disease)"/>
        <s v="Treatment of postpartum hemorrhage"/>
        <s v="Treatment of trichomoniasis"/>
        <s v="Tubal Ligation"/>
        <s v="Vaginal delivery - skilled attendance"/>
        <s v="Vaginal Delivery - with complication"/>
        <s v="Vastectomy "/>
        <s v="(blank)"/>
        <s v="Anti-epileptic medication"/>
        <s v="Rapid Tranquilization "/>
        <s v="Smoking cessation"/>
        <s v="Substance use disorder - alcohol"/>
        <s v="Substance use disorder - cannabis"/>
        <s v="Substance use disorder - heroin"/>
        <s v="Substance use disorder - opioid"/>
        <s v="Treatment of acute psychotic disorders"/>
        <s v="Treatment of Anxiety"/>
        <s v="Treatment of bipolar disorder"/>
        <s v="Treatment of depression"/>
        <s v="Treatment of schizophrenia"/>
        <s v="LF hydrocele surgery"/>
        <s v="Lymphoedema management"/>
        <s v="Onchocerciasis mass drug administration"/>
        <s v="Schistosomiasis diagnosis through urine and stools microscopy"/>
        <s v="Schistosomiasis Mass drug administration (adults)"/>
        <s v="Schistosomiasis treatment"/>
        <s v="Amputation"/>
        <s v="Breast Cancer (first line)"/>
        <s v="Cervical cancer (first line)"/>
        <s v="Colorectal cancer screening"/>
        <s v="Diabetes Type I"/>
        <s v="Diabetes Type II"/>
        <s v="Head and neck cancer (esophageal)"/>
        <s v="HER2"/>
        <s v="High cholesterol"/>
        <s v="Hodgkin's lymphoma"/>
        <s v="Hormonal Therapy"/>
        <s v="Hypertension"/>
        <s v="Ingunial hernia repair"/>
        <s v="Ischemic heart disease"/>
        <s v="Kaposi sarcoma - first line"/>
        <s v="Kaposi sarcoma - second line"/>
        <s v="Lymphomas, nonhodgkins"/>
        <s v="NA"/>
        <s v="Screening: Cervical Cancer"/>
        <s v="Screening: Mammography"/>
        <s v="Sickle Cell Anemia"/>
        <s v="Treatment for those with cerebrovascular disease and post-stroke"/>
        <s v="Treatment of cases with rheumatic heart disease"/>
        <s v="Treatment of Injuries (Blunt Trauma - Soft Tissue Injury)"/>
        <s v="Treatment of injuries (Fracture reduction)"/>
        <s v="Prevention of cardiovascular disease"/>
        <s v="Community management of moderate acute malnutrition (children)"/>
        <s v="Community management of severe malnutrition (children)"/>
        <s v="Iron fortification"/>
        <s v="Iron supplementation"/>
        <s v="Management of moderate acute malnutrition (children) with ready-to-use supplementary foods (RUSF)"/>
        <s v="Management of moderate acute malnutrition (pregnant and lactating women)"/>
        <s v="Management of severe malnutrition (children) - inpatient"/>
        <s v="Nutrition care, support and treatment program for Adolescents and adults"/>
        <s v="Vitamin A supplementation in infants and children 6-59 months"/>
        <s v="Vitamin-A fortification (sugar) and Zinc fortification (wheat)"/>
        <s v="Zinc supplementation"/>
        <s v="Bone plating"/>
        <s v="Denture"/>
        <s v="Enucleation and marsupulization of dental cysts"/>
        <s v="Excision and incisional biopsy of dental tumors"/>
        <s v="fixed orthodontic Appiance"/>
        <s v="Incision and drainage of dental abscess"/>
        <s v="Intermaxillary Fixation"/>
        <s v="Intraoseous wiring"/>
        <s v="Management of mild tooth pain - tooth filling"/>
        <s v="Management of severe tooth pain - tooth extraction"/>
        <s v="Orthodontic appliances"/>
        <s v="Root canal therapy"/>
        <s v="Tooth crown and bridge"/>
        <s v="Tooth implants"/>
        <s v="Tooth splinting"/>
        <s v="Topical tooth fluoride application"/>
        <s v="Asthma/COPD exacerbation "/>
        <s v="Asthma: Inhaled short acting beta agonist for intermittent asthma"/>
        <s v="COPD - Inhaled salbutamol"/>
        <s v="COPD - treatment of severe exacerbations"/>
        <s v="PFT"/>
        <s v="Pneumonia "/>
        <s v="Pneumonia/COVID-19 diagnosis: X-ray"/>
        <s v="Pulse oximetry"/>
        <s v="Screening and diagnosis for pneumonia/COVID-19"/>
        <s v="Severe/moderate COVID-19 disease treatment"/>
        <s v="Xray"/>
        <s v="Scabies "/>
        <s v="Case management of MDR-TB Cases"/>
        <s v="First line treatment for new TB cases for children"/>
        <s v="First line treatment for retreatment TB cases for adults"/>
        <s v="First line treatment for retreatment TB cases for children"/>
        <s v="First line treatment of smear positive cases (95% coverage)"/>
        <s v="GeneXpert test"/>
        <s v="HTS for TB patients (add into HTS testing)"/>
        <s v="IGRA/Skin Test"/>
        <s v="Isonized Preventive Therapy for children in contact with TB patients"/>
        <s v="Isonized Preventive Therapy for HIV+ people"/>
        <s v="LPA test"/>
        <s v="Microscopy Test"/>
        <s v="Mycobacterium Growth Indicator tube (MGIT)"/>
        <s v="Ultrasound"/>
        <s v="Urine LAM"/>
        <s v="BCG vaccine"/>
        <s v="HPV vaccine"/>
        <s v="Measles rubella vaccine"/>
        <s v="Oral Cholera"/>
        <s v="Pentavalent (DPT-Hep-Hib)"/>
        <s v="Pneumococcal vaccine"/>
        <s v="Polio vaccine"/>
        <s v="Rotavirus vaccine"/>
        <s v="Safe abortion services"/>
        <s v="IUD: needle exchange" u="1"/>
        <s v="Prevention and treatment of cardiovascular disease" u="1"/>
        <s v="IUD: drug subsitution" u="1"/>
      </sharedItems>
    </cacheField>
    <cacheField name="Inputs" numFmtId="0">
      <sharedItems/>
    </cacheField>
    <cacheField name="Sum of Total Cost (MK)" numFmtId="0">
      <sharedItems containsString="0" containsBlank="1" containsNumber="1" minValue="0" maxValue="41570918.399999999"/>
    </cacheField>
    <cacheField name="Sum of Proportion of patients receiving this input (clean)" numFmtId="0">
      <sharedItems containsSemiMixedTypes="0" containsString="0" containsNumber="1" minValue="0.05" maxValue="3"/>
    </cacheField>
    <cacheField name="Total cost per input" numFmtId="0">
      <sharedItems containsSemiMixedTypes="0" containsString="0" containsNumber="1" minValue="0" maxValue="41570918.3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kshi Mohan" refreshedDate="44608.553485879631" createdVersion="7" refreshedVersion="7" minRefreshableVersion="3" recordCount="2270" xr:uid="{A9225DBB-D4F6-504D-B9EF-3968252D7B38}">
  <cacheSource type="worksheet">
    <worksheetSource ref="A2:U2272" sheet="raw" r:id="rId2"/>
  </cacheSource>
  <cacheFields count="21">
    <cacheField name="Category" numFmtId="0">
      <sharedItems containsBlank="1" count="15">
        <s v="Maternal/Newborn and Reproductive Health"/>
        <s v="Malaria"/>
        <m/>
        <s v="Vaccine Preventable Disease"/>
        <s v="Child Health"/>
        <s v="Non-Communicable Disease and Injury"/>
        <s v="Mental, Neurological and Substance use disorders"/>
        <s v="Ear and Eye Infection"/>
        <s v="Neglected Tropical Disease"/>
        <s v="Oral Health"/>
        <s v="Respiratory disease including COVID-19"/>
        <s v="Skin"/>
        <s v="Nutrition"/>
        <s v="Tuberculosis"/>
        <s v="HIV/AIDS"/>
      </sharedItems>
    </cacheField>
    <cacheField name="Intervention Package" numFmtId="0">
      <sharedItems containsBlank="1"/>
    </cacheField>
    <cacheField name="Intervention name for matching" numFmtId="0">
      <sharedItems containsBlank="1" count="241">
        <s v="Daily iron and folic acid supplementation (pregnant women)"/>
        <s v="Basic ANC"/>
        <s v="Deworming (pregnant women)"/>
        <s v="NA"/>
        <s v="Tetanus toxoid (pregnant women)"/>
        <s v="Syphilis detection and treatment (pregnant women)"/>
        <s v="Intermittent preventive treatment in infants (IPTi)"/>
        <s v="Prenatal distribution of misoprostol (for PPH prevention)"/>
        <s v="Oral Contraception"/>
        <s v="Male condom"/>
        <s v="Female Condom"/>
        <s v="Injectable Contraception"/>
        <s v="IUD"/>
        <s v="Implant"/>
        <s v="Tubal Ligation"/>
        <s v="Vastectomy "/>
        <s v="Fistula repair surgery"/>
        <s v="Treatment of gonorrhea"/>
        <s v="Treatment of chlamydia"/>
        <s v="Treatment of trichomoniasis"/>
        <s v="Treatment of PID (Pelvic Inflammatory Disease)"/>
        <m/>
        <s v="Antenatal corticosteroids for preterm labour"/>
        <s v="Antibiotics for pPRoM"/>
        <s v="Induction of labour (beyond 41 weeks)"/>
        <s v="Vaginal delivery - skilled attendance"/>
        <s v="Vaginal Delivery - with complication"/>
        <s v="Active management of the 3rd stage of labour"/>
        <s v="Management of pre-eclampsia and eclampsia"/>
        <s v="Management of obstructed labour"/>
        <s v="??"/>
        <s v="Cesearian section with indication"/>
        <s v="Cesearian Section with indication (with complication)"/>
        <s v="Treatment of postpartum hemorrhage"/>
        <s v="Maternal sepsis case management"/>
        <s v="Mastitis"/>
        <s v="Clean practices and immediate essential newborn care (in facility)"/>
        <s v="Neonatal resuscitation (institutional)"/>
        <s v="Treatment of local infections (newborn)"/>
        <s v="Newborn sepsis - full supportive care"/>
        <s v="Safe abortion services"/>
        <s v="Post-abortion case management"/>
        <s v="Ectopic case management"/>
        <s v="Hysterectomy"/>
        <s v="Rotavirus vaccine"/>
        <s v="Polio vaccine"/>
        <s v="BCG vaccine"/>
        <s v="Pneumococcal vaccine"/>
        <s v="HPV vaccine"/>
        <s v="Measles rubella vaccine"/>
        <s v="Pentavalent (DPT-Hep-Hib)"/>
        <s v="Oral Cholera"/>
        <s v="ICCM Fast breathing Pneumonia treatment (infants)"/>
        <s v="IMCI Pneumonia treatment (children)"/>
        <s v="IMCI Pneumonia treatment (children &gt;5years)"/>
        <s v="IMCI Treatment of severe pneumonia"/>
        <s v="Possible Serious Bacterial Infection Treatment (PSBI)"/>
        <s v="ICCM management of diarrhea"/>
        <s v="IMCI management of diarrhea"/>
        <s v="IMCI management of diarrhea ( children &gt;5 years)"/>
        <s v="Antibiotics for treatment of dysentery"/>
        <s v="IMCI management of severe dehydration"/>
        <s v="ICCM Malaria treament (infants)"/>
        <s v="IMCI Facility level Services"/>
        <s v="IMCI Malaria treatment (children)"/>
        <s v="IMCI Malaria treatment (children &gt;5years)"/>
        <s v="IMCI Treatment of severe Malaria"/>
        <s v="Growth monitoring"/>
        <s v="Management of moderate acute malnutrition (children)"/>
        <s v="Malaria Rapid diagnostic test"/>
        <s v="Rectal antimalarial treatment (&lt;5 years)"/>
        <s v="Trachoma mass drug administration"/>
        <s v="Deworming (children)"/>
        <s v="Condoms"/>
        <s v="Female condoms"/>
        <s v="Diabetes Type I"/>
        <s v="Sickle Cell Anemia"/>
        <s v="Prevention of cardiovascular disease"/>
        <s v="Hypertension"/>
        <s v="Diabetes Type II"/>
        <s v="High cholesterol"/>
        <s v="Ischemic heart disease"/>
        <s v="Treatment for those with cerebrovascular disease and post-stroke"/>
        <s v="Treatment of cases with rheumatic heart disease"/>
        <s v="Treatment of Injuries (Blunt Trauma - Soft Tissue Injury)"/>
        <s v="Treatment of injuries (Fracture reduction)"/>
        <s v="Rehabilitation from injuries"/>
        <s v="Ingunial hernia repair"/>
        <s v="Amputation"/>
        <s v="Screening: Mammography"/>
        <s v="Screening: Cervical Cancer"/>
        <s v="Breast Cancer (first line)"/>
        <s v="Hormonal Therapy"/>
        <s v="HER2"/>
        <s v="Cervical cancer (first line)"/>
        <s v="Kaposi sarcoma - first line"/>
        <s v="Kaposi sarcoma - second line"/>
        <s v="Lymphomas, nonhodgkins"/>
        <s v="Hodgkin's lymphoma"/>
        <s v="Head and neck cancer (esophageal)"/>
        <s v="Colorectal cancer screening"/>
        <s v="Treatment of Anxiety"/>
        <s v="Treatment of depression"/>
        <s v="Treatment of Postpartum Depression"/>
        <s v="Treatment of acute psychotic disorders"/>
        <s v="Treatment of bipolar disorder"/>
        <s v="Rapid Tranquilization "/>
        <s v="Anti-epileptic medication"/>
        <s v="Treatment of schizophrenia"/>
        <s v="Substance use disorder - alcohol"/>
        <s v="Substance use disorder - cannabis"/>
        <s v="Substance use disorder - opioid"/>
        <s v="Substance use disorder - heroin"/>
        <s v="Smoking cessation"/>
        <s v="Brief Intervention for Substance Use"/>
        <s v="Psychotherapy (PST, CBT)"/>
        <s v="Electroconvulsive Therapy"/>
        <s v="Acute otitis media in under 5s"/>
        <s v="Hearing Loss"/>
        <s v="Wax removal"/>
        <s v="Speech assessment"/>
        <s v="Adenoidectomy"/>
        <s v="Tonsillectomy"/>
        <s v="Neck Lipoma/Mass removal"/>
        <s v="Superficial foreign body removal"/>
        <s v="Audiology screening and hearing aids"/>
        <s v="Deep foreign body removal"/>
        <s v="Head/Neck Surgery"/>
        <s v="Throat and Nasal Surgery"/>
        <s v="Treatment of conjunctivitis"/>
        <s v="Treatment of cataracts"/>
        <s v="Larviciding"/>
        <s v="ITN distribution to pregnant women"/>
        <s v="ITN distribution to New Born Babies"/>
        <s v="Mass ITN Distribution"/>
        <s v="Indoor residual spraying drugs"/>
        <s v="IPT (pregnant women)"/>
        <s v="Uncomplicated (adult, &lt;36 kg) "/>
        <s v="Uncomplicated (adult, &gt;36 kg)"/>
        <s v="Uncomplicated - 2nd line (adult, &lt;36 kg)"/>
        <s v="Uncomplicated - 2nd line (adult, &gt;36 kg)"/>
        <s v="Uncomplicated (children, &lt;15 kg)"/>
        <s v="Uncomplicated (children, &gt;15 kg)"/>
        <s v="Uncomplicated - 2nd line (children, &lt;15 kg)"/>
        <s v="Uncomplicated - 2nd line (children, &gt;15 kg)"/>
        <s v="Uncomplicated - First trimester pregnancy"/>
        <s v="Uncomplicated - Second trimester pregnancy"/>
        <s v="Complicated malaria treatment (adults)"/>
        <s v="Complicated (children, injectable artesunate)"/>
        <s v="Pregnant women - complicated"/>
        <s v="Schistosomiasis diagnosis through urine and stools microscopy"/>
        <s v="Onchocerciasis mass drug administration"/>
        <s v="Schistosomiasis Mass drug administration (adults)"/>
        <s v="Schistosomiasis treatment"/>
        <s v="LF hydrocele surgery"/>
        <s v="Lymphoedema management"/>
        <s v="Management of severe tooth pain - tooth extraction"/>
        <s v="Management of mild tooth pain - tooth filling"/>
        <s v="Atraumatic restorative treatment (ART)"/>
        <s v="Root canal therapy"/>
        <s v="Intermaxillary Fixation"/>
        <s v="Bone plating"/>
        <s v="Intraoseous wiring"/>
        <s v="Tooth splinting"/>
        <s v="Enucleation and marsupulization of dental cysts"/>
        <s v="Excision and incisional biopsy of dental tumors"/>
        <s v="Incision and drainage of dental abscess"/>
        <s v="Denture"/>
        <s v="Tooth implants"/>
        <s v="Tooth crown and bridge"/>
        <s v="Orthodontic appliances"/>
        <s v="fixed orthodontic Appiance"/>
        <s v="Topical tooth fluoride application"/>
        <s v="Pulse oximetry"/>
        <s v="PFT"/>
        <s v="Xray"/>
        <s v="Asthma: Inhaled short acting beta agonist for intermittent asthma"/>
        <s v="COPD - Inhaled salbutamol"/>
        <s v="Asthma/COPD exacerbation "/>
        <s v="COPD - treatment of severe exacerbations"/>
        <s v="Screening and diagnosis for pneumonia/COVID-19"/>
        <s v="Pneumonia/COVID-19 diagnosis: lab tests"/>
        <s v="Pneumonia/COVID-19 diagnosis: X-ray"/>
        <s v="Pneumonia "/>
        <s v="Severe/moderate COVID-19 disease treatment"/>
        <s v="Scabies "/>
        <s v="Vitamin A supplementation in infants and children 6-59 months"/>
        <s v="Zinc supplementation"/>
        <s v="Vitamin-A fortification (sugar) and Zinc fortification (wheat)"/>
        <s v="Iron fortification"/>
        <s v="Iron supplementation"/>
        <s v="Management of moderate acute malnutrition (children) with ready-to-use supplementary foods (RUSF)"/>
        <s v="Management of moderate acute malnutrition (pregnant and lactating women)"/>
        <s v="Nutrition care, support and treatment program for Adolescents and adults"/>
        <s v="Community management of moderate acute malnutrition (children)"/>
        <s v="Community management of severe malnutrition (children)"/>
        <s v="Management of severe malnutrition (children) - inpatient"/>
        <s v="IGRA/Skin Test"/>
        <s v="HTS for TB patients (add into HTS testing)"/>
        <s v="Microscopy Test"/>
        <s v="Ultrasound"/>
        <s v="GeneXpert test"/>
        <s v="Urine LAM"/>
        <s v="Chest X-ray"/>
        <s v="Mycobacterium Growth Indicator tube (MGIT)"/>
        <s v="LPA test"/>
        <s v="MDU (at primary and community)"/>
        <s v="House to house TB screening"/>
        <s v="Isonized Preventive Therapy for children in contact with TB patients"/>
        <s v="Isonized Preventive Therapy for HIV+ people"/>
        <s v="First line treatment of smear positive cases (95% coverage)"/>
        <s v="First line treatment for retreatment TB cases for adults"/>
        <s v="First line treatment for new TB cases for children"/>
        <s v="MDR notification among new patients"/>
        <s v="MDR notification among previously treated patients"/>
        <s v="Case management of MDR-TB Cases"/>
        <s v="First line treatment for retreatment TB cases for children"/>
        <s v="HIV Testing Services"/>
        <s v="ART for men"/>
        <s v="Pediatric ART"/>
        <s v="Secondline ARVs"/>
        <s v="Secondline ARVs for Pediatriacs"/>
        <s v="Viral Load"/>
        <s v="CD4 Count"/>
        <s v="Adv HIV labs"/>
        <s v="Management of opportunistic infections associated with HIV/AIDS"/>
        <s v="Nutrition supplements in first 6 months for HIV/AIDS cases"/>
        <s v="Nutritional care and support (HIV+ pregnant and lactating women)"/>
        <s v="Interventions focused on female sex workers"/>
        <s v="Interventions focused on male sex workers"/>
        <s v="Interventions focused on men who have sex with men"/>
        <s v="Male circumcision"/>
        <s v="PMTCT"/>
        <s v="Cotrimoxazole for children in PMTCT and HIV+ patients"/>
        <s v="PrEP"/>
        <s v="PEP"/>
        <s v="IDU: drug subsitution"/>
        <s v="IDU: needle exchange"/>
        <s v="IUD: needle exchange" u="1"/>
        <s v="Prevention and treatment of cardiovascular disease" u="1"/>
        <s v="IUD: drug subsitution" u="1"/>
      </sharedItems>
    </cacheField>
    <cacheField name="Intervention" numFmtId="0">
      <sharedItems containsBlank="1"/>
    </cacheField>
    <cacheField name="Level of Intervention" numFmtId="0">
      <sharedItems containsBlank="1"/>
    </cacheField>
    <cacheField name="Level of intervention (cleaned)" numFmtId="0">
      <sharedItems/>
    </cacheField>
    <cacheField name="Comments/Considerations" numFmtId="0">
      <sharedItems containsBlank="1"/>
    </cacheField>
    <cacheField name="Inputs" numFmtId="0">
      <sharedItems containsBlank="1" count="954">
        <s v="Ferrous sulphate 200mg / folic acid 250 micrograms, coated tablets_1000_AA025200_CMST"/>
        <s v="Urine analysis"/>
        <s v="HIV EIA Elisa test (Test, HIV, Unigold I/II (TM))"/>
        <s v="Cotton wool, 500g_Each_FF007800"/>
        <s v="Haemoglobin test (HB)"/>
        <s v="Hepatitis test"/>
        <s v="Folic acid 5mg, tablets_1000_AA027900_CMST_x000a__x000a_"/>
        <s v="Proteinuria test (dipstick)"/>
        <s v="Albendazole 400mg_200_DN000200_CMST"/>
        <s v="Praziquantel 600mg, tablets_1000_AA051300_CMST_x000a_"/>
        <s v="weighing scale"/>
        <s v="thermometers"/>
        <s v="tape measure"/>
        <s v="foetal scopes"/>
        <s v="phyisical space"/>
        <s v="doppler"/>
        <s v="Full Blood Count"/>
        <s v="BP machines"/>
        <s v="height Board"/>
        <s v="Ultrasound scanning machines"/>
        <s v="midwives"/>
        <s v="Examination couch"/>
        <s v="Examination couch with stirups"/>
        <s v="Tetanus toxoid, injection"/>
        <s v="Syringe, needle + swab"/>
        <s v="Screening"/>
        <s v="Bottle, Blood Collecting Plain Plastic Vacutainer, 5ml_100_MM038700_CMST_x000a__x000a_"/>
        <s v="Syphilis Test, Rapid"/>
        <s v="Glove disposable powdered latex medium_100_HH077700_CMST_x000a__x000a_"/>
        <s v="Sulphadoxine 500mg / pyrimethamine 25mg (SP), tablets"/>
        <s v="Syringe, autodestruct, 5ml, disposable, hypoluer with 21g needle_Each_HH150000_CMST + Alcohol swabs/wipes 70% isopropyl alcohol 100 pieces_100_FF000300_CMST_x000a__x000a__x000a__x000a_"/>
        <s v="Benzathine benzylpenicillin 1.44g (2.4MU), PFR_Each_BB006900_CMST_x000a__x000a_"/>
        <s v="Water for injection, 5 ml ampoule"/>
        <s v="coomb test"/>
        <s v="Anti-D human immunoglobulin 300 micrograms/ml_Each_CC000300_CMST_x000a__x000a_"/>
        <s v="Misoprostol 200 mcg, tablets_100_AA045000_CMST_x000a__x000a_"/>
        <s v="Microlut (Levonorgestrel 0.03mg)_Each_FP004200_CMST_x000a__x000a_"/>
        <s v="Pregnancy Slide Test Kit (Human - Chorionic Gonadotrophin (Hcg))_100_MM192300_CMST_x000a__x000a_"/>
        <s v="Ethinylestradiol 0.03mg + levonorgestrel 0.15mg_Each_FP000800_CMST_x000a__x000a_"/>
        <s v="Condom, male"/>
        <s v="Female Condom_Each_FP003500_CMST"/>
        <s v="Medroxyprogesterone acetate injection 150mg/mL, 1mL vial with 2ml syringe with 22g 0.7 X 25mm needle_Each_BB049500_CMST"/>
        <s v="sayana"/>
        <s v="WATER FOR injection 10 mls"/>
        <s v="Syringe, Autodisable SoloShot IX"/>
        <s v="IUD, Copper T-380A"/>
        <s v="cuscos / graves specullums"/>
        <s v="kidney dish"/>
        <s v="sponge holding forcep"/>
        <s v="angle poised examination lump (LED)"/>
        <s v="Nurses/ Midwife"/>
        <s v="Lidocaine HCl (in dextrose 7.5%), ampoule 2 ml"/>
        <s v="Povidone iodine 10% solution_200ml_DN004470_CMST_x000a__x000a_"/>
        <s v="Trocar"/>
        <s v="Needle suture intestinal round bodied ½ circle trocar_6_CMST"/>
        <s v="Jadelle(implant)_Each_FP003700_CMST_x000a__x000a_"/>
        <s v="Sino-Implant"/>
        <s v="Implanon (Etonogestrel 68mg)_Each_FP004100_CMST_x000a__x000a_"/>
        <s v="Anaesthesia (local) - Lidocaine HCl (in dextrose 7.5%), ampoule 2 ml"/>
        <s v="Atropine sulphate 600 micrograms/ml, 1ml_Each_BB006600_CMST_x000a__x000a_"/>
        <s v="Diazepam 5mg/ml, 2ml_Each_BB024000_CMST_x000a__x000a_"/>
        <s v="Ligation and suturing"/>
        <s v="Gauze, swabs 8-ply 10cm x 10cm_100_FF010800_CMST_x000a__x000a_"/>
        <s v="Polyamide monofilament suture sterile 1, on 40mm 3/8 circle reverse cutting needle_12_GG005100_CMST_x000a__x000a_"/>
        <s v="Catgut chromic suture sterile 0, round bodied ? circle 40mm needle_12_GG000600_CMST_x000a__x000a_"/>
        <s v="Tape, adhesive, 2.5 cm wide, zinc oxide, 5 m roll"/>
        <s v="uterine elevator"/>
        <s v="tubal hook"/>
        <s v="angle poised lump"/>
        <s v="Army naivy retractors"/>
        <s v="couch with stirups"/>
        <s v="Clinician"/>
        <s v="Glove surgeons size 7 sterile_Pair_HH080400_CMST_x000a__x000a_"/>
        <s v="Paracetamol 500mg, tablets_1000_AA049500_CMST_x000a__x000a_"/>
        <s v="Cotton wool, 500g_Each_FF007800_CMST_x000a__x000a_"/>
        <s v="Transportation"/>
        <s v="LIDOCAINE 1% INJ EACH_Each_INTERMED_x000a_"/>
        <s v="Vasectomy Set"/>
        <s v="stitch scissors"/>
        <s v="couch"/>
        <s v="Room with privacy"/>
        <s v="Glove disposable powdered latex large_100_HH077400_CMST_x000a__x000a_"/>
        <s v="Iodine strong 10% solution, 500ml_Each_EE024600_CMST_x000a__x000a_"/>
        <s v="Chlorhexidine 1.5% solution, 5ml_Each_EE010800_CMST_x000a__x000a_"/>
        <s v="Scalpel blade size 22 (individually wrapped),Carbon steel_100_HH124500_CMST_x000a__x000a_"/>
        <s v="Catgut chromic 1 needle round bodied ½ circle 50mm_12_CMST"/>
        <s v="Needle suture Size 1_Each_HH108663_CMST_x000a__x000a_"/>
        <s v="Nylon (2/0)"/>
        <s v="Cannula iv (winged with injection pot) 20G_Each_HH013500_CMST_x000a__x000a_"/>
        <s v="Giving set adult iv administration + needle 15 drops/ml_Each_HH075600_CMST_x000a__x000a_"/>
        <s v="Abdominal Packs"/>
        <s v="Ceftriaxone 1g, PFR_Each_BB013500_CMST_x000a__x000a_"/>
        <s v="Catheter Foleys + urine bag (2000ml) 14g_Each_HH021300_CMST_x000a__x000a_"/>
        <s v="Pethidine hydrochloride 50mg/1ml, 2ml_each_CMST"/>
        <s v="Diclofenac sodium 75mg/ml, 3ml_Each_BB024300_CMST_x000a__x000a__x000a_"/>
        <s v="Diclofenac Suppositories 100 mg Adult_Each_EE016200_CMST_x000a__x000a_"/>
        <s v="Plaster, elastic adhesive 10cm x 5m long, when stretched_Each_FF014100_CMST_x000a__x000a__x000a_"/>
        <s v="Ampicillin injection 500mg, PFR_Each_BB005400_CMST_x000a__x000a_"/>
        <s v="FACE MASK 3PLY DISPOSABLE 50'S_50_INTERMED'"/>
        <s v="Glove surgeons size 8 sterile_Pair_HH081000_CMST_x000a__x000a_"/>
        <s v="Halothane (fluothane)_Each_EE022500_CMST_x000a__x000a_"/>
        <s v="Ketamine hydrochloride 50mg/ml, 10ml_Each_BB044400_CMST_x000a__x000a_"/>
        <s v="Lignocaine hydrochloride 5%+glucose 7.5%,heavy spinal,2ml_Each_BB047400_CMST_x000a__x000a_"/>
        <s v="Metronidazole 200mg, tablets_1000_AA044100_CMST_x000a__x000a_"/>
        <s v="Needle spinal disposable Luer 22g x 10cm cutting bevel/pencil point_each_CMST"/>
        <s v="Silk black braided non absorbable suture sterile 3/0 on 30mm 1/2 circle cutting needle_12_GG026700_CMST_x000a__x000a__x000a__x000a_"/>
        <s v="vycl 1 needle round bodied ½ circle 40mm_12_CMST"/>
        <s v="Water for injections, 10ml_Each_BB077100_CMST_x000a__x000a_"/>
        <s v="Benzylpenicillin 3g (5MU), PFR_Each_BB007200_CMST_x000a__x000a_"/>
        <s v="Syringe, 20ml, disposable with 21g needle_Each_HH146700_CMST_x000a__x000a_"/>
        <s v="Glove surgeons size 7 sterile"/>
        <s v="Gentamycin Sulphate 40mg/ml, 2ml"/>
        <s v="Doxycycline 100mg, tablets"/>
        <s v="Metronidazole 200mg, tablets"/>
        <s v="FBC"/>
        <s v="Sodium chloride 0.9%, 500ml_Each_BB069900_CMST_x000a__x000a_"/>
        <s v="Pethidine hydrochloride 50mg/1ml, 2ml_Each_BB062700_CMST_x000a__x000a_"/>
        <m/>
        <s v="Dexamethasone sodium phosphate 4mg/ml, 1ml_Each_BB021300_CMST_x000a__x000a_"/>
        <s v="IV giving/infusion set, with needle"/>
        <s v="Nifedipine 20mg (slow release), tablets_100_AA046500_CMST_x000a__x000a_"/>
        <s v="Cannula iv (winged with injection pot) 16G_Each_HH012900_CMST_x000a__x000a_"/>
        <s v="Salbutamol sulphate 1mg/ml, 5ml_Each_BB068700_CMST_x000a__x000a_"/>
        <s v="atosiban 37.5 mg/5 ml"/>
        <s v="Amoxycillin 250mg, capsules_1000_AA004800_CMST_x000a__x000a_"/>
        <s v="Erythromycin 250mg, enteric coated tablets_1000_AA023700_CMST_x000a__x000a_"/>
        <s v="Amnionin hook"/>
        <s v="Induction of labour (beyond 41 weeks) drugs/supplies to service a client"/>
        <s v="umbilical cord clamp, disposable_50_IDA"/>
        <s v="Filter paper No. 1_Each_TB005900_CMST_x000a__x000a__x000a_"/>
        <s v="Apron, disposable, polythene_100_LL009900_CMST_x000a__x000a_"/>
        <s v="Oxytocin 10 IU/ml, 1ml_Each_BB059400_CMST_x000a__x000a_"/>
        <s v="Syringe,10ml, disposable, hypoluer with 21g needle_Each_HH150900_CMST_x000a__x000a_"/>
        <s v="Catheter Foley's suction 53cm (size 16) / FG 10_each_CMST"/>
        <s v="KIWI vacuum extractor"/>
        <s v="suctioning machine"/>
        <s v="Delivery Couch"/>
        <s v="Examination Light"/>
        <s v="Sharp boxes"/>
        <s v="Waste Bin"/>
        <s v="Bin liners"/>
        <s v="Placenta Pit"/>
        <s v="Incenerator"/>
        <s v="Heamacue"/>
        <s v="Wall Clock"/>
        <s v="Tranexamic Acid 500mg vial_Each_BB074100_CMST_x000a__x000a_"/>
        <s v="Needle suture abdominal straight 10cm_6_CMST"/>
        <s v="Lignocaine hydrochloride 1%, 25ml_Each_BB046800_CMST_x000a__x000a_"/>
        <s v="vacuum cups, different sizes"/>
        <s v="Oxygen concentrator machine (Oxygen source)"/>
        <s v="CTG paper"/>
        <s v="CTG machine"/>
        <s v="NASG"/>
        <s v="clinician / doctor"/>
        <s v="Bags urine drainage 2,000ml with outlet_Each_HH008100_CMST_x000a__x000a_"/>
        <s v="Foley catheter"/>
        <s v="Glucose in urine (Clinistix)_50_MM134450_CMST_x000a__x000a_"/>
        <s v="Hydralazine hydrochloride 20mg/ml, 1ml_Each_BB039600_CMST_x000a__x000a_"/>
        <s v="Sodium lactate compound (Ringers lactate), 500ml_Each_BB071700_CMST_x000a__x000a_"/>
        <s v="Magnesium sulfate, injection, 500 mg/ml in 10-ml ampoule"/>
        <s v="Malaria Rapid Diagnostic Test (MRDT) Kits_25_DN002900_CMST_x000a__x000a_"/>
        <s v="LFTs"/>
        <s v="Urea, Electrolytes and Creatinine test"/>
        <s v="Glucometer"/>
        <s v="gluco Sticks Bottle"/>
        <s v="urine sample bottles"/>
        <s v="CXR film"/>
        <s v="Lumber Puncture"/>
        <s v="Spinal needle"/>
        <s v="nasal prong"/>
        <s v="Pillow"/>
        <s v="Methylodopa 250 mg"/>
        <s v="Atenolol 100mg"/>
        <s v="Calcium gluconate 10%, 10ml_Each_BB010800_CMST_x000a__x000a_"/>
        <s v="Naloxon 1ml"/>
        <s v="perfusor"/>
        <s v="Methylated spirit_5L_DN001650_CMST_x000a__x000a_"/>
        <s v="Adrenaline 1/1000, 1ml_Each_BB003300_CMST_x000a__x000a__x000a_"/>
        <s v="Anaesthesia Machine"/>
        <s v="Monitor for vital signs"/>
        <s v="Suction tubes"/>
        <s v="Pulse Oximetry"/>
        <s v="Operating table"/>
        <s v="laryngoscope"/>
        <s v="suction machine"/>
        <s v="oxygen source(concentrator, and cylinder)"/>
        <s v="Scalpel blade size 22 (individually wrapped),Carbon steel_100_HH124500_Each_x000a__x000a_"/>
        <s v="Gentamycin Sulphate 40mg/ml, 2ml_Each_BB036900_CMST_x000a__x000a_"/>
        <s v="Metronidazole, injection, 500 mg in 100 ml vial"/>
        <s v="trolley"/>
        <s v="Gauze, absorbent 90cm x 40m_Each_FF010500_CMST _x000a_"/>
        <s v="Cannula iv (winged with injection pot) 14G_Each_HH014400_CMST_x000a__x000a_"/>
        <s v="Pethidine hydrochloride 50mg/1ml, 2ml_Each_BB062700_CMST"/>
        <s v="Metronidazole 5mg/ml, 100ml_Each_BB054900_CMST_x000a__x000a_"/>
        <s v="Syringe, 5ml, disposable, hypoluer with 21g needle_each_CMST"/>
        <s v="Anaesthetist"/>
        <s v="Test, hemoglobin"/>
        <s v="Haemacue Hb 201+ - Cuvettes"/>
        <s v="Saline solution"/>
        <s v="Complete blood count"/>
        <s v="Ferrous sulphate 200mg / folic acid 250 micrograms, coated tablets_1000_AA025200_CMST_x000a_"/>
        <s v="blood transfusion"/>
        <s v="Dextrose, Citrate Blood Bag, 450ml (Cpda-1Single 16 Gauge Japanese Needle Safety Cover 2 Transfusion Ports)"/>
        <s v="If HB between 7-11g/dL"/>
        <s v="Atonic uterus"/>
        <s v="Tranexamic acid 500mg, Tablets_30_AA063300_CMST_x000a__x000a_"/>
        <s v="Other"/>
        <s v="Blood, one unit"/>
        <s v="Blood products"/>
        <s v="plasma expander (hemacel) 500ml each"/>
        <s v="Fresh Frosen Plasma"/>
        <s v="Platelets"/>
        <s v="Gauze, swabs 8-ply 10cm x 10cm"/>
        <s v="Powder Free Gloves (Small)_100_HH077150_CMST_x000a__x000a_"/>
        <s v="Hospital Attendant"/>
        <s v="Patient attendant"/>
        <s v="Nurses"/>
        <s v="clinicians"/>
        <s v="doctors"/>
        <s v="Ceftriaxone 1g, PFR"/>
        <s v="Syringe, autodestruct, 10ml, disposable with 21g needle_Each_HH148800_CMST_x000a__x000a_"/>
        <s v="Water for injection, 5ml_Each_TB034700_CMST_x000a__x000a_"/>
        <s v="Amoxycillin 250mg, capsules_1000_AA004800_CMST_x000a__x000a__x000a_"/>
        <s v="Lancet, Retractable 2mm Blade, Sterile, Single-Use_200_MM156300_CMST_x000a__x000a_"/>
        <s v="Oxygen, 1000 liters, primarily with oxygen cylinders"/>
        <s v="Destrose 5% in water"/>
        <s v="prothrombin"/>
        <s v="urinalysis"/>
        <s v="U&amp;Es"/>
        <s v="MPs"/>
        <s v="CXR"/>
        <s v="Laboratory Technician"/>
        <s v="Radiology Technician"/>
        <s v="Flucloxacillin 500mg, Capsules_100_AA026100_CMST_x000a__x000a_"/>
        <s v="Clean delivery kit"/>
        <s v="Chlorhexidine digluconate solution 7.1%, 10ml_Each_DN261000_CMST_x000a__x000a_"/>
        <s v="Phytomenadione 2mg/ml, 1ml (Vitamin K)"/>
        <s v="Tetracycline eye ointment 1%, 3.5g_Each_EE048300_CMST_x000a__x000a_"/>
        <s v="Resuscitator,hand-oper.,infant/child,set"/>
        <s v="Infant resuscitator, clear plastic + mask + bag_each_CMST"/>
        <s v="mask (different sizes)mask"/>
        <s v="pinguin"/>
        <s v="oxygen concentrators"/>
        <s v="oxygen cylinders"/>
        <s v="paediatrician"/>
        <s v="Syphilis Determine test (100 strips/Pack)"/>
        <s v="Gentian violet, powder 25 mg"/>
        <s v="Amoxycillin 125mg/5ml suspension, PFR to make 100ml_Each_EE002700_CMST_x000a__x000a_"/>
        <s v="Paracetamol syrup 120mg/5ml, 100ml_Each_EE034800_CMST_x000a__x000a_"/>
        <s v="Ceftazidime 1g PFR"/>
        <s v="Cannula iv (winged with injection pot) 22G_Each_HH013800_CMST_x000a__x000a_"/>
        <s v="Dextrose (glucose) 5%, 1000ml_Each_BB021600_CMST_x000a__x000a_"/>
        <s v="Tube, feeding CH 8_each_CMST"/>
        <s v="Medical Officers"/>
        <s v="Specialist"/>
        <s v="MVA Syringe"/>
        <s v="MVA set"/>
        <s v="MA/CO/MO"/>
        <s v="Nurse"/>
        <s v="Ibuprofen 200mg, coated tablets_1000_AA032400_CMST_x000a__x000a_"/>
        <s v="Sodium chloride 0.9%, 1000mL_x000a__x000a_"/>
        <s v="haemacel 500ml each"/>
        <s v="Adrenaline 1/1000, 1ml_Each_BB003300_CMST_x000a__x000a_"/>
        <s v="Laparotomy set"/>
        <s v="surgical blade"/>
        <s v="Viycrl, absorbable, synthetic, 0, curved needle"/>
        <s v="iodine 100ml bottle"/>
        <s v="chrolohexidine 100mls"/>
        <s v="ADD"/>
        <s v="giving set"/>
        <s v="catheter"/>
        <s v="Hysterectomy Set"/>
        <s v="theatre bed"/>
        <s v="Gamboots"/>
        <s v="heavy duty aprons"/>
        <s v="mackintosh"/>
        <s v="instrument trolley"/>
        <s v="patients trolleys"/>
        <s v="Diathermy machine"/>
        <s v="Examination bed with stirups"/>
        <s v="cuscos / Graves speculum"/>
        <s v="Normal saline 0.9% 1000ml"/>
        <s v="USS"/>
        <s v="Group and Cross match blood"/>
        <s v="Rotavirus vaccine"/>
        <s v="Polio vaccine"/>
        <s v="BCG vaccine"/>
        <s v="Syringe, autodisposable, BCG, 0.1 ml, with needle"/>
        <s v="Safety box for used syringes/needles, 5 liter"/>
        <s v="Pneumococcal vaccine"/>
        <s v="Safety boxes_Each_TB078600_CMST_x000a__x000a_"/>
        <s v="HPV vaccine"/>
        <s v="Measles rubella vaccine"/>
        <s v="Pentavalent vaccine"/>
        <s v="Oral Cholera"/>
        <s v="ARI Timers"/>
        <s v="Digital thermometers"/>
        <s v="HR - H.S.A"/>
        <s v="Salbutamol 4mg, tablets_1000_AA056700_CMST_x000a__x000a_"/>
        <s v="Salbutamol, syrup, 2 mg/5 ml, 100ml"/>
        <s v="Amoxycillin 125mg/5ml suspension, PFR, 100ml"/>
        <s v="Pulse oximeter"/>
        <s v="HR - Clinician"/>
        <s v="HR - Nurse"/>
        <s v="HR -Patient Attendant"/>
        <s v="Tube, nasogastric CH 8_each_CMST"/>
        <s v="Oxygen, 1000 liters, primarily with oxygen concentrators"/>
        <s v="CPAP Machine"/>
        <s v="Prednisolone 5mg, tablets_1000_AA052500_CMST_x000a__x000a_"/>
        <s v="Salbutamol, syrup, 2 mg/5 ml"/>
        <s v="IV Drip Stand"/>
        <s v="paracetamol"/>
        <s v="Hand washing with soap - cost per client"/>
        <s v="Hygienic disposal of children's stools - cost per client"/>
        <s v="Oral rehydration salt, 20.5g satchet (WHO formula) for 1L solution (with orange flavour)_Each_EE033900_CMST_x000a__x000a_"/>
        <s v="Zinc sulphate 20mg, Tablets_100_AA065400_CMST_x000a__x000a_"/>
        <s v="HR - Patient Attendant"/>
        <s v="20L buckets"/>
        <s v="Medicine cups"/>
        <s v="Basin"/>
        <s v="Reusable apron"/>
        <s v="Towel"/>
        <s v="Pens"/>
        <s v="IMCI Wall charts"/>
        <s v="Ciprofloxacin 250mg_Each_TB041200_CMST_x000a__x000a_"/>
        <s v="Cotton swab + spirit"/>
        <s v="ringer's lactate (Hartmann's solution), 1000 ml_12_IDA"/>
        <s v="Stool test"/>
        <s v="LA 1 x 6"/>
        <s v="HR: H.S.A"/>
        <s v="LA 6 x 1"/>
        <s v="LA 6 x 2"/>
        <s v="Artesunate 25mg + amodiaquine 67.5mg tab_25X3 _IDA"/>
        <s v="Artesunate 50mg + amodiaquine 135mg tab_25X3 _IDA"/>
        <s v="Artesunate 100mg + amodiaquine 270mg tab_25X3 _IDA"/>
        <s v="Quinine IM"/>
        <s v="HR: Clinician"/>
        <s v="HR: Nurse"/>
        <s v="HR: Patient Attendant"/>
        <s v="Full blood count test"/>
        <s v="CBD commodities"/>
        <s v="MUAC Tape"/>
        <s v="RUTF"/>
        <s v="HR: Volunteers"/>
        <s v="Drug Box"/>
        <s v="Village Clinic Registers"/>
        <s v="Sick Child Recording Form"/>
        <s v="Form 1A"/>
        <s v="Form 1B"/>
        <s v="Display Template ( Village Clinic at a Glance)"/>
        <s v="mRDT Job Aide"/>
        <s v="Waste Disposal Job Aide"/>
        <s v="ICCM Wall charts ( Health Centre at a Glance)"/>
        <s v="Referral Book"/>
        <s v="Waste Disposal Bucket"/>
        <s v="cStock airtel subsribers"/>
        <s v="cStock TNM subsribers"/>
        <s v="Plumpy nut (RUTF)"/>
        <s v="OPD under 5 IMCI register"/>
        <s v="Microscope"/>
        <s v="ICCM Wall charts"/>
        <s v="Diazepam 5mg, tablets_1000_AA020400_CMST_x000a__x000a_"/>
        <s v="Glove disposable non powered latex medium_100_HH077100_CMST_x000a__x000a_"/>
        <s v="Nystatin oral suspension 100,000 IU/ml, 20ml_Each_EE032700_CMST_x000a__x000a_"/>
        <s v="Dextrose 50%, 50ml_Each_BB022800_CMST_x000a__x000a_"/>
        <s v="Rectal Artesunate 100mg"/>
        <s v="Artesunate 60mg PFR, with diluent"/>
        <s v="Gentian violet paint, aqueous 1%, 500ml_Each_EE021300_CMST_x000a__x000a_"/>
        <s v="Vitamin A 100,000 IU, Capsules_1000_AA064200_CMST_x000a__x000a_"/>
        <s v="Albendazole 200mg,Chewable tablets_1000_AA001200_CMST_x000a_"/>
        <s v="Albendazole 400mg_200_DN000200_x000a__CMST_x000a_"/>
        <s v="Albenazole 200mg"/>
        <s v="Male Condoms"/>
        <s v="Microgynon"/>
        <s v="Glucometer test strip"/>
        <s v="Alcohol wipe/methylated spirit"/>
        <s v="Clerk or clinical technician"/>
        <s v="Urine cup"/>
        <s v="Rapid sickling screening test (reagent)"/>
        <s v="Needle for blood draw"/>
        <s v="Mindray chemistry machine"/>
        <s v="Centrifuge"/>
        <s v="Creatinine Liquicolor Test Kit (Human), 200ml_Each_MM091500_CMST_x000a__x000a_"/>
        <s v="Creatinine test LFT kit"/>
        <s v="Cholesterol test (reagent)"/>
        <s v="PT test reagents"/>
        <s v="Point of care HBA1c machine"/>
        <s v="HbA1c cartridges"/>
        <s v="BP cuff and cuffs of various sizes"/>
        <s v="Height Rod"/>
        <s v="measuring tape"/>
        <s v="Clinical Technician or clerk?"/>
        <s v="Ultrasound with cardiac probe for echocardiogram"/>
        <s v="Radiology technician or clinical officer?"/>
        <s v="Laboratory Room"/>
        <s v="Screening/blood draw room"/>
        <s v="Hydrochlorothiazide 25mg, tablets_1000_AA030900_CMST_x000a__x000a_"/>
        <s v="Amlodipine 5mg, tablets_100_AA003900_CMST_x000a__x000a_"/>
        <s v="Enalapril 10mg tablets_100_AA022800_CMST_x000a__x000a_"/>
        <s v="Bisoprolol 2.5mg tablets"/>
        <s v="Furosemide (Frusemide) 40mg, tablets_1000_AA028200_CMST_x000a__x000a_"/>
        <s v="Heparin sodium 5,000 IU/ml, 5ml_Each_BB038400_CMST_x000a__x000a_"/>
        <s v="Warfarin sodium 1mg, Tablets"/>
        <s v="Potassium chloride 600mg (slow release), tablets"/>
        <s v="Spironolactone 25mg, tablets"/>
        <s v="Digoxin 250 micrograms, tablets_100_AA021300_CMST_x000a__x000a_"/>
        <s v="Insulin soluble 100 IU/ml, 10ml_Each_BB042900_CMST_x000a__x000a_"/>
        <s v="Insulin zinc suspension (lente) 100 IU/ml, 10ml_Each_BB043200_CMST_x000a__x000a_"/>
        <s v="Albumin Test Kit (Human) 1000ml_Each_MM016500_CMST_x000a__x000a_"/>
        <s v="Syringe, NSEP, 1 cc"/>
        <s v="Monofilament"/>
        <s v="Clinical Officer for clinic visit"/>
        <s v="Nurse Counseling?"/>
        <s v="Exam room"/>
        <s v="Glibenclamide 5mg, tablets_1000_AA028800_CMST_x000a__x000a_"/>
        <s v="Metformin hydrochloride 500mg, tablets_1000_AA042000_CMST_x000a__x000a_"/>
        <s v="Blood glucose test strips_Each_MM036370_CMST_x000a__x000a_"/>
        <s v="Simvastatin 20mg tablets"/>
        <s v="Gloves, exam, latex, disposable, pair"/>
        <s v="Aspirin 300mg, tablets_1000_AA007200_CMST_x000a__x000a_"/>
        <s v="Hydroxyurea 500mg, capsules"/>
        <s v="FBC test kit"/>
        <s v="FBC sysmex machine"/>
        <s v="Acetyl salysilic acid (aspirin), tablet, 75 mg"/>
        <s v="Atenolol 100mg, tablets_100_AA007800_CMST_x000a__x000a_"/>
        <s v="Cholesterol test"/>
        <s v="Occupational therapist"/>
        <s v="Social Worker"/>
        <s v="Prosthetics"/>
        <s v="Orthotists"/>
        <s v="Ultrasound gel"/>
        <s v="Nurse for counseling and injection"/>
        <s v="Ultrasound with cardiac probe"/>
        <s v="Tetanus toxin vaccine (TTV)"/>
        <s v="Diclofenac sodium, 50mg , tablets_1000_AA021000_CMST_x000a__x000a_"/>
        <s v="Morphine sulphate 10mg/ml, 1ml_Each_BB056100_CMST_x000a__x000a_"/>
        <s v="Bandage, crepe 7.5cm x 1.4m long , when stretched_Each_FF001800_CMST_x000a__x000a_"/>
        <s v="Iodine solution, weak (iodine tincture) 0.5%, 500ml_Each_EE024300_CMST_x000a__x000a_"/>
        <s v="Catgut chromic suture sterile 2/0, round bodied ? circle 35mm, needle"/>
        <s v="Flucloxacillin 250mg, Capsules_100_AA025800_CMST"/>
        <s v="IV needle and tubing"/>
        <s v="Normal Saline fluid 1L"/>
        <s v="Xray machine"/>
        <s v="Monochromatic blue senstive X-ray Film, screen SizeSize: 30cm x 40cm"/>
        <s v="Ultrasound FASH"/>
        <s v="Paramedic"/>
        <s v="Driver"/>
        <s v="Emergency clinician"/>
        <s v="Emergency nurse"/>
        <s v="Ward clinician"/>
        <s v="Ward nurse"/>
        <s v="Physiotherapist"/>
        <s v="Orthopedist"/>
        <s v="Ambulance"/>
        <s v="Emergency/OPD room"/>
        <s v="Ward room"/>
        <s v="Emergency bed"/>
        <s v="Ward bed"/>
        <s v="Patient trolley"/>
        <s v="Patient monitor"/>
        <s v="IV stand"/>
        <s v="Infusion pump"/>
        <s v="Wheel chair"/>
        <s v="Crutches"/>
        <s v="Oxygen concentrator/cylinder"/>
        <s v="Plaster of Paris (POP) 10cm x 7.5cm slab_12_CMST"/>
        <s v="Cloxacillin 250 mg, Capsules_Each_AA016200_CMST_x000a__x000a_"/>
        <s v="Vancomycin 500mg for injection"/>
        <s v="External fixator"/>
        <s v="Anesthesia"/>
        <s v="Theatre"/>
        <s v="Instrument cabinet"/>
        <s v="Therabands"/>
        <s v="arm slings"/>
        <s v="Splint (elbow and knee)"/>
        <s v="Treadmills"/>
        <s v="Stationary bikes"/>
        <s v="Walking frames"/>
        <s v="POP"/>
        <s v="Creep bandages"/>
        <s v="Downbell weights"/>
        <s v="Therapeutic balls"/>
        <s v="Medical social workers"/>
        <s v="Wheel chair technologists"/>
        <s v="Clnician"/>
        <s v="X ray"/>
        <s v="X-ray film"/>
        <s v="ultrasound"/>
        <s v="Forceps"/>
        <s v="Condom"/>
        <s v="Acetic Acid Solution 3-5%"/>
        <s v="0.5% chlorine solution"/>
        <s v="Sanitary pad"/>
        <s v="Examination table"/>
        <s v="Light source"/>
        <s v="Graves bivalved spectulum"/>
        <s v="Instrument tray or container"/>
        <s v="ER positive/Tripple negative"/>
        <s v="Cyclophosphamide 500mg PFR_Each_BB017400_CMST_x000a__x000a_"/>
        <s v="Doxorubicin 50mg vial_Each_BB026400_CMST_x000a__x000a_"/>
        <s v="Docetaxel Concentrate 120mg/3ml PFR with solvent"/>
        <s v="5-Fluorouracil 500mg injection"/>
        <s v="Epirubicin Hydrochloride for Injection 50mg"/>
        <s v="Methotrexate 500mg/20ml"/>
        <s v="Tamoxifene 20mg, tablets"/>
        <s v="letrozole"/>
        <s v="Anastrazole 1mg, tablets_10_AA005700_CMST_x000a__x000a_"/>
        <s v="exemestane"/>
        <s v="Goselerin"/>
        <s v="Fulvestrant 500mg"/>
        <s v="Trastuzumab 440mg"/>
        <s v="CT scan"/>
        <s v="MRI"/>
        <s v="Pertuzumab 240/4mL"/>
        <s v="Cisplatin 50mg PFR_Each_BB015600_CMST_x000a__x000a_"/>
        <s v="Paclitaxel concentrate 6mg/ml, 50ml ( 300mg) injection_Each_BB060600_CMST_x000a__x000a_"/>
        <s v="pemetraxade 500mg"/>
        <s v="Bevacizumab 25mg/ml, 4ml"/>
        <s v="endoscopy"/>
        <s v="Doxorubicin Hydrochloride 50mg PFR"/>
        <s v="Pomalidomite 5mg"/>
        <s v="Imatinib Mesylate 400mg, capsules_30_AA033000_CMST_x000a__x000a_"/>
        <s v="Cyclophosphamide 1g PFR_Each_BB016800_CMST_x000a__x000a_"/>
        <s v="Vincristine 1mg/ml, 10ml"/>
        <s v="Methylprednisolone acetate 40mg/ml,2ml_Each_BB054000_CMST_x000a__x000a_"/>
        <s v="Rituximab 500mg vial"/>
        <s v="Bleomycin 15mg (15,000 IU) PFR"/>
        <s v="Vinblastine 1mg/ml, 10ml in flip top vial"/>
        <s v="Dacarbazine 500mg, PFR_Each_BB019200_CMST_x000a__x000a_"/>
        <s v="Cyclophosphamide 50mg, tablets"/>
        <s v="mechlorethamine 10mg"/>
        <s v="Procarbazine Hydrochloride 50mg, capsules"/>
        <s v="Brentuximab 50mg"/>
        <s v="Etoposide 20mg/ml, 10ml"/>
        <s v="Carboplatin 10mg/ml, 45ml ( 450mg) injection_Each_BB011700_CMST_x000a__x000a_"/>
        <s v="Docetaxel concentrate 80mg/2ml PFR with solvent"/>
        <s v="Cetuximab 100mg/50mL (50mL)"/>
        <s v="Ifosfamide 1g10ml"/>
        <s v="Colonoscopy or flex sig"/>
        <s v="Fecal blood test"/>
        <s v="Ketamine hydrochloride 50mg/ml, 10ml"/>
        <s v="Pethidine hydrochloride 50mg/1ml, 2ml"/>
        <s v="Leucovorin Calcium 50mg PFR_Each_BB045900_CMST_x000a__x000a_"/>
        <s v="Oxaliplatin, 100mg/50ml"/>
        <s v="Irinotecan Hydrochloride 100mg/5ml"/>
        <s v="Capecitabine 500 mg, tablets"/>
        <s v="Nivolumab"/>
        <s v="Bevacizumab 25mg/ml, 4ml_Each_BB007500_CMST_x000a__x000a_"/>
        <s v="Ziv-afribercept"/>
        <s v="Panitumumab"/>
        <s v="Pembrolizumab"/>
        <s v="Cetuximab"/>
        <s v="HCW - clinician, nurse"/>
        <s v="HSA"/>
        <s v="Amitriptyline 25mg, tablets_100_AA003300_CMST_x000a__x000a_"/>
        <s v="Primary health care counseling"/>
        <s v="Expert patient or peer counseling in friendship bench/psychosocial intervention"/>
        <s v="psychosocial counsellors"/>
        <s v="Fluoxetine 20mg, tablets_100_AA027000_CMST_x000a__x000a_"/>
        <s v="Citalopram 20mg"/>
        <s v="Psychotherapy (cognitive behavioural therapy {CBT)"/>
        <s v="CBT psychodynamic and other psychotherapies - psychologists"/>
        <s v="Haloperidol 5mg/ml, 2ml_Each_BB037800_CMST_x000a__x000a_"/>
        <s v="Chlorpromazine 100mg, coated tablets_1000_AA014400_CMST_x000a__x000a_"/>
        <s v="Fluphenazine decanoate 25mg/ml, 2ml_each_CMST"/>
        <s v="Risperidone, 2 mg tab"/>
        <s v="Biperiden, 2 mg tab"/>
        <s v="Benzhexol 5mg, tablets_100_AA009000_CMST_x000a__x000a_"/>
        <s v="Lithium 300mg"/>
        <s v="Haloperidol 10mg_x000a__x000a_"/>
        <s v="Carbamazepine 200mg, tablets_1000_AA012600_CMST"/>
        <s v="Sodium valproate 200mg_100_CMST"/>
        <s v="Diazepam 5mg/ml, 2ml_each_CMST"/>
        <s v="Syringe, 10 cc with needle"/>
        <s v="Glove disposable latex medium_100_CMST"/>
        <s v="Phenobarbital, 30mg"/>
        <s v="Phenytoin sodium 100mg, coated tablets_1000_AA050400_CMST_x000a__x000a_"/>
        <s v="Haloperidol 5mg, tablets"/>
        <s v="Procyclidine, 5 mg tab"/>
        <s v="Thiamine (vitamin B1), 100 mg"/>
        <s v="Buprenorphine, 8 mg"/>
        <s v="Methadone, 5 mg"/>
        <s v="Clonidine 1 mg"/>
        <s v="Counselling room and capacity building"/>
        <s v="ECT Machine"/>
        <s v="EEG machine"/>
        <s v="Anaesthetic Machine"/>
        <s v="Cotrimoxazole 480mg, tablets_1000_AA018600_CMST_x000a__x000a_"/>
        <s v="Otoscope"/>
        <s v="Otoscope tip"/>
        <s v="Medical Assistant or Clinical Officer"/>
        <s v="Nurse, MA or CO to screen"/>
        <s v="Ear wax cleaning syringe"/>
        <s v="Sterile water"/>
        <s v="Procedure"/>
        <s v="Adenoidectomy kit"/>
        <s v="Cefotaxime 500mg, PFR"/>
        <s v="General anesthesia"/>
        <s v="ENT CO"/>
        <s v="Theatre nurse"/>
        <s v="Anes CO"/>
        <s v="Anesthesia machine and ventilator"/>
        <s v="Theatre Room"/>
        <s v="Tonsillectomy kit"/>
        <s v="Cefazolin, ampoule, 500 mg"/>
        <s v="Excision kit"/>
        <s v="Foreign body removal kit"/>
        <s v="Light anesthesia"/>
        <s v="Procedure Room"/>
        <s v="OAE machine"/>
        <s v="ABR machine"/>
        <s v="Audiologist"/>
        <s v="Bronchoscope"/>
        <s v="Laryngeoscope"/>
        <s v="ENT specialist"/>
        <s v="Thyroidectomy kiit"/>
        <s v="Any diagnostic interventions?"/>
        <s v="Azithromycin 500mgTablet_30_AA008702_CMST_x000a__x000a_"/>
        <s v="Azithromycin dihydrate 200mg base/5ml suspension, 15ml_Bottle_DN260200_CMST_x000a__x000a_"/>
        <s v="HSA?"/>
        <s v="Cataract set"/>
        <s v="What equipment?"/>
        <s v="Eye surgeon?"/>
        <s v="Operating theatre"/>
        <s v="BTI"/>
        <s v="Volunters (sprayers)"/>
        <s v="Sprayers"/>
        <s v="Gumboots"/>
        <s v="Domestic gloves"/>
        <s v="Googles"/>
        <s v="Overalls"/>
        <s v="Tranport for supplies"/>
        <s v="Insecticide-treated net"/>
        <s v="Nurses (Human resource)"/>
        <s v="Transport for the LLINs"/>
        <s v="Community Health Workers (HSAs)"/>
        <s v="Community Volunteers"/>
        <s v="Indoor residual spraying drugs/supplies to service a client"/>
        <s v="Fendona"/>
        <s v="Sprayers (equipment)"/>
        <s v="Testers (Human resource)"/>
        <s v="Waste containers"/>
        <s v="Timers"/>
        <s v="Waste bags"/>
        <s v="Incinerator or Waste pit"/>
        <s v="Sharps container"/>
        <s v="Transport for drugs and suppliers"/>
        <s v="Lumefantrine 120mg/Artemether 20mg, 30x18, tablets_30_AA040200_CMST_x000a_"/>
        <s v="Transport for drugs"/>
        <s v="Microscopy diagnosis"/>
        <s v="Microscope unit"/>
        <s v="Reagents (Giemsa stain)"/>
        <s v="Slides"/>
        <s v="ASAQ (Artesunate + Amodiaquine) 100 + 270 mg"/>
        <s v="Microscopy as recommended test for suspected treatment"/>
        <s v="ASAQ (Artesunate + Amodiaquine) 50 + 135 Mg"/>
        <s v="Need other diagnostics, FBC, etc?"/>
        <s v="Injectable artesunate"/>
        <s v="Cannula iv (winged with injection pot) 18G_Each_HH013200_CMST_x000a__x000a_"/>
        <s v="Ambulatory transport for severe cases from health centres to nearest hospital"/>
        <s v="Syringe,10ml, disposable, hypoluer with 21g needle"/>
        <s v="Waste management"/>
        <s v="Sharp containers"/>
        <s v="Personal Protective Equipment"/>
        <s v="Human resource"/>
        <s v="Sample bottle"/>
        <s v="Microscope and its accessories"/>
        <s v="N95 Face Masks_35_HH104400_CMST_x000a__x000a_"/>
        <s v="Clinical officer"/>
        <s v="Mectizan"/>
        <s v="HSAs"/>
        <s v="Transport of drugs from EPI warehouse to the districts"/>
        <s v="Transport of drugs from EPI warehouse to the health centres"/>
        <s v="Treatment registers"/>
        <s v="dosing poles"/>
        <s v="masks for HSAs"/>
        <s v="masks for CDDs"/>
        <s v="Community nurse"/>
        <s v="handsantiser for HSAs"/>
        <s v="Procurement from CMST, Transport of drugs from CMST to health facilities"/>
        <s v="I/V R/lactate 3Lts"/>
        <s v="Metronidazole 200mg, tablets_1000_AA044100_CMST"/>
        <s v="Syringe, 20ml, disposable with 21g needle_each_CMST"/>
        <s v="Underpants"/>
        <s v="Surgeons"/>
        <s v="Theatre nurses"/>
        <s v="Cleaners"/>
        <s v="soap (100 g)"/>
        <s v="soft towels (50 cm x 20 cm)"/>
        <s v="antifungal cream (50 mg)"/>
        <s v="Lignocaine 2% Adrenaline 1/80,000 cartridge 1.8ml_50_PP046500_CMST_x000a__x000a_"/>
        <s v="Needle, disposable dental, 27g long sharewood_100_PP053400_CMST_x000a__x000a_"/>
        <s v="Dental forceps"/>
        <s v="Elevators"/>
        <s v="Examination kit"/>
        <s v="Dental chair"/>
        <s v="Dental technician or dental surgeons"/>
        <s v="Amalgam capsule, # 2 Spill, non-gamma_50_PP003000_CMST_x000a__x000a_"/>
        <s v="light cure composite and etching system"/>
        <s v="Composite chemical cure &amp; etching system"/>
        <s v="Zinc oxide eugenol powder_pack_CMST"/>
        <s v="Glass ionomer reinforced powder &amp; liquid (Fujii IX)"/>
        <s v="Xray - intraoral periapical Xray and intraoral films"/>
        <s v="Filling instrument set"/>
        <s v="Dental unit"/>
        <s v="Dental technician or Dentist"/>
        <s v="Dental technician"/>
        <s v="Root canal spreader S/E NI-TI_each_CMST"/>
        <s v="paper points 15 to 80 sizes"/>
        <s v="Gutta Percha points, PD 15-80_Set_PP037800_CMST_x000a__x000a_"/>
        <s v="Root canal sealant ( Regular)"/>
        <s v="Cresophene 13ml root canal disinfectant"/>
        <s v="Cavit medium"/>
        <s v="compsite light cure system &amp; etching system"/>
        <s v="Monochromatic blue senstive X-ray Film, screen SizeSize: 30cm x 40cm_100_NN038400_CMST_x000a__x000a_"/>
        <s v="Complete dental unit"/>
        <s v="Endodontic machine/handpeice"/>
        <s v="Manual endodontic reamers/file sizes 10-1000"/>
        <s v="Burbed bronchiers"/>
        <s v="Endocontic hand instruments"/>
        <s v="Dentist"/>
        <s v="Wire ligature 0.4mm (016 0.406 mm), roll_Each_PP106800_CMST_x000a__x000a_"/>
        <s v="Wire ligature 0.5mm, roll _each_CMST"/>
        <s v="Xray -OPG or skill views"/>
        <s v="Dental drill"/>
        <s v="Dental technician and Dental Surgeon"/>
        <s v="Dental Surgeon"/>
        <s v="Maxillofacial surgeon"/>
        <s v="Augmentin 875mg"/>
        <s v="Alginate impression material (Supreme)"/>
        <s v="POP dental stone, ortho"/>
        <s v="POP dental stone, yellow"/>
        <s v="Wax, modelling, no. 4 gauge"/>
        <s v="Tungstein Carbide Acrylic Trimmers, C75/060"/>
        <s v="Dental labotatory technician"/>
        <s v="Dental Surgeon/Maxillofacial or peridontist with post graduate training"/>
        <s v="Pumice"/>
        <s v="Alginate impression material (Supreme)_500g_PP002100_CMST_x000a__x000a_"/>
        <s v="Xray -intraoral periapical and intraoral"/>
        <s v="Cold mould seal"/>
        <s v="Orthodontic wire (tubing size 0.8)"/>
        <s v="Orthodontist"/>
        <s v="Bracelets"/>
        <s v="Elastics"/>
        <s v="Orthodontic arch wires"/>
        <s v="Elastic ligature"/>
        <s v="Power chains"/>
        <s v="Orthodontic instruments"/>
        <s v="Dental laboratory technician"/>
        <s v="Fluoride varnish (Duraphat)_Each_PP032100_CMST_x000a__x000a_"/>
        <s v="Prophylactic paste"/>
        <s v="Fluride application trays"/>
        <s v="Dental technician or health care worker"/>
        <s v="Thermometer"/>
        <s v="Respiratory counter"/>
        <s v="HSA or Community Nurse"/>
        <s v="Clerk or Nurse at facility"/>
        <s v="Spirometry"/>
        <s v="MA or nurse"/>
        <s v="Xray room"/>
        <s v="Salbutamol sulphate aerosol inhalation, 100mcg/dose, 200 doses_Each_EE040800_CMST_x000a__x000a_"/>
        <s v="Beclomethasone diproprionate inhalation, 50mcg/dose, 200 doses_Each_EE003900_CMST_x000a__x000a_"/>
        <s v="Prednisone 20mg"/>
        <s v="Hydrocortisone 100mg_Each_BB040200_CMST_x000a__x000a_"/>
        <s v="Salbutamol solution for nebulising 5mg/ml, 30ml_Each_EE040500_CMST_x000a_"/>
        <s v="Aminophylline 100mg, tablets"/>
        <s v="Oxygen, primarily with oxygen concentrators"/>
        <s v="Oxygen, nasal cannula"/>
        <s v="Xray (per above)"/>
        <s v="Aminophylline 100mg, tablets_1000_AA002700_CMST_x000a__x000a_"/>
        <s v="Nebulizer"/>
        <s v="Oxygen, face mask"/>
        <s v="RT PCR for SARS-Cov-2"/>
        <s v="Nasal pharyngeal swabs"/>
        <s v="Rapid Antigen SARS-CoV-2 tests"/>
        <s v="Laboratory technician for SARS-CoV-2 swab"/>
        <s v="Sysmec FBC machine"/>
        <s v="Blood Culture"/>
        <s v="Heat Block"/>
        <s v="Automated Blood Culture"/>
        <s v="Syringe, auto-disposable, 0.5 ml, with needle"/>
        <s v="N95 face mask"/>
        <s v="Plaster, elastic adhesive 7.5cm x 5m_each_CMST"/>
        <s v="Enoxaparin/40mg/0.4ml"/>
        <s v="Unfractionated heparin/5000 IU/mL, 5 mL, amp."/>
        <s v="Oxygen cylinders: both f and J types"/>
        <s v="Non rebreather masks"/>
        <s v="Venturi face mask,heat moist.exchange,adult_Each_HH190850_CMST_x000a__x000a_"/>
        <s v="CPAP/bipap"/>
        <s v="CPAP/BiPAP Kit with Mask"/>
        <s v="Ventilator for tertiary level"/>
        <s v="Multiparameter patient monitor"/>
        <s v="Goggles, safety plastic_Pair_LL056100_CMST_x000a__x000a_"/>
        <s v="Face shields"/>
        <s v="Surgical gown"/>
        <s v="Surgical masks (for patients)"/>
        <s v="Biohazard bags"/>
        <s v="Powered air-purifying respirator"/>
        <s v="Benzyl benzoate 25% lotion, 1000 ml bottle"/>
        <s v="Medical Assistant or Nurse?"/>
        <s v="Hydrocortisone skin ointment 1%, 15g_Each_EE023400_CMST_x000a__x000a_"/>
        <s v="clotrimazole cream"/>
        <s v="Itraconazole 200mg"/>
        <s v="Height Boards"/>
        <s v="MUAC tapeS"/>
        <s v="Home craft workers"/>
        <s v="Vitamin A 200,000 IU, Capsules_1000_AA064200_CMST_x000a__x000a_"/>
        <s v="Motor bikeS"/>
        <s v="Zinc supplementation 100mg"/>
        <s v="Zinc forification"/>
        <s v="Vitamin A forification"/>
        <s v="Iron fortication"/>
        <s v="HRS -HSA"/>
        <s v="Micronutrient powder with iron"/>
        <s v="Non-drug costs"/>
        <s v="Supplementary food, nutrition counseling and growth monitoring"/>
        <s v="18KGS/2Months of Vegetable oil"/>
        <s v="9 kgs/day/ 3 months Corn Soya Blend (or Supercereal - CSB++)"/>
        <s v="Ready To Use Therapeutic(RUTF)15.1kg(Net)_150Sachets_EE039600_x000a_"/>
        <s v="6 kgs/month/ 3 months of Corn Soya Blend (or Supercereal - CSB++)"/>
        <s v="0.9 kgs/day/ months/3 months Veg cooking oil"/>
        <s v="Resomal"/>
        <s v="F 75 Therapuetic milk"/>
        <s v="F 100 Therapeutic milk"/>
        <s v="Thermometeres"/>
        <s v="IGRA ELISA Assay (+wash and stop solution)"/>
        <s v="Oral Quick, UNIGOLD, Deternime, INSTI"/>
        <s v="sputum container"/>
        <s v="microscopy slide and cover"/>
        <s v="Staining loop"/>
        <s v="Pippette"/>
        <s v="Fluorescent staining (Auramine O, Alcoho;, Phenol, Acid)"/>
        <s v="LED Microscope"/>
        <s v="ZN Staining (Carbolfuschin, Methylene Blue)"/>
        <s v="ZN Microscope"/>
        <s v="Back up solar power system"/>
        <s v="Ultrasound machine"/>
        <s v="Print machine"/>
        <s v="Thermal paper"/>
        <s v="Digital connectivity platform"/>
        <s v="Clinician or radiology technician???"/>
        <s v="GeneXpert platform and license"/>
        <s v="Air conditioner"/>
        <s v="Maintainance package"/>
        <s v="GeneXpert Cartridge"/>
        <s v="Internet Connectivity"/>
        <s v="Urine LAM test"/>
        <s v="Collection bottle"/>
        <s v="Laboratory hood"/>
        <s v="IGRA ELISA Assay"/>
        <s v="Incubator"/>
        <s v="Digital X-Ray machine"/>
        <s v="PACS Software linceses"/>
        <s v="AIRA Registration"/>
        <s v="Maintainance services"/>
        <s v="Radiology room"/>
        <s v="BD BACTECMGIT 320 System"/>
        <s v="DST machine"/>
        <s v="MGIT960 tube"/>
        <s v="Reagent"/>
        <s v="Line Probe Assay System"/>
        <s v="Thermal cycler"/>
        <s v="Shaking platform"/>
        <s v="Sonicator"/>
        <s v="Micro centrifuge"/>
        <s v="Hybridization instrucment"/>
        <s v="Micropipette"/>
        <s v="PCR tube"/>
        <s v="Laboratory (multiple rooms)"/>
        <s v="Utility vehicle"/>
        <s v="MDU Digital Xray Unit"/>
        <s v="MDU GeneXpert"/>
        <s v="Centrifudge"/>
        <s v="PPE for collection and diagnosis"/>
        <s v="Refridgerator"/>
        <s v="Tents for collection"/>
        <s v="PPE for collection"/>
        <s v="Register"/>
        <s v="3HP (RPT 300mg/INH 150mg)"/>
        <s v="Blister bags"/>
        <s v="Screening and collection room"/>
        <s v="Cat I &amp; III Patient kit A"/>
        <s v="Pyridoxine (Vitamin B6) 25mg, tablets"/>
        <s v="X-ray"/>
        <s v="Cat II Patient kit A1"/>
        <s v="Cat I &amp; III Patient Kit B"/>
        <s v="Cat II Patient kit A2"/>
        <s v="Pyridoxine"/>
        <s v="Sample transportation system to culture facilities"/>
        <s v="HSA (for tracking and notification)"/>
        <s v="Treatment: second-line drugs"/>
        <s v="Motorcycle"/>
        <s v="HSA (fror frequent follow up)"/>
        <s v="Clinician (for clinical review)"/>
        <s v="Hospital room"/>
        <s v="Nutritional support"/>
        <s v="HSA (for psychosocial support)"/>
        <s v="Clinician (community clinical review)"/>
        <s v="Zonal TB team"/>
        <s v="Ora-Quick, UNIGOLD, Determine INSTI"/>
        <s v="HDA/HTS for counseling"/>
        <s v="Room for counseling"/>
        <s v="Transportation for tracking test"/>
        <s v="TDF/3TC"/>
        <s v="DTG 50mg"/>
        <s v="AZT/3TC"/>
        <s v="LPV/r"/>
        <s v="Clinician for prescribing"/>
        <s v="Room for prescribing"/>
        <s v="Secondline regimens - AZT/3TC/ATR/r"/>
        <s v="VL PCR Machine"/>
        <s v="PCR assay"/>
        <s v="Blood collecting tube, 5 ml (&lt;15 years)"/>
        <s v="Clerk for blood draw"/>
        <s v="Room for blood draw"/>
        <s v="CD4 Count PIMA machine"/>
        <s v="CD4 PIMA cartridge"/>
        <s v="Lancet for blood"/>
        <s v="Clerk for blood draw (&lt;15 years)"/>
        <s v="CrAg Test"/>
        <s v="Blood collecting tube, 5 ml"/>
        <s v="Amphotericin B 50mg, PFR_Each_BB005100_CMST_x000a__x000a_"/>
        <s v="5-Flucytosine 250 mg for CCM"/>
        <s v="IV placement"/>
        <s v="IV fluids (LR) 1L"/>
        <s v="Fluconazole 200mg, tablets_100_AA026400_CMST_x000a__x000a_"/>
        <s v="Admission bed"/>
        <s v="Corn Soya Blend (or Supercereal - CSB++)"/>
        <s v="Clinician (for assessment)"/>
        <s v="Clerk (for dispersement)"/>
        <s v="Room for storage"/>
        <s v="Adults scale"/>
        <s v="MUAC"/>
        <s v="Interventions focused on sex workers and their clients drugs/supplies to service a client"/>
        <s v="Psychosocial cousenling"/>
        <s v="Interventions focused on men who have sex with men drugs/supplies to service a client"/>
        <s v="Room for assessment"/>
        <s v="Clinician for assessment"/>
        <s v="Test, HIV EIA Elisa"/>
        <s v="male circumcision kit, consumables (10 procedures)_1_IDA"/>
        <s v="Clinician or nurse"/>
        <s v="Nevirapine, oral solution, 10 mg/ml, 100"/>
        <s v="DNA PCR for infant after birth"/>
        <s v="HIV Elisa"/>
        <s v="Sulfamethoxazole + trimethropin, oral suspension, 240 mg, 100 ml (&lt;1 year)"/>
        <s v="Cotrimoxazole 480mg, tablets_1000_AA018600_CMST (5-14)_x000a__x000a_"/>
        <s v="Cotrimoxazole 480mg, tablets_1000_AA018600_CMST (Adults)_x000a__x000a_"/>
        <s v="Hepatitis B test"/>
        <s v="Liver function test reagent"/>
        <s v="Nurse/clerk"/>
        <s v="Ora-Quick-UNIGOLD-Determine-INSTI, ART (3TC + DTG)"/>
        <s v="ART"/>
        <s v="Methadone 5mg"/>
        <s v="Syringe, autodestruct, 5ml, disposable, hypoluer with 21g needle_Each_HH150000_CMST + Alcohol swabs/wipes 70% isopropyl alcohol 100 pieces_100_FF000300_CMST"/>
      </sharedItems>
    </cacheField>
    <cacheField name="HS or SD Input" numFmtId="0">
      <sharedItems containsBlank="1" containsMixedTypes="1" containsNumber="1" minValue="0" maxValue="500000" count="22">
        <s v="Health Intervention Input"/>
        <s v="Health System Input"/>
        <m/>
        <n v="0" u="1"/>
        <n v="542" u="1"/>
        <n v="500000" u="1"/>
        <n v="2" u="1"/>
        <n v="6" u="1"/>
        <n v="0.1" u="1"/>
        <n v="2.5" u="1"/>
        <n v="20" u="1"/>
        <n v="20000" u="1"/>
        <n v="1" u="1"/>
        <n v="3" u="1"/>
        <n v="8" u="1"/>
        <n v="360" u="1"/>
        <n v="10" u="1"/>
        <n v="30" u="1"/>
        <n v="0.5" u="1"/>
        <n v="4" u="1"/>
        <n v="100000" u="1"/>
        <n v="12" u="1"/>
      </sharedItems>
    </cacheField>
    <cacheField name="Unit measure" numFmtId="0">
      <sharedItems containsBlank="1" containsMixedTypes="1" containsNumber="1" minValue="0" maxValue="500000"/>
    </cacheField>
    <cacheField name="Quantity of Inputs (#doses, supply, etc) per patient requiring intervention" numFmtId="0">
      <sharedItems containsBlank="1" containsMixedTypes="1" containsNumber="1" minValue="1.33E-3" maxValue="8320"/>
    </cacheField>
    <cacheField name="Times per day (if needed)" numFmtId="0">
      <sharedItems containsString="0" containsBlank="1" containsNumber="1" minValue="0.5" maxValue="42.1"/>
    </cacheField>
    <cacheField name="Frequency (#days, #interventions, #months etc) (please specify)" numFmtId="0">
      <sharedItems containsBlank="1" containsMixedTypes="1" containsNumber="1" minValue="1" maxValue="365"/>
    </cacheField>
    <cacheField name="Frequency Units" numFmtId="0">
      <sharedItems containsBlank="1" containsMixedTypes="1" containsNumber="1" minValue="1" maxValue="164.95"/>
    </cacheField>
    <cacheField name="Total number of inputs" numFmtId="0">
      <sharedItems containsBlank="1" containsMixedTypes="1" containsNumber="1" minValue="0" maxValue="499200"/>
    </cacheField>
    <cacheField name="Cost per unit (MK)" numFmtId="0">
      <sharedItems containsBlank="1" containsMixedTypes="1" containsNumber="1" minValue="0.48759999999999998" maxValue="346031"/>
    </cacheField>
    <cacheField name="Total Cost (MK)" numFmtId="0">
      <sharedItems containsBlank="1" containsMixedTypes="1" containsNumber="1" minValue="0" maxValue="41570918.399999999"/>
    </cacheField>
    <cacheField name="Proportion of patients receiving this input" numFmtId="0">
      <sharedItems containsString="0" containsBlank="1" containsNumber="1" minValue="0.05" maxValue="1"/>
    </cacheField>
    <cacheField name="Proportion of patients receiving this input (clean)" numFmtId="10">
      <sharedItems containsSemiMixedTypes="0" containsString="0" containsNumber="1" minValue="0.05" maxValue="1"/>
    </cacheField>
    <cacheField name="Notes/Assumptions" numFmtId="0">
      <sharedItems containsBlank="1" containsMixedTypes="1" containsNumber="1" containsInteger="1" minValue="1" maxValue="150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9">
  <r>
    <x v="0"/>
    <x v="0"/>
    <s v="Albenazole 200mg"/>
    <n v="13.68"/>
    <n v="1"/>
    <n v="13.68"/>
  </r>
  <r>
    <x v="0"/>
    <x v="0"/>
    <s v="Albendazole 200mg,Chewable tablets_1000_AA001200_CMST_x000a_"/>
    <n v="12.84"/>
    <n v="1"/>
    <n v="12.84"/>
  </r>
  <r>
    <x v="0"/>
    <x v="0"/>
    <s v="Artesunate 60mg PFR, with diluent"/>
    <n v="650"/>
    <n v="1"/>
    <n v="650"/>
  </r>
  <r>
    <x v="0"/>
    <x v="0"/>
    <s v="Cannula iv (winged with injection pot) 16G_Each_HH012900_CMST_x000a__x000a_"/>
    <n v="157.41999999999999"/>
    <n v="1"/>
    <n v="157.41999999999999"/>
  </r>
  <r>
    <x v="0"/>
    <x v="0"/>
    <s v="Dextrose 50%, 50ml_Each_BB022800_CMST_x000a__x000a_"/>
    <n v="457.38"/>
    <n v="1"/>
    <n v="457.38"/>
  </r>
  <r>
    <x v="0"/>
    <x v="0"/>
    <s v="Diazepam 5mg, tablets_1000_AA020400_CMST_x000a__x000a_"/>
    <n v="12.94"/>
    <n v="1"/>
    <n v="12.94"/>
  </r>
  <r>
    <x v="0"/>
    <x v="0"/>
    <s v="Diazepam 5mg/ml, 2ml_Each_BB024000_CMST_x000a__x000a_"/>
    <n v="121.25"/>
    <n v="1"/>
    <n v="121.25"/>
  </r>
  <r>
    <x v="0"/>
    <x v="0"/>
    <s v="Ferrous sulphate 200mg / folic acid 250 micrograms, coated tablets_1000_AA025200_CMST_x000a_"/>
    <n v="137.4"/>
    <n v="2"/>
    <n v="274.8"/>
  </r>
  <r>
    <x v="0"/>
    <x v="0"/>
    <s v="Gentian violet paint, aqueous 1%, 500ml_Each_EE021300_CMST_x000a__x000a_"/>
    <n v="976.38"/>
    <n v="1"/>
    <n v="976.38"/>
  </r>
  <r>
    <x v="0"/>
    <x v="0"/>
    <s v="Glove disposable non powered latex medium_100_HH077100_CMST_x000a__x000a_"/>
    <n v="75.38"/>
    <n v="1"/>
    <n v="75.38"/>
  </r>
  <r>
    <x v="0"/>
    <x v="0"/>
    <s v="Nystatin oral suspension 100,000 IU/ml, 20ml_Each_EE032700_CMST_x000a__x000a_"/>
    <n v="1995.25"/>
    <n v="1"/>
    <n v="1995.25"/>
  </r>
  <r>
    <x v="0"/>
    <x v="0"/>
    <s v="Vitamin A 100,000 IU, Capsules_1000_AA064200_CMST_x000a__x000a_"/>
    <n v="30.31"/>
    <n v="1"/>
    <n v="30.31"/>
  </r>
  <r>
    <x v="0"/>
    <x v="1"/>
    <s v="Ciprofloxacin 250mg_Each_TB041200_CMST_x000a__x000a_"/>
    <n v="339.36"/>
    <n v="0.75"/>
    <n v="254.52"/>
  </r>
  <r>
    <x v="0"/>
    <x v="2"/>
    <s v="Male Condoms"/>
    <n v="715.5"/>
    <n v="1"/>
    <n v="715.5"/>
  </r>
  <r>
    <x v="0"/>
    <x v="3"/>
    <s v="Albendazole 400mg_200_DN000200_x000a__CMST_x000a_"/>
    <n v="5.44"/>
    <n v="1"/>
    <n v="5.44"/>
  </r>
  <r>
    <x v="0"/>
    <x v="4"/>
    <s v="Female Condom_Each_FP003500_CMST"/>
    <n v="664.8"/>
    <n v="1"/>
    <n v="664.8"/>
  </r>
  <r>
    <x v="0"/>
    <x v="5"/>
    <s v="Amoxycillin 250mg, capsules_1000_AA004800_CMST_x000a__x000a__x000a_"/>
    <n v="867.4"/>
    <n v="1"/>
    <n v="867.4"/>
  </r>
  <r>
    <x v="0"/>
    <x v="5"/>
    <s v="Paracetamol 500mg, tablets_1000_AA049500_CMST_x000a__x000a_"/>
    <n v="26.32"/>
    <n v="1"/>
    <n v="26.32"/>
  </r>
  <r>
    <x v="0"/>
    <x v="6"/>
    <s v="LA 1 x 6"/>
    <n v="3743.46"/>
    <n v="1"/>
    <n v="3743.46"/>
  </r>
  <r>
    <x v="0"/>
    <x v="6"/>
    <s v="Paracetamol 500mg, tablets_1000_AA049500_CMST_x000a__x000a_"/>
    <n v="13.16"/>
    <n v="1"/>
    <n v="13.16"/>
  </r>
  <r>
    <x v="0"/>
    <x v="7"/>
    <s v="Oral rehydration salt, 20.5g satchet (WHO formula) for 1L solution (with orange flavour)_Each_EE033900_CMST_x000a__x000a_"/>
    <n v="2716.8"/>
    <n v="1"/>
    <n v="2716.8"/>
  </r>
  <r>
    <x v="0"/>
    <x v="8"/>
    <s v="Full blood count test"/>
    <n v="1100"/>
    <n v="1"/>
    <n v="1100"/>
  </r>
  <r>
    <x v="0"/>
    <x v="8"/>
    <s v="Stool test"/>
    <n v="500"/>
    <n v="1"/>
    <n v="500"/>
  </r>
  <r>
    <x v="0"/>
    <x v="8"/>
    <s v="Syringe, autodestruct, 5ml, disposable, hypoluer with 21g needle_Each_HH150000_CMST + Alcohol swabs/wipes 70% isopropyl alcohol 100 pieces_100_FF000300_CMST_x000a__x000a__x000a__x000a_"/>
    <n v="307.04000000000002"/>
    <n v="2"/>
    <n v="614.08000000000004"/>
  </r>
  <r>
    <x v="0"/>
    <x v="9"/>
    <s v="Artesunate 100mg + amodiaquine 270mg tab_25X3 _IDA"/>
    <n v="1757.52"/>
    <n v="0.65"/>
    <n v="1142.3879999999999"/>
  </r>
  <r>
    <x v="0"/>
    <x v="9"/>
    <s v="Artesunate 25mg + amodiaquine 67.5mg tab_25X3 _IDA"/>
    <n v="1171.68"/>
    <n v="0.8"/>
    <n v="937.34400000000005"/>
  </r>
  <r>
    <x v="0"/>
    <x v="9"/>
    <s v="Artesunate 50mg + amodiaquine 135mg tab_25X3 _IDA"/>
    <n v="1171.68"/>
    <n v="0.55000000000000004"/>
    <n v="644.42400000000009"/>
  </r>
  <r>
    <x v="0"/>
    <x v="9"/>
    <s v="LA 6 x 1"/>
    <n v="623.91"/>
    <n v="0.5"/>
    <n v="311.95499999999998"/>
  </r>
  <r>
    <x v="0"/>
    <x v="9"/>
    <s v="LA 6 x 2"/>
    <n v="658.21"/>
    <n v="0.5"/>
    <n v="329.10500000000002"/>
  </r>
  <r>
    <x v="0"/>
    <x v="9"/>
    <s v="Paracetamol 500mg, tablets_1000_AA049500_CMST_x000a__x000a_"/>
    <n v="13.16"/>
    <n v="1"/>
    <n v="13.16"/>
  </r>
  <r>
    <x v="0"/>
    <x v="9"/>
    <s v="Quinine IM"/>
    <n v="597.57000000000005"/>
    <n v="0.05"/>
    <n v="29.878500000000003"/>
  </r>
  <r>
    <x v="0"/>
    <x v="10"/>
    <s v="Artesunate 100mg + amodiaquine 270mg tab_25X3 _IDA"/>
    <n v="1171.68"/>
    <n v="0.4"/>
    <n v="468.67200000000003"/>
  </r>
  <r>
    <x v="0"/>
    <x v="10"/>
    <s v="Artesunate 25mg + amodiaquine 67.5mg tab_25X3 _IDA"/>
    <n v="585.84"/>
    <n v="0.3"/>
    <n v="175.75200000000001"/>
  </r>
  <r>
    <x v="0"/>
    <x v="10"/>
    <s v="Artesunate 50mg + amodiaquine 135mg tab_25X3 _IDA"/>
    <n v="585.84"/>
    <n v="0.3"/>
    <n v="175.75200000000001"/>
  </r>
  <r>
    <x v="0"/>
    <x v="10"/>
    <s v="LA 6 x 1"/>
    <n v="3743.46"/>
    <n v="1"/>
    <n v="3743.46"/>
  </r>
  <r>
    <x v="0"/>
    <x v="10"/>
    <s v="LA 6 x 2"/>
    <n v="0"/>
    <n v="1"/>
    <n v="0"/>
  </r>
  <r>
    <x v="0"/>
    <x v="10"/>
    <s v="Paracetamol 500mg, tablets_1000_AA049500_CMST_x000a__x000a_"/>
    <n v="13.16"/>
    <n v="1"/>
    <n v="13.16"/>
  </r>
  <r>
    <x v="0"/>
    <x v="10"/>
    <s v="Quinine IM"/>
    <n v="597.57000000000005"/>
    <n v="0.05"/>
    <n v="29.878500000000003"/>
  </r>
  <r>
    <x v="0"/>
    <x v="11"/>
    <s v="Zinc sulphate 20mg, Tablets_100_AA065400_CMST_x000a__x000a_"/>
    <n v="90.06"/>
    <n v="1"/>
    <n v="90.06"/>
  </r>
  <r>
    <x v="0"/>
    <x v="12"/>
    <s v="Zinc sulphate 20mg, Tablets_100_AA065400_CMST_x000a__x000a_"/>
    <n v="90.06"/>
    <n v="1"/>
    <n v="90.06"/>
  </r>
  <r>
    <x v="0"/>
    <x v="13"/>
    <s v="Cotton swab + spirit"/>
    <n v="1022.76"/>
    <n v="1"/>
    <n v="1022.76"/>
  </r>
  <r>
    <x v="0"/>
    <x v="13"/>
    <s v="Giving set adult iv administration + needle 15 drops/ml_Each_HH075600_CMST_x000a__x000a_"/>
    <n v="909.36"/>
    <n v="1"/>
    <n v="909.36"/>
  </r>
  <r>
    <x v="0"/>
    <x v="13"/>
    <s v="ringer's lactate (Hartmann's solution), 1000 ml_12_IDA"/>
    <n v="2786.76"/>
    <n v="1"/>
    <n v="2786.76"/>
  </r>
  <r>
    <x v="0"/>
    <x v="13"/>
    <s v="Saline solution"/>
    <n v="2197.08"/>
    <n v="1"/>
    <n v="2197.08"/>
  </r>
  <r>
    <x v="0"/>
    <x v="14"/>
    <s v="Amoxycillin 125mg/5ml suspension, PFR, 100ml"/>
    <n v="49.57"/>
    <n v="0.5"/>
    <n v="24.785"/>
  </r>
  <r>
    <x v="0"/>
    <x v="14"/>
    <s v="Amoxycillin 250mg, capsules_1000_AA004800_CMST_x000a__x000a__x000a_"/>
    <n v="2230.46"/>
    <n v="1.5"/>
    <n v="3345.69"/>
  </r>
  <r>
    <x v="0"/>
    <x v="14"/>
    <s v="Benzylpenicillin 3g (5MU), PFR_Each_BB007200_CMST_x000a__x000a_"/>
    <n v="2974"/>
    <n v="0.2"/>
    <n v="594.80000000000007"/>
  </r>
  <r>
    <x v="0"/>
    <x v="14"/>
    <s v="Ceftriaxone 1g, PFR_Each_BB013500_CMST_x000a__x000a_"/>
    <n v="892.15"/>
    <n v="0.2"/>
    <n v="178.43"/>
  </r>
  <r>
    <x v="0"/>
    <x v="14"/>
    <s v="Erythromycin 250mg, enteric coated tablets_1000_AA023700_CMST_x000a__x000a_"/>
    <n v="218.61"/>
    <n v="0.1"/>
    <n v="21.861000000000004"/>
  </r>
  <r>
    <x v="0"/>
    <x v="14"/>
    <s v="Gentamycin Sulphate 40mg/ml, 2ml_Each_BB036900_CMST_x000a__x000a_"/>
    <n v="215.45"/>
    <n v="0.2"/>
    <n v="43.09"/>
  </r>
  <r>
    <x v="0"/>
    <x v="14"/>
    <s v="Paracetamol 500mg, tablets_1000_AA049500_CMST_x000a__x000a_"/>
    <n v="201.8"/>
    <n v="2"/>
    <n v="403.6"/>
  </r>
  <r>
    <x v="0"/>
    <x v="14"/>
    <s v="Salbutamol 4mg, tablets_1000_AA056700_CMST_x000a__x000a_"/>
    <n v="27.75"/>
    <n v="0.1"/>
    <n v="2.7750000000000004"/>
  </r>
  <r>
    <x v="0"/>
    <x v="14"/>
    <s v="Salbutamol, syrup, 2 mg/5 ml, 100ml"/>
    <n v="5747.7"/>
    <n v="1"/>
    <n v="5747.7"/>
  </r>
  <r>
    <x v="0"/>
    <x v="15"/>
    <s v="Artesunate 100mg + amodiaquine 270mg tab_25X3 _IDA"/>
    <n v="1171.68"/>
    <n v="0.4"/>
    <n v="468.67200000000003"/>
  </r>
  <r>
    <x v="0"/>
    <x v="15"/>
    <s v="Artesunate 25mg + amodiaquine 67.5mg tab_25X3 _IDA"/>
    <n v="1171.68"/>
    <n v="0.4"/>
    <n v="468.67200000000003"/>
  </r>
  <r>
    <x v="0"/>
    <x v="15"/>
    <s v="Artesunate 50mg + amodiaquine 135mg tab_25X3 _IDA"/>
    <n v="585.84"/>
    <n v="0.3"/>
    <n v="175.75200000000001"/>
  </r>
  <r>
    <x v="0"/>
    <x v="15"/>
    <s v="Haemacue Hb 201+ - Cuvettes"/>
    <n v="590"/>
    <n v="1"/>
    <n v="590"/>
  </r>
  <r>
    <x v="0"/>
    <x v="15"/>
    <s v="LA 6 x 1"/>
    <n v="1247.82"/>
    <n v="1.7"/>
    <n v="2121.2939999999999"/>
  </r>
  <r>
    <x v="0"/>
    <x v="15"/>
    <s v="LA 6 x 2"/>
    <n v="1316.42"/>
    <n v="1.3"/>
    <n v="1711.3460000000002"/>
  </r>
  <r>
    <x v="0"/>
    <x v="15"/>
    <s v="Paracetamol 500mg, tablets_1000_AA049500_CMST_x000a__x000a_"/>
    <n v="26.32"/>
    <n v="2"/>
    <n v="52.64"/>
  </r>
  <r>
    <x v="0"/>
    <x v="15"/>
    <s v="Quinine IM"/>
    <n v="1195.1400000000001"/>
    <n v="1.05"/>
    <n v="1254.8970000000002"/>
  </r>
  <r>
    <x v="0"/>
    <x v="16"/>
    <s v="Amoxycillin 125mg/5ml suspension, PFR to make 100ml_Each_EE002700_CMST_x000a__x000a_"/>
    <n v="4737.18"/>
    <n v="1"/>
    <n v="4737.18"/>
  </r>
  <r>
    <x v="0"/>
    <x v="16"/>
    <s v="Amoxycillin 250mg, capsules_1000_AA004800_CMST_x000a__x000a__x000a_"/>
    <n v="531.06000000000006"/>
    <n v="2"/>
    <n v="1062.1200000000001"/>
  </r>
  <r>
    <x v="0"/>
    <x v="16"/>
    <s v="Benzylpenicillin 3g (5MU), PFR_Each_BB007200_CMST_x000a__x000a_"/>
    <n v="2974"/>
    <n v="1"/>
    <n v="2974"/>
  </r>
  <r>
    <x v="0"/>
    <x v="16"/>
    <s v="Cannula iv (winged with injection pot) 16G_Each_HH012900_CMST_x000a__x000a_"/>
    <n v="1259.3599999999999"/>
    <n v="1.2"/>
    <n v="1511.2319999999997"/>
  </r>
  <r>
    <x v="0"/>
    <x v="16"/>
    <s v="Ceftriaxone 1g, PFR_Each_BB013500_CMST_x000a__x000a_"/>
    <n v="892.15"/>
    <n v="1"/>
    <n v="892.15"/>
  </r>
  <r>
    <x v="0"/>
    <x v="16"/>
    <s v="Erythromycin 250mg, enteric coated tablets_1000_AA023700_CMST_x000a__x000a_"/>
    <n v="218.61"/>
    <n v="1"/>
    <n v="218.61"/>
  </r>
  <r>
    <x v="0"/>
    <x v="16"/>
    <s v="Gentamycin Sulphate 40mg/ml, 2ml_Each_BB036900_CMST_x000a__x000a_"/>
    <n v="129.27000000000001"/>
    <n v="1"/>
    <n v="129.27000000000001"/>
  </r>
  <r>
    <x v="0"/>
    <x v="16"/>
    <s v="Prednisolone 5mg, tablets_1000_AA052500_CMST_x000a__x000a_"/>
    <n v="2.78"/>
    <n v="2"/>
    <n v="5.56"/>
  </r>
  <r>
    <x v="0"/>
    <x v="16"/>
    <s v="Salbutamol, syrup, 2 mg/5 ml"/>
    <n v="5747.7"/>
    <n v="1"/>
    <n v="5747.7"/>
  </r>
  <r>
    <x v="0"/>
    <x v="16"/>
    <s v="Syringe, autodestruct, 5ml, disposable, hypoluer with 21g needle_Each_HH150000_CMST + Alcohol swabs/wipes 70% isopropyl alcohol 100 pieces_100_FF000300_CMST_x000a__x000a__x000a__x000a_"/>
    <n v="307.02999999999997"/>
    <n v="1.2"/>
    <n v="368.43599999999998"/>
  </r>
  <r>
    <x v="0"/>
    <x v="16"/>
    <s v="Tube, nasogastric CH 8_each_CMST"/>
    <n v="464.8"/>
    <n v="1.05"/>
    <n v="488.04"/>
  </r>
  <r>
    <x v="0"/>
    <x v="17"/>
    <s v="Malaria Rapid Diagnostic Test (MRDT) Kits_25_DN002900_CMST_x000a__x000a_"/>
    <n v="95829.5"/>
    <n v="1"/>
    <n v="95829.5"/>
  </r>
  <r>
    <x v="0"/>
    <x v="18"/>
    <s v="RUTF"/>
    <n v="66000"/>
    <n v="1"/>
    <n v="66000"/>
  </r>
  <r>
    <x v="0"/>
    <x v="19"/>
    <s v="Microgynon"/>
    <n v="0"/>
    <n v="1"/>
    <n v="0"/>
  </r>
  <r>
    <x v="0"/>
    <x v="20"/>
    <s v="Amoxycillin 125mg/5ml suspension, PFR to make 100ml_Each_EE002700_CMST_x000a__x000a_"/>
    <n v="4737.18"/>
    <n v="1"/>
    <n v="4737.18"/>
  </r>
  <r>
    <x v="0"/>
    <x v="20"/>
    <s v="Amoxycillin 250mg, capsules_1000_AA004800_CMST_x000a__x000a__x000a_"/>
    <n v="70.81"/>
    <n v="1"/>
    <n v="70.81"/>
  </r>
  <r>
    <x v="0"/>
    <x v="20"/>
    <s v="Benzylpenicillin 3g (5MU), PFR_Each_BB007200_CMST_x000a__x000a_"/>
    <n v="2974"/>
    <n v="1"/>
    <n v="2974"/>
  </r>
  <r>
    <x v="0"/>
    <x v="20"/>
    <s v="paracetamol"/>
    <n v="0"/>
    <n v="1"/>
    <n v="0"/>
  </r>
  <r>
    <x v="0"/>
    <x v="21"/>
    <s v="Rectal Artesunate 100mg"/>
    <n v="1300"/>
    <n v="1"/>
    <n v="1300"/>
  </r>
  <r>
    <x v="0"/>
    <x v="22"/>
    <s v="Tetracycline eye ointment 1%, 3.5g_Each_EE048300_CMST_x000a__x000a_"/>
    <n v="363.17"/>
    <n v="1"/>
    <n v="363.17"/>
  </r>
  <r>
    <x v="1"/>
    <x v="23"/>
    <s v="Cotrimoxazole 480mg, tablets_1000_AA018600_CMST_x000a__x000a_"/>
    <n v="219.59"/>
    <n v="1"/>
    <n v="219.59"/>
  </r>
  <r>
    <x v="1"/>
    <x v="23"/>
    <s v="Paracetamol 500mg, tablets_1000_AA049500_CMST_x000a__x000a_"/>
    <n v="0"/>
    <n v="1"/>
    <n v="0"/>
  </r>
  <r>
    <x v="1"/>
    <x v="24"/>
    <s v="Adenoidectomy kit"/>
    <n v="0"/>
    <n v="1"/>
    <n v="0"/>
  </r>
  <r>
    <x v="1"/>
    <x v="24"/>
    <s v="Atropine sulphate 600 micrograms/ml, 1ml_Each_BB006600_CMST_x000a__x000a_"/>
    <n v="130.36000000000001"/>
    <n v="1"/>
    <n v="130.36000000000001"/>
  </r>
  <r>
    <x v="1"/>
    <x v="24"/>
    <s v="Catgut chromic suture sterile 0, round bodied ? circle 40mm needle_12_GG000600_CMST_x000a__x000a_"/>
    <n v="0"/>
    <n v="1"/>
    <n v="0"/>
  </r>
  <r>
    <x v="1"/>
    <x v="24"/>
    <s v="Cefotaxime 500mg, PFR"/>
    <n v="8822.4"/>
    <n v="1"/>
    <n v="8822.4"/>
  </r>
  <r>
    <x v="1"/>
    <x v="24"/>
    <s v="General anesthesia"/>
    <n v="0"/>
    <n v="1"/>
    <n v="0"/>
  </r>
  <r>
    <x v="1"/>
    <x v="24"/>
    <s v="Glove surgeons size 7 sterile_Pair_HH080400_CMST_x000a__x000a_"/>
    <n v="302.24"/>
    <n v="1"/>
    <n v="302.24"/>
  </r>
  <r>
    <x v="1"/>
    <x v="24"/>
    <s v="IV giving/infusion set, with needle"/>
    <n v="465"/>
    <n v="1"/>
    <n v="465"/>
  </r>
  <r>
    <x v="1"/>
    <x v="24"/>
    <s v="Ketamine hydrochloride 50mg/ml, 10ml_Each_BB044400_CMST_x000a__x000a_"/>
    <n v="1764.94"/>
    <n v="1"/>
    <n v="1764.94"/>
  </r>
  <r>
    <x v="1"/>
    <x v="24"/>
    <s v="Pethidine hydrochloride 50mg/1ml, 2ml_Each_BB062700_CMST_x000a__x000a_"/>
    <n v="1765.26"/>
    <n v="1"/>
    <n v="1765.26"/>
  </r>
  <r>
    <x v="1"/>
    <x v="24"/>
    <s v="Polyamide monofilament suture sterile 1, on 40mm 3/8 circle reverse cutting needle_12_GG005100_CMST_x000a__x000a_"/>
    <n v="536.29999999999995"/>
    <n v="1"/>
    <n v="536.29999999999995"/>
  </r>
  <r>
    <x v="1"/>
    <x v="24"/>
    <s v="Povidone iodine 10% solution_200ml_DN004470_CMST_x000a__x000a_"/>
    <n v="0"/>
    <n v="1"/>
    <n v="0"/>
  </r>
  <r>
    <x v="1"/>
    <x v="24"/>
    <s v="Scalpel blade size 22 (individually wrapped),Carbon steel_100_HH124500_Each_x000a__x000a_"/>
    <n v="0"/>
    <n v="1"/>
    <n v="0"/>
  </r>
  <r>
    <x v="1"/>
    <x v="24"/>
    <s v="Silk black braided non absorbable suture sterile 3/0 on 30mm 1/2 circle cutting needle_12_GG026700_CMST_x000a__x000a__x000a__x000a_"/>
    <n v="0"/>
    <n v="1"/>
    <n v="0"/>
  </r>
  <r>
    <x v="1"/>
    <x v="24"/>
    <s v="Sodium lactate compound (Ringers lactate), 500ml_Each_BB071700_CMST_x000a__x000a_"/>
    <n v="1642.5"/>
    <n v="1"/>
    <n v="1642.5"/>
  </r>
  <r>
    <x v="1"/>
    <x v="24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"/>
    <x v="25"/>
    <s v="Atropine sulphate 600 micrograms/ml, 1ml_Each_BB006600_CMST_x000a__x000a_"/>
    <n v="130.36000000000001"/>
    <n v="1"/>
    <n v="130.36000000000001"/>
  </r>
  <r>
    <x v="1"/>
    <x v="25"/>
    <s v="General anesthesia"/>
    <n v="0"/>
    <n v="2"/>
    <n v="0"/>
  </r>
  <r>
    <x v="1"/>
    <x v="25"/>
    <s v="Glove surgeons size 7 sterile_Pair_HH080400_CMST_x000a__x000a_"/>
    <n v="604.48"/>
    <n v="1"/>
    <n v="604.48"/>
  </r>
  <r>
    <x v="1"/>
    <x v="25"/>
    <s v="IV giving/infusion set, with needle"/>
    <n v="930"/>
    <n v="2"/>
    <n v="1860"/>
  </r>
  <r>
    <x v="1"/>
    <x v="25"/>
    <s v="Ketamine hydrochloride 50mg/ml, 10ml_Each_BB044400_CMST_x000a__x000a_"/>
    <n v="3529.88"/>
    <n v="2"/>
    <n v="7059.76"/>
  </r>
  <r>
    <x v="1"/>
    <x v="25"/>
    <s v="Pethidine hydrochloride 50mg/1ml, 2ml_Each_BB062700_CMST_x000a__x000a_"/>
    <n v="1765.26"/>
    <n v="1"/>
    <n v="1765.26"/>
  </r>
  <r>
    <x v="1"/>
    <x v="25"/>
    <s v="Povidone iodine 10% solution_200ml_DN004470_CMST_x000a__x000a_"/>
    <n v="0"/>
    <n v="1"/>
    <n v="0"/>
  </r>
  <r>
    <x v="1"/>
    <x v="25"/>
    <s v="Procedure"/>
    <n v="0"/>
    <n v="1"/>
    <n v="0"/>
  </r>
  <r>
    <x v="1"/>
    <x v="25"/>
    <s v="Sodium lactate compound (Ringers lactate), 500ml_Each_BB071700_CMST_x000a__x000a_"/>
    <n v="3285"/>
    <n v="2"/>
    <n v="6570"/>
  </r>
  <r>
    <x v="1"/>
    <x v="25"/>
    <s v="Syringe, autodestruct, 5ml, disposable, hypoluer with 21g needle_Each_HH150000_CMST + Alcohol swabs/wipes 70% isopropyl alcohol 100 pieces_100_FF000300_CMST_x000a__x000a__x000a__x000a_"/>
    <n v="307.04000000000002"/>
    <n v="2"/>
    <n v="614.08000000000004"/>
  </r>
  <r>
    <x v="1"/>
    <x v="26"/>
    <s v="Atropine sulphate 600 micrograms/ml, 1ml_Each_BB006600_CMST_x000a__x000a_"/>
    <n v="130.36000000000001"/>
    <n v="1"/>
    <n v="130.36000000000001"/>
  </r>
  <r>
    <x v="1"/>
    <x v="26"/>
    <s v="Catgut chromic suture sterile 0, round bodied ? circle 40mm needle_12_GG000600_CMST_x000a__x000a_"/>
    <n v="0"/>
    <n v="1"/>
    <n v="0"/>
  </r>
  <r>
    <x v="1"/>
    <x v="26"/>
    <s v="Cefotaxime 500mg, PFR"/>
    <n v="8822.4"/>
    <n v="1"/>
    <n v="8822.4"/>
  </r>
  <r>
    <x v="1"/>
    <x v="26"/>
    <s v="General anesthesia"/>
    <n v="0"/>
    <n v="1"/>
    <n v="0"/>
  </r>
  <r>
    <x v="1"/>
    <x v="26"/>
    <s v="Glove surgeons size 7 sterile_Pair_HH080400_CMST_x000a__x000a_"/>
    <n v="604.48"/>
    <n v="1"/>
    <n v="604.48"/>
  </r>
  <r>
    <x v="1"/>
    <x v="26"/>
    <s v="IV giving/infusion set, with needle"/>
    <n v="465"/>
    <n v="1"/>
    <n v="465"/>
  </r>
  <r>
    <x v="1"/>
    <x v="26"/>
    <s v="Ketamine hydrochloride 50mg/ml, 10ml_Each_BB044400_CMST_x000a__x000a_"/>
    <n v="1764.94"/>
    <n v="1"/>
    <n v="1764.94"/>
  </r>
  <r>
    <x v="1"/>
    <x v="26"/>
    <s v="Pethidine hydrochloride 50mg/1ml, 2ml_Each_BB062700_CMST_x000a__x000a_"/>
    <n v="1765.26"/>
    <n v="1"/>
    <n v="1765.26"/>
  </r>
  <r>
    <x v="1"/>
    <x v="26"/>
    <s v="Polyamide monofilament suture sterile 1, on 40mm 3/8 circle reverse cutting needle_12_GG005100_CMST_x000a__x000a_"/>
    <n v="536.29999999999995"/>
    <n v="1"/>
    <n v="536.29999999999995"/>
  </r>
  <r>
    <x v="1"/>
    <x v="26"/>
    <s v="Povidone iodine 10% solution_200ml_DN004470_CMST_x000a__x000a_"/>
    <n v="0"/>
    <n v="1"/>
    <n v="0"/>
  </r>
  <r>
    <x v="1"/>
    <x v="26"/>
    <s v="Scalpel blade size 22 (individually wrapped),Carbon steel_100_HH124500_Each_x000a__x000a_"/>
    <n v="0"/>
    <n v="1"/>
    <n v="0"/>
  </r>
  <r>
    <x v="1"/>
    <x v="26"/>
    <s v="Silk black braided non absorbable suture sterile 3/0 on 30mm 1/2 circle cutting needle_12_GG026700_CMST_x000a__x000a__x000a__x000a_"/>
    <n v="0"/>
    <n v="1"/>
    <n v="0"/>
  </r>
  <r>
    <x v="1"/>
    <x v="26"/>
    <s v="Sodium lactate compound (Ringers lactate), 500ml_Each_BB071700_CMST_x000a__x000a_"/>
    <n v="1642.5"/>
    <n v="1"/>
    <n v="1642.5"/>
  </r>
  <r>
    <x v="1"/>
    <x v="26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"/>
    <x v="26"/>
    <s v="Thyroidectomy kiit"/>
    <n v="0"/>
    <n v="1"/>
    <n v="0"/>
  </r>
  <r>
    <x v="1"/>
    <x v="27"/>
    <s v="Atropine sulphate 600 micrograms/ml, 1ml_Each_BB006600_CMST_x000a__x000a_"/>
    <n v="130.36000000000001"/>
    <n v="1"/>
    <n v="130.36000000000001"/>
  </r>
  <r>
    <x v="1"/>
    <x v="27"/>
    <s v="Catgut chromic suture sterile 0, round bodied ? circle 40mm needle_12_GG000600_CMST_x000a__x000a_"/>
    <n v="0"/>
    <n v="1"/>
    <n v="0"/>
  </r>
  <r>
    <x v="1"/>
    <x v="27"/>
    <s v="Cefotaxime 500mg, PFR"/>
    <n v="8822.4"/>
    <n v="1"/>
    <n v="8822.4"/>
  </r>
  <r>
    <x v="1"/>
    <x v="27"/>
    <s v="General anesthesia"/>
    <n v="0"/>
    <n v="1"/>
    <n v="0"/>
  </r>
  <r>
    <x v="1"/>
    <x v="27"/>
    <s v="Glove surgeons size 7 sterile_Pair_HH080400_CMST_x000a__x000a_"/>
    <n v="302.24"/>
    <n v="1"/>
    <n v="302.24"/>
  </r>
  <r>
    <x v="1"/>
    <x v="27"/>
    <s v="IV giving/infusion set, with needle"/>
    <n v="465"/>
    <n v="1"/>
    <n v="465"/>
  </r>
  <r>
    <x v="1"/>
    <x v="27"/>
    <s v="Ketamine hydrochloride 50mg/ml, 10ml_Each_BB044400_CMST_x000a__x000a_"/>
    <n v="1764.94"/>
    <n v="1"/>
    <n v="1764.94"/>
  </r>
  <r>
    <x v="1"/>
    <x v="27"/>
    <s v="Pethidine hydrochloride 50mg/1ml, 2ml_Each_BB062700_CMST_x000a__x000a_"/>
    <n v="1765.26"/>
    <n v="1"/>
    <n v="1765.26"/>
  </r>
  <r>
    <x v="1"/>
    <x v="27"/>
    <s v="Polyamide monofilament suture sterile 1, on 40mm 3/8 circle reverse cutting needle_12_GG005100_CMST_x000a__x000a_"/>
    <n v="178.77"/>
    <n v="1"/>
    <n v="178.77"/>
  </r>
  <r>
    <x v="1"/>
    <x v="27"/>
    <s v="Povidone iodine 10% solution_200ml_DN004470_CMST_x000a__x000a_"/>
    <n v="0"/>
    <n v="1"/>
    <n v="0"/>
  </r>
  <r>
    <x v="1"/>
    <x v="27"/>
    <s v="Scalpel blade size 22 (individually wrapped),Carbon steel_100_HH124500_Each_x000a__x000a_"/>
    <n v="0"/>
    <n v="1"/>
    <n v="0"/>
  </r>
  <r>
    <x v="1"/>
    <x v="27"/>
    <s v="Silk black braided non absorbable suture sterile 3/0 on 30mm 1/2 circle cutting needle_12_GG026700_CMST_x000a__x000a__x000a__x000a_"/>
    <n v="0"/>
    <n v="1"/>
    <n v="0"/>
  </r>
  <r>
    <x v="1"/>
    <x v="27"/>
    <s v="Sodium lactate compound (Ringers lactate), 500ml_Each_BB071700_CMST_x000a__x000a_"/>
    <n v="1642.5"/>
    <n v="1"/>
    <n v="1642.5"/>
  </r>
  <r>
    <x v="1"/>
    <x v="27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"/>
    <x v="28"/>
    <s v="Glove surgeons size 7 sterile_Pair_HH080400_CMST_x000a__x000a_"/>
    <n v="604.48"/>
    <n v="1"/>
    <n v="604.48"/>
  </r>
  <r>
    <x v="1"/>
    <x v="28"/>
    <s v="IV giving/infusion set, with needle"/>
    <n v="465"/>
    <n v="1"/>
    <n v="465"/>
  </r>
  <r>
    <x v="1"/>
    <x v="28"/>
    <s v="Ketamine hydrochloride 50mg/ml, 10ml_Each_BB044400_CMST_x000a__x000a_"/>
    <n v="1764.94"/>
    <n v="1"/>
    <n v="1764.94"/>
  </r>
  <r>
    <x v="1"/>
    <x v="28"/>
    <s v="Light anesthesia"/>
    <n v="0"/>
    <n v="1"/>
    <n v="0"/>
  </r>
  <r>
    <x v="1"/>
    <x v="28"/>
    <s v="Pethidine hydrochloride 50mg/1ml, 2ml_Each_BB062700_CMST_x000a__x000a_"/>
    <n v="1765.26"/>
    <n v="1"/>
    <n v="1765.26"/>
  </r>
  <r>
    <x v="1"/>
    <x v="28"/>
    <s v="Povidone iodine 10% solution_200ml_DN004470_CMST_x000a__x000a_"/>
    <n v="0"/>
    <n v="1"/>
    <n v="0"/>
  </r>
  <r>
    <x v="1"/>
    <x v="28"/>
    <s v="Sodium lactate compound (Ringers lactate), 500ml_Each_BB071700_CMST_x000a__x000a_"/>
    <n v="1642.5"/>
    <n v="1"/>
    <n v="1642.5"/>
  </r>
  <r>
    <x v="1"/>
    <x v="28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"/>
    <x v="29"/>
    <s v="Atropine sulphate 600 micrograms/ml, 1ml_Each_BB006600_CMST_x000a__x000a_"/>
    <n v="130.36000000000001"/>
    <n v="1"/>
    <n v="130.36000000000001"/>
  </r>
  <r>
    <x v="1"/>
    <x v="29"/>
    <s v="Catgut chromic suture sterile 0, round bodied ? circle 40mm needle_12_GG000600_CMST_x000a__x000a_"/>
    <n v="0"/>
    <n v="1"/>
    <n v="0"/>
  </r>
  <r>
    <x v="1"/>
    <x v="29"/>
    <s v="Cefotaxime 500mg, PFR"/>
    <n v="8822.4"/>
    <n v="1"/>
    <n v="8822.4"/>
  </r>
  <r>
    <x v="1"/>
    <x v="29"/>
    <s v="General anesthesia"/>
    <n v="0"/>
    <n v="1"/>
    <n v="0"/>
  </r>
  <r>
    <x v="1"/>
    <x v="29"/>
    <s v="Glove surgeons size 7 sterile_Pair_HH080400_CMST_x000a__x000a_"/>
    <n v="604.48"/>
    <n v="1"/>
    <n v="604.48"/>
  </r>
  <r>
    <x v="1"/>
    <x v="29"/>
    <s v="IV giving/infusion set, with needle"/>
    <n v="465"/>
    <n v="1"/>
    <n v="465"/>
  </r>
  <r>
    <x v="1"/>
    <x v="29"/>
    <s v="Ketamine hydrochloride 50mg/ml, 10ml_Each_BB044400_CMST_x000a__x000a_"/>
    <n v="1764.94"/>
    <n v="1"/>
    <n v="1764.94"/>
  </r>
  <r>
    <x v="1"/>
    <x v="29"/>
    <s v="Pethidine hydrochloride 50mg/1ml, 2ml_Each_BB062700_CMST_x000a__x000a_"/>
    <n v="1765.26"/>
    <n v="1"/>
    <n v="1765.26"/>
  </r>
  <r>
    <x v="1"/>
    <x v="29"/>
    <s v="Polyamide monofilament suture sterile 1, on 40mm 3/8 circle reverse cutting needle_12_GG005100_CMST_x000a__x000a_"/>
    <n v="536.29999999999995"/>
    <n v="1"/>
    <n v="536.29999999999995"/>
  </r>
  <r>
    <x v="1"/>
    <x v="29"/>
    <s v="Povidone iodine 10% solution_200ml_DN004470_CMST_x000a__x000a_"/>
    <n v="0"/>
    <n v="1"/>
    <n v="0"/>
  </r>
  <r>
    <x v="1"/>
    <x v="29"/>
    <s v="Scalpel blade size 22 (individually wrapped),Carbon steel_100_HH124500_Each_x000a__x000a_"/>
    <n v="0"/>
    <n v="1"/>
    <n v="0"/>
  </r>
  <r>
    <x v="1"/>
    <x v="29"/>
    <s v="Silk black braided non absorbable suture sterile 3/0 on 30mm 1/2 circle cutting needle_12_GG026700_CMST_x000a__x000a__x000a__x000a_"/>
    <n v="0"/>
    <n v="1"/>
    <n v="0"/>
  </r>
  <r>
    <x v="1"/>
    <x v="29"/>
    <s v="Sodium lactate compound (Ringers lactate), 500ml_Each_BB071700_CMST_x000a__x000a_"/>
    <n v="1642.5"/>
    <n v="1"/>
    <n v="1642.5"/>
  </r>
  <r>
    <x v="1"/>
    <x v="29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"/>
    <x v="30"/>
    <s v="Atropine sulphate 600 micrograms/ml, 1ml_Each_BB006600_CMST_x000a__x000a_"/>
    <n v="130.36000000000001"/>
    <n v="1"/>
    <n v="130.36000000000001"/>
  </r>
  <r>
    <x v="1"/>
    <x v="30"/>
    <s v="Catgut chromic suture sterile 0, round bodied ? circle 40mm needle_12_GG000600_CMST_x000a__x000a_"/>
    <n v="0"/>
    <n v="1"/>
    <n v="0"/>
  </r>
  <r>
    <x v="1"/>
    <x v="30"/>
    <s v="Cefazolin, ampoule, 500 mg"/>
    <n v="8822.4"/>
    <n v="1"/>
    <n v="8822.4"/>
  </r>
  <r>
    <x v="1"/>
    <x v="30"/>
    <s v="General anesthesia"/>
    <n v="0"/>
    <n v="1"/>
    <n v="0"/>
  </r>
  <r>
    <x v="1"/>
    <x v="30"/>
    <s v="Glove surgeons size 7 sterile_Pair_HH080400_CMST_x000a__x000a_"/>
    <n v="604.48"/>
    <n v="1"/>
    <n v="604.48"/>
  </r>
  <r>
    <x v="1"/>
    <x v="30"/>
    <s v="IV giving/infusion set, with needle"/>
    <n v="465"/>
    <n v="1"/>
    <n v="465"/>
  </r>
  <r>
    <x v="1"/>
    <x v="30"/>
    <s v="Ketamine hydrochloride 50mg/ml, 10ml_Each_BB044400_CMST_x000a__x000a_"/>
    <n v="1764.94"/>
    <n v="1"/>
    <n v="1764.94"/>
  </r>
  <r>
    <x v="1"/>
    <x v="30"/>
    <s v="Pethidine hydrochloride 50mg/1ml, 2ml_Each_BB062700_CMST_x000a__x000a_"/>
    <n v="1765.26"/>
    <n v="1"/>
    <n v="1765.26"/>
  </r>
  <r>
    <x v="1"/>
    <x v="30"/>
    <s v="Polyamide monofilament suture sterile 1, on 40mm 3/8 circle reverse cutting needle_12_GG005100_CMST_x000a__x000a_"/>
    <n v="536.29999999999995"/>
    <n v="1"/>
    <n v="536.29999999999995"/>
  </r>
  <r>
    <x v="1"/>
    <x v="30"/>
    <s v="Povidone iodine 10% solution_200ml_DN004470_CMST_x000a__x000a_"/>
    <n v="0"/>
    <n v="1"/>
    <n v="0"/>
  </r>
  <r>
    <x v="1"/>
    <x v="30"/>
    <s v="Scalpel blade size 22 (individually wrapped),Carbon steel_100_HH124500_Each_x000a__x000a_"/>
    <n v="0"/>
    <n v="1"/>
    <n v="0"/>
  </r>
  <r>
    <x v="1"/>
    <x v="30"/>
    <s v="Silk black braided non absorbable suture sterile 3/0 on 30mm 1/2 circle cutting needle_12_GG026700_CMST_x000a__x000a__x000a__x000a_"/>
    <n v="0"/>
    <n v="1"/>
    <n v="0"/>
  </r>
  <r>
    <x v="1"/>
    <x v="30"/>
    <s v="Sodium lactate compound (Ringers lactate), 500ml_Each_BB071700_CMST_x000a__x000a_"/>
    <n v="1642.5"/>
    <n v="1"/>
    <n v="1642.5"/>
  </r>
  <r>
    <x v="1"/>
    <x v="30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"/>
    <x v="30"/>
    <s v="Tonsillectomy kit"/>
    <n v="0"/>
    <n v="1"/>
    <n v="0"/>
  </r>
  <r>
    <x v="1"/>
    <x v="22"/>
    <s v="Azithromycin 500mgTablet_30_AA008702_CMST_x000a__x000a_"/>
    <n v="190.03"/>
    <n v="0.4"/>
    <n v="76.012"/>
  </r>
  <r>
    <x v="1"/>
    <x v="22"/>
    <s v="Azithromycin dihydrate 200mg base/5ml suspension, 15ml_Bottle_DN260200_CMST_x000a__x000a_"/>
    <n v="234.96"/>
    <n v="0.6"/>
    <n v="140.976"/>
  </r>
  <r>
    <x v="1"/>
    <x v="22"/>
    <s v="Tetracycline eye ointment 1%, 3.5g_Each_EE048300_CMST_x000a__x000a_"/>
    <n v="0"/>
    <n v="1"/>
    <n v="0"/>
  </r>
  <r>
    <x v="1"/>
    <x v="31"/>
    <s v="Cotton wool, 500g_Each_FF007800_CMST_x000a__x000a_"/>
    <n v="2689.81"/>
    <n v="1"/>
    <n v="2689.81"/>
  </r>
  <r>
    <x v="1"/>
    <x v="31"/>
    <s v="Paracetamol 500mg, tablets_1000_AA049500_CMST_x000a__x000a_"/>
    <n v="43.87"/>
    <n v="1"/>
    <n v="43.87"/>
  </r>
  <r>
    <x v="1"/>
    <x v="31"/>
    <s v="Tetracycline eye ointment 1%, 3.5g_Each_EE048300_CMST_x000a__x000a_"/>
    <n v="363.17"/>
    <n v="1"/>
    <n v="363.17"/>
  </r>
  <r>
    <x v="1"/>
    <x v="32"/>
    <s v="Ear wax cleaning syringe"/>
    <n v="220.85"/>
    <n v="1"/>
    <n v="220.85"/>
  </r>
  <r>
    <x v="1"/>
    <x v="32"/>
    <s v="Sterile water"/>
    <n v="0"/>
    <n v="1"/>
    <n v="0"/>
  </r>
  <r>
    <x v="2"/>
    <x v="33"/>
    <s v="Bottle, Blood Collecting Plain Plastic Vacutainer, 5ml_100_MM038700_CMST_x000a__x000a_"/>
    <n v="84.67"/>
    <n v="1"/>
    <n v="84.67"/>
  </r>
  <r>
    <x v="2"/>
    <x v="33"/>
    <s v="CrAg Test"/>
    <n v="0"/>
    <n v="1"/>
    <n v="0"/>
  </r>
  <r>
    <x v="2"/>
    <x v="33"/>
    <s v="Creatinine Liquicolor Test Kit (Human), 200ml_Each_MM091500_CMST_x000a__x000a_"/>
    <n v="800"/>
    <n v="1"/>
    <n v="800"/>
  </r>
  <r>
    <x v="2"/>
    <x v="33"/>
    <s v="Glove disposable powdered latex large_100_HH077400_CMST_x000a__x000a_"/>
    <n v="71.239999999999995"/>
    <n v="2"/>
    <n v="142.47999999999999"/>
  </r>
  <r>
    <x v="2"/>
    <x v="33"/>
    <s v="Needle for blood draw"/>
    <n v="220.85"/>
    <n v="1"/>
    <n v="220.85"/>
  </r>
  <r>
    <x v="2"/>
    <x v="33"/>
    <s v="Syringe, autodestruct, 5ml, disposable, hypoluer with 21g needle_Each_HH150000_CMST + Alcohol swabs/wipes 70% isopropyl alcohol 100 pieces_100_FF000300_CMST_x000a__x000a__x000a__x000a_"/>
    <n v="307.04000000000002"/>
    <n v="2"/>
    <n v="614.08000000000004"/>
  </r>
  <r>
    <x v="2"/>
    <x v="34"/>
    <s v="DTG 50mg"/>
    <n v="26280"/>
    <n v="1"/>
    <n v="26280"/>
  </r>
  <r>
    <x v="2"/>
    <x v="34"/>
    <s v="TDF/3TC"/>
    <n v="43800"/>
    <n v="1"/>
    <n v="43800"/>
  </r>
  <r>
    <x v="2"/>
    <x v="35"/>
    <s v="CD4 PIMA cartridge"/>
    <n v="3403.23"/>
    <n v="1"/>
    <n v="3403.23"/>
  </r>
  <r>
    <x v="2"/>
    <x v="35"/>
    <s v="Glove disposable powdered latex large_100_HH077400_CMST_x000a__x000a_"/>
    <n v="35.619999999999997"/>
    <n v="1"/>
    <n v="35.619999999999997"/>
  </r>
  <r>
    <x v="2"/>
    <x v="2"/>
    <s v="Male Condoms"/>
    <n v="4194"/>
    <n v="1"/>
    <n v="4194"/>
  </r>
  <r>
    <x v="2"/>
    <x v="36"/>
    <s v="Cotrimoxazole 480mg, tablets_1000_AA018600_CMST (5-14)_x000a__x000a_"/>
    <n v="8113.12"/>
    <n v="0.30000000000000004"/>
    <n v="2433.9360000000001"/>
  </r>
  <r>
    <x v="2"/>
    <x v="36"/>
    <s v="Cotrimoxazole 480mg, tablets_1000_AA018600_CMST (Adults)_x000a__x000a_"/>
    <n v="10817.49"/>
    <n v="0.7"/>
    <n v="7572.2429999999995"/>
  </r>
  <r>
    <x v="2"/>
    <x v="36"/>
    <s v="Sulfamethoxazole + trimethropin, oral suspension, 240 mg, 100 ml (&lt;1 year)"/>
    <n v="4741.72"/>
    <n v="0.1"/>
    <n v="474.17200000000003"/>
  </r>
  <r>
    <x v="2"/>
    <x v="37"/>
    <s v="Glove disposable powdered latex large_100_HH077400_CMST_x000a__x000a_"/>
    <n v="35.619999999999997"/>
    <n v="1"/>
    <n v="35.619999999999997"/>
  </r>
  <r>
    <x v="2"/>
    <x v="37"/>
    <s v="Ora-Quick, UNIGOLD, Determine INSTI"/>
    <n v="1800"/>
    <n v="1"/>
    <n v="1800"/>
  </r>
  <r>
    <x v="2"/>
    <x v="38"/>
    <s v="Interventions focused on sex workers and their clients drugs/supplies to service a client"/>
    <n v="21177.59"/>
    <n v="1"/>
    <n v="21177.59"/>
  </r>
  <r>
    <x v="2"/>
    <x v="39"/>
    <s v="Interventions focused on sex workers and their clients drugs/supplies to service a client"/>
    <n v="21177.59"/>
    <n v="1"/>
    <n v="21177.59"/>
  </r>
  <r>
    <x v="2"/>
    <x v="40"/>
    <s v="Interventions focused on men who have sex with men drugs/supplies to service a client"/>
    <n v="28234.5"/>
    <n v="1"/>
    <n v="28234.5"/>
  </r>
  <r>
    <x v="2"/>
    <x v="41"/>
    <s v="Glove disposable powdered latex large_100_HH077400_CMST_x000a__x000a_"/>
    <n v="35.619999999999997"/>
    <n v="1"/>
    <n v="35.619999999999997"/>
  </r>
  <r>
    <x v="2"/>
    <x v="41"/>
    <s v="male circumcision kit, consumables (10 procedures)_1_IDA"/>
    <n v="699.71"/>
    <n v="1"/>
    <n v="699.71"/>
  </r>
  <r>
    <x v="2"/>
    <x v="41"/>
    <s v="Test, HIV EIA Elisa"/>
    <n v="1800"/>
    <n v="1"/>
    <n v="1800"/>
  </r>
  <r>
    <x v="2"/>
    <x v="42"/>
    <s v="5-Flucytosine 250 mg for CCM"/>
    <n v="0"/>
    <n v="1"/>
    <n v="0"/>
  </r>
  <r>
    <x v="2"/>
    <x v="42"/>
    <s v="Amphotericin B 50mg, PFR_Each_BB005100_CMST_x000a__x000a_"/>
    <n v="0"/>
    <n v="1"/>
    <n v="0"/>
  </r>
  <r>
    <x v="2"/>
    <x v="42"/>
    <s v="Cotrimoxazole 480mg, tablets_1000_AA018600_CMST_x000a__x000a_"/>
    <n v="1867.13"/>
    <n v="1"/>
    <n v="1867.13"/>
  </r>
  <r>
    <x v="2"/>
    <x v="42"/>
    <s v="Fluconazole 200mg, tablets_100_AA026400_CMST_x000a__x000a_"/>
    <n v="0"/>
    <n v="2"/>
    <n v="0"/>
  </r>
  <r>
    <x v="2"/>
    <x v="42"/>
    <s v="IV fluids (LR) 1L"/>
    <n v="2786.76"/>
    <n v="1"/>
    <n v="2786.76"/>
  </r>
  <r>
    <x v="2"/>
    <x v="43"/>
    <s v="Corn Soya Blend (or Supercereal - CSB++)"/>
    <n v="0"/>
    <n v="1"/>
    <n v="0"/>
  </r>
  <r>
    <x v="2"/>
    <x v="44"/>
    <s v="Corn Soya Blend (or Supercereal - CSB++)"/>
    <n v="0"/>
    <n v="1"/>
    <n v="0"/>
  </r>
  <r>
    <x v="2"/>
    <x v="45"/>
    <s v="AZT/3TC"/>
    <n v="17045.5"/>
    <n v="0.4"/>
    <n v="6818.2000000000007"/>
  </r>
  <r>
    <x v="2"/>
    <x v="45"/>
    <s v="DTG 50mg"/>
    <n v="26280"/>
    <n v="0.6"/>
    <n v="15768"/>
  </r>
  <r>
    <x v="2"/>
    <x v="45"/>
    <s v="LPV/r"/>
    <n v="46720"/>
    <n v="0.4"/>
    <n v="18688"/>
  </r>
  <r>
    <x v="2"/>
    <x v="45"/>
    <s v="TDF/3TC"/>
    <n v="43800"/>
    <n v="0.6"/>
    <n v="26280"/>
  </r>
  <r>
    <x v="2"/>
    <x v="46"/>
    <s v="ART"/>
    <n v="0"/>
    <n v="1"/>
    <n v="0"/>
  </r>
  <r>
    <x v="2"/>
    <x v="46"/>
    <s v="Bottle, Blood Collecting Plain Plastic Vacutainer, 5ml_100_MM038700_CMST_x000a__x000a_"/>
    <n v="254"/>
    <n v="1"/>
    <n v="254"/>
  </r>
  <r>
    <x v="2"/>
    <x v="46"/>
    <s v="Glove disposable powdered latex large_100_HH077400_CMST_x000a__x000a_"/>
    <n v="35.619999999999997"/>
    <n v="1"/>
    <n v="35.619999999999997"/>
  </r>
  <r>
    <x v="2"/>
    <x v="46"/>
    <s v="Hepatitis B test"/>
    <n v="273.57"/>
    <n v="1"/>
    <n v="273.57"/>
  </r>
  <r>
    <x v="2"/>
    <x v="46"/>
    <s v="Liver function test reagent"/>
    <n v="1750"/>
    <n v="1"/>
    <n v="1750"/>
  </r>
  <r>
    <x v="2"/>
    <x v="46"/>
    <s v="Ora-Quick-UNIGOLD-Determine-INSTI, ART (3TC + DTG)"/>
    <n v="6250"/>
    <n v="1"/>
    <n v="6250"/>
  </r>
  <r>
    <x v="2"/>
    <x v="46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2"/>
    <x v="47"/>
    <s v="Bottle, Blood Collecting Plain Plastic Vacutainer, 5ml_100_MM038700_CMST_x000a__x000a_"/>
    <n v="254"/>
    <n v="1"/>
    <n v="254"/>
  </r>
  <r>
    <x v="2"/>
    <x v="47"/>
    <s v="DNA PCR for infant after birth"/>
    <n v="4500"/>
    <n v="1"/>
    <n v="4500"/>
  </r>
  <r>
    <x v="2"/>
    <x v="47"/>
    <s v="Glove disposable powdered latex large_100_HH077400_CMST_x000a__x000a_"/>
    <n v="106.87"/>
    <n v="1"/>
    <n v="106.87"/>
  </r>
  <r>
    <x v="2"/>
    <x v="47"/>
    <s v="HIV Elisa"/>
    <n v="1800"/>
    <n v="1"/>
    <n v="1800"/>
  </r>
  <r>
    <x v="2"/>
    <x v="47"/>
    <s v="Nevirapine, oral solution, 10 mg/ml, 100"/>
    <n v="6096"/>
    <n v="1"/>
    <n v="6096"/>
  </r>
  <r>
    <x v="2"/>
    <x v="47"/>
    <s v="Syringe, autodestruct, 5ml, disposable, hypoluer with 21g needle_Each_HH150000_CMST + Alcohol swabs/wipes 70% isopropyl alcohol 100 pieces_100_FF000300_CMST_x000a__x000a__x000a__x000a_"/>
    <n v="460.55"/>
    <n v="1"/>
    <n v="460.55"/>
  </r>
  <r>
    <x v="2"/>
    <x v="48"/>
    <s v="Bottle, Blood Collecting Plain Plastic Vacutainer, 5ml_100_MM038700_CMST_x000a__x000a_"/>
    <n v="254"/>
    <n v="1"/>
    <n v="254"/>
  </r>
  <r>
    <x v="2"/>
    <x v="48"/>
    <s v="Glove disposable powdered latex large_100_HH077400_CMST_x000a__x000a_"/>
    <n v="35.619999999999997"/>
    <n v="1"/>
    <n v="35.619999999999997"/>
  </r>
  <r>
    <x v="2"/>
    <x v="48"/>
    <s v="Hepatitis B test"/>
    <n v="273.57"/>
    <n v="1"/>
    <n v="273.57"/>
  </r>
  <r>
    <x v="2"/>
    <x v="48"/>
    <s v="HIV Elisa"/>
    <n v="1800"/>
    <n v="1"/>
    <n v="1800"/>
  </r>
  <r>
    <x v="2"/>
    <x v="48"/>
    <s v="Liver function test reagent"/>
    <n v="1750"/>
    <n v="1"/>
    <n v="1750"/>
  </r>
  <r>
    <x v="2"/>
    <x v="48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2"/>
    <x v="48"/>
    <s v="TDF/3TC"/>
    <n v="42632"/>
    <n v="1"/>
    <n v="42632"/>
  </r>
  <r>
    <x v="2"/>
    <x v="49"/>
    <s v="Secondline regimens - AZT/3TC/ATR/r"/>
    <n v="80748.95"/>
    <n v="1"/>
    <n v="80748.95"/>
  </r>
  <r>
    <x v="2"/>
    <x v="50"/>
    <s v="Secondline regimens - AZT/3TC/ATR/r"/>
    <n v="40374.474999999999"/>
    <n v="1"/>
    <n v="40374.474999999999"/>
  </r>
  <r>
    <x v="2"/>
    <x v="51"/>
    <s v="Blood collecting tube, 5 ml (&lt;15 years)"/>
    <n v="8.4700000000000006"/>
    <n v="1"/>
    <n v="8.4700000000000006"/>
  </r>
  <r>
    <x v="2"/>
    <x v="51"/>
    <s v="Glove disposable powdered latex large_100_HH077400_CMST_x000a__x000a_"/>
    <n v="71.25"/>
    <n v="1"/>
    <n v="71.25"/>
  </r>
  <r>
    <x v="2"/>
    <x v="51"/>
    <s v="PCR assay"/>
    <n v="11076"/>
    <n v="1"/>
    <n v="11076"/>
  </r>
  <r>
    <x v="2"/>
    <x v="51"/>
    <s v="Syringe, autodestruct, 5ml, disposable, hypoluer with 21g needle_Each_HH150000_CMST + Alcohol swabs/wipes 70% isopropyl alcohol 100 pieces_100_FF000300_CMST_x000a__x000a__x000a__x000a_"/>
    <n v="307.02999999999997"/>
    <n v="1"/>
    <n v="307.02999999999997"/>
  </r>
  <r>
    <x v="2"/>
    <x v="52"/>
    <s v="Hepatitis B test"/>
    <n v="1094.28"/>
    <n v="1"/>
    <n v="1094.28"/>
  </r>
  <r>
    <x v="2"/>
    <x v="52"/>
    <s v="HIV EIA Elisa test (Test, HIV, Unigold I/II (TM))"/>
    <n v="7200"/>
    <n v="1"/>
    <n v="7200"/>
  </r>
  <r>
    <x v="2"/>
    <x v="52"/>
    <s v="Methadone 5mg"/>
    <n v="181040"/>
    <n v="1"/>
    <n v="181040"/>
  </r>
  <r>
    <x v="2"/>
    <x v="53"/>
    <s v="Syringe, autodestruct, 5ml, disposable, hypoluer with 21g needle_Each_HH150000_CMST + Alcohol swabs/wipes 70% isopropyl alcohol 100 pieces_100_FF000300_CMST"/>
    <n v="56033.16"/>
    <n v="1"/>
    <n v="56033.16"/>
  </r>
  <r>
    <x v="3"/>
    <x v="54"/>
    <s v="Cannula iv (winged with injection pot) 18G_Each_HH013200_CMST_x000a__x000a_"/>
    <n v="326.86"/>
    <n v="1"/>
    <n v="326.86"/>
  </r>
  <r>
    <x v="3"/>
    <x v="54"/>
    <s v="Gauze, swabs 8-ply 10cm x 10cm_100_FF010800_CMST_x000a__x000a_"/>
    <n v="390.94"/>
    <n v="1"/>
    <n v="390.94"/>
  </r>
  <r>
    <x v="3"/>
    <x v="54"/>
    <s v="Glove disposable powdered latex medium_100_HH077700_CMST_x000a__x000a_"/>
    <n v="942.26"/>
    <n v="1"/>
    <n v="942.26"/>
  </r>
  <r>
    <x v="3"/>
    <x v="54"/>
    <s v="Injectable artesunate"/>
    <n v="2111.04"/>
    <n v="1"/>
    <n v="2111.04"/>
  </r>
  <r>
    <x v="3"/>
    <x v="54"/>
    <s v="Paracetamol 500mg, tablets_1000_AA049500_CMST_x000a__x000a_"/>
    <n v="131.6"/>
    <n v="1"/>
    <n v="131.6"/>
  </r>
  <r>
    <x v="3"/>
    <x v="54"/>
    <s v="Saline solution"/>
    <n v="1211.56"/>
    <n v="1"/>
    <n v="1211.56"/>
  </r>
  <r>
    <x v="3"/>
    <x v="54"/>
    <s v="Water for injections, 10ml_Each_BB077100_CMST_x000a__x000a_"/>
    <n v="790.75"/>
    <n v="1"/>
    <n v="790.75"/>
  </r>
  <r>
    <x v="3"/>
    <x v="55"/>
    <s v="Cannula iv (winged with injection pot) 18G_Each_HH013200_CMST_x000a__x000a_"/>
    <n v="0"/>
    <n v="1"/>
    <n v="0"/>
  </r>
  <r>
    <x v="3"/>
    <x v="55"/>
    <s v="Gauze, swabs 8-ply 10cm x 10cm_100_FF010800_CMST_x000a__x000a_"/>
    <n v="0"/>
    <n v="1"/>
    <n v="0"/>
  </r>
  <r>
    <x v="3"/>
    <x v="55"/>
    <s v="Glove disposable powdered latex medium_100_HH077700_CMST_x000a__x000a_"/>
    <n v="0"/>
    <n v="1"/>
    <n v="0"/>
  </r>
  <r>
    <x v="3"/>
    <x v="55"/>
    <s v="Injectable artesunate"/>
    <n v="0"/>
    <n v="1"/>
    <n v="0"/>
  </r>
  <r>
    <x v="3"/>
    <x v="55"/>
    <s v="Water for injections, 10ml_Each_BB077100_CMST_x000a__x000a_"/>
    <n v="0"/>
    <n v="1"/>
    <n v="0"/>
  </r>
  <r>
    <x v="3"/>
    <x v="56"/>
    <s v="Sulphadoxine 500mg / pyrimethamine 25mg (SP), tablets"/>
    <n v="125.55"/>
    <n v="1"/>
    <n v="125.55"/>
  </r>
  <r>
    <x v="3"/>
    <x v="57"/>
    <s v="Sulphadoxine 500mg / pyrimethamine 25mg (SP), tablets"/>
    <n v="125.55"/>
    <n v="1"/>
    <n v="125.55"/>
  </r>
  <r>
    <x v="3"/>
    <x v="58"/>
    <s v="Insecticide-treated net"/>
    <n v="677"/>
    <n v="1"/>
    <n v="677"/>
  </r>
  <r>
    <x v="3"/>
    <x v="59"/>
    <s v="Insecticide-treated net"/>
    <n v="677"/>
    <n v="1"/>
    <n v="677"/>
  </r>
  <r>
    <x v="3"/>
    <x v="60"/>
    <s v="Insecticide-treated net"/>
    <n v="677"/>
    <n v="1"/>
    <n v="677"/>
  </r>
  <r>
    <x v="3"/>
    <x v="61"/>
    <s v="Cannula iv (winged with injection pot) 18G_Each_HH013200_CMST_x000a__x000a_"/>
    <n v="0"/>
    <n v="1"/>
    <n v="0"/>
  </r>
  <r>
    <x v="3"/>
    <x v="61"/>
    <s v="Dextrose (glucose) 5%, 1000ml_Each_BB021600_CMST_x000a__x000a_"/>
    <n v="0"/>
    <n v="1"/>
    <n v="0"/>
  </r>
  <r>
    <x v="3"/>
    <x v="61"/>
    <s v="Giving set adult iv administration + needle 15 drops/ml_Each_HH075600_CMST_x000a__x000a_"/>
    <n v="0"/>
    <n v="1"/>
    <n v="0"/>
  </r>
  <r>
    <x v="3"/>
    <x v="61"/>
    <s v="Injectable artesunate"/>
    <n v="0"/>
    <n v="3"/>
    <n v="0"/>
  </r>
  <r>
    <x v="3"/>
    <x v="61"/>
    <s v="Syringe,10ml, disposable, hypoluer with 21g needle"/>
    <n v="1987.65"/>
    <n v="1"/>
    <n v="1987.65"/>
  </r>
  <r>
    <x v="3"/>
    <x v="62"/>
    <s v="ASAQ (Artesunate + Amodiaquine) 100 + 270 mg"/>
    <n v="585.48"/>
    <n v="1"/>
    <n v="585.48"/>
  </r>
  <r>
    <x v="3"/>
    <x v="62"/>
    <s v="Paracetamol 500mg, tablets_1000_AA049500_CMST_x000a__x000a_"/>
    <n v="105.28"/>
    <n v="1"/>
    <n v="105.28"/>
  </r>
  <r>
    <x v="3"/>
    <x v="63"/>
    <s v="ASAQ (Artesunate + Amodiaquine) 100 + 270 mg"/>
    <n v="585.48"/>
    <n v="1"/>
    <n v="585.48"/>
  </r>
  <r>
    <x v="3"/>
    <x v="63"/>
    <s v="Paracetamol 500mg, tablets_1000_AA049500_CMST_x000a__x000a_"/>
    <n v="4.3899999999999997"/>
    <n v="1"/>
    <n v="4.3899999999999997"/>
  </r>
  <r>
    <x v="3"/>
    <x v="64"/>
    <s v="Artesunate 25mg + amodiaquine 67.5mg tab_25X3 _IDA"/>
    <n v="585.84"/>
    <n v="1"/>
    <n v="585.84"/>
  </r>
  <r>
    <x v="3"/>
    <x v="64"/>
    <s v="Haemacue Hb 201+ - Cuvettes"/>
    <n v="590"/>
    <n v="1"/>
    <n v="590"/>
  </r>
  <r>
    <x v="3"/>
    <x v="64"/>
    <s v="Paracetamol syrup 120mg/5ml, 100ml_Each_EE034800_CMST_x000a__x000a_"/>
    <n v="625.02"/>
    <n v="1"/>
    <n v="625.02"/>
  </r>
  <r>
    <x v="3"/>
    <x v="65"/>
    <s v="ASAQ (Artesunate + Amodiaquine) 50 + 135 Mg"/>
    <n v="585.48"/>
    <n v="1"/>
    <n v="585.48"/>
  </r>
  <r>
    <x v="3"/>
    <x v="65"/>
    <s v="Haemacue Hb 201+ - Cuvettes"/>
    <n v="590"/>
    <n v="1"/>
    <n v="590"/>
  </r>
  <r>
    <x v="3"/>
    <x v="65"/>
    <s v="Paracetamol syrup 120mg/5ml, 100ml_Each_EE034800_CMST_x000a__x000a_"/>
    <n v="625.02"/>
    <n v="1"/>
    <n v="625.02"/>
  </r>
  <r>
    <x v="3"/>
    <x v="66"/>
    <s v="Artesunate 25mg + amodiaquine 67.5mg tab_25X3 _IDA"/>
    <n v="585.48"/>
    <n v="1"/>
    <n v="585.48"/>
  </r>
  <r>
    <x v="3"/>
    <x v="66"/>
    <s v="FBC"/>
    <n v="2200"/>
    <n v="1"/>
    <n v="2200"/>
  </r>
  <r>
    <x v="3"/>
    <x v="66"/>
    <s v="Malaria Rapid Diagnostic Test (MRDT) Kits_25_DN002900_CMST_x000a__x000a_"/>
    <n v="29.49"/>
    <n v="1"/>
    <n v="29.49"/>
  </r>
  <r>
    <x v="3"/>
    <x v="66"/>
    <s v="Paracetamol 500mg, tablets_1000_AA049500_CMST_x000a__x000a_"/>
    <n v="0"/>
    <n v="1"/>
    <n v="0"/>
  </r>
  <r>
    <x v="3"/>
    <x v="67"/>
    <s v="Lumefantrine 120mg/Artemether 20mg, 30x18, tablets_30_AA040200_CMST_x000a_"/>
    <n v="0"/>
    <n v="1"/>
    <n v="0"/>
  </r>
  <r>
    <x v="3"/>
    <x v="67"/>
    <s v="Malaria Rapid Diagnostic Test (MRDT) Kits_25_DN002900_CMST_x000a__x000a_"/>
    <n v="0"/>
    <n v="1"/>
    <n v="0"/>
  </r>
  <r>
    <x v="3"/>
    <x v="67"/>
    <s v="Need other diagnostics, FBC, etc?"/>
    <n v="0"/>
    <n v="1"/>
    <n v="0"/>
  </r>
  <r>
    <x v="3"/>
    <x v="67"/>
    <s v="Paracetamol 500mg, tablets_1000_AA049500_CMST_x000a__x000a_"/>
    <n v="0"/>
    <n v="1"/>
    <n v="0"/>
  </r>
  <r>
    <x v="3"/>
    <x v="68"/>
    <s v="Lumefantrine 120mg/Artemether 20mg, 30x18, tablets_30_AA040200_CMST_x000a_"/>
    <n v="646.64"/>
    <n v="1"/>
    <n v="646.64"/>
  </r>
  <r>
    <x v="3"/>
    <x v="68"/>
    <s v="Malaria Rapid Diagnostic Test (MRDT) Kits_25_DN002900_CMST_x000a__x000a_"/>
    <n v="29.49"/>
    <n v="1"/>
    <n v="29.49"/>
  </r>
  <r>
    <x v="3"/>
    <x v="68"/>
    <s v="Paracetamol 500mg, tablets_1000_AA049500_CMST_x000a__x000a_"/>
    <n v="4.3899999999999997"/>
    <n v="1"/>
    <n v="4.3899999999999997"/>
  </r>
  <r>
    <x v="3"/>
    <x v="69"/>
    <s v="Lumefantrine 120mg/Artemether 20mg, 30x18, tablets_30_AA040200_CMST_x000a_"/>
    <n v="646.64"/>
    <n v="1"/>
    <n v="646.64"/>
  </r>
  <r>
    <x v="3"/>
    <x v="69"/>
    <s v="Malaria Rapid Diagnostic Test (MRDT) Kits_25_DN002900_CMST_x000a__x000a_"/>
    <n v="29.49"/>
    <n v="1"/>
    <n v="29.49"/>
  </r>
  <r>
    <x v="3"/>
    <x v="69"/>
    <s v="Paracetamol 500mg, tablets_1000_AA049500_CMST_x000a__x000a_"/>
    <n v="4.3899999999999997"/>
    <n v="1"/>
    <n v="4.3899999999999997"/>
  </r>
  <r>
    <x v="3"/>
    <x v="70"/>
    <s v="Haemacue Hb 201+ - Cuvettes"/>
    <n v="590"/>
    <n v="1"/>
    <n v="590"/>
  </r>
  <r>
    <x v="3"/>
    <x v="70"/>
    <s v="Lumefantrine 120mg/Artemether 20mg, 30x18, tablets_30_AA040200_CMST_x000a_"/>
    <n v="646.64"/>
    <n v="1"/>
    <n v="646.64"/>
  </r>
  <r>
    <x v="3"/>
    <x v="70"/>
    <s v="Malaria Rapid Diagnostic Test (MRDT) Kits_25_DN002900_CMST_x000a__x000a_"/>
    <n v="29.49"/>
    <n v="1"/>
    <n v="29.49"/>
  </r>
  <r>
    <x v="3"/>
    <x v="70"/>
    <s v="Paracetamol syrup 120mg/5ml, 100ml_Each_EE034800_CMST_x000a__x000a_"/>
    <n v="625.02"/>
    <n v="1"/>
    <n v="625.02"/>
  </r>
  <r>
    <x v="3"/>
    <x v="71"/>
    <s v="Haemacue Hb 201+ - Cuvettes"/>
    <n v="590"/>
    <n v="1"/>
    <n v="590"/>
  </r>
  <r>
    <x v="3"/>
    <x v="71"/>
    <s v="Lumefantrine 120mg/Artemether 20mg, 30x18, tablets_30_AA040200_CMST_x000a_"/>
    <n v="646.64"/>
    <n v="1"/>
    <n v="646.64"/>
  </r>
  <r>
    <x v="3"/>
    <x v="71"/>
    <s v="Malaria Rapid Diagnostic Test (MRDT) Kits_25_DN002900_CMST_x000a__x000a_"/>
    <n v="29.49"/>
    <n v="1"/>
    <n v="29.49"/>
  </r>
  <r>
    <x v="3"/>
    <x v="71"/>
    <s v="Paracetamol syrup 120mg/5ml, 100ml_Each_EE034800_CMST_x000a__x000a_"/>
    <n v="312.51"/>
    <n v="1"/>
    <n v="312.51"/>
  </r>
  <r>
    <x v="4"/>
    <x v="0"/>
    <s v="blood transfusion"/>
    <n v="0"/>
    <n v="1"/>
    <n v="0"/>
  </r>
  <r>
    <x v="4"/>
    <x v="0"/>
    <s v="IV giving/infusion set, with needle"/>
    <n v="465"/>
    <n v="1"/>
    <n v="465"/>
  </r>
  <r>
    <x v="4"/>
    <x v="0"/>
    <s v="Syringe, autodestruct, 5ml, disposable, hypoluer with 21g needle_Each_HH150000_CMST + Alcohol swabs/wipes 70% isopropyl alcohol 100 pieces_100_FF000300_CMST_x000a__x000a__x000a__x000a_"/>
    <n v="4144.92"/>
    <n v="1"/>
    <n v="4144.92"/>
  </r>
  <r>
    <x v="4"/>
    <x v="72"/>
    <s v="Oxytocin 10 IU/ml, 1ml_Each_BB059400_CMST_x000a__x000a_"/>
    <n v="40.270000000000003"/>
    <n v="1"/>
    <n v="40.270000000000003"/>
  </r>
  <r>
    <x v="4"/>
    <x v="72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4"/>
    <x v="73"/>
    <s v="atosiban 37.5 mg/5 ml"/>
    <n v="0"/>
    <n v="0.2"/>
    <n v="0"/>
  </r>
  <r>
    <x v="4"/>
    <x v="73"/>
    <s v="Cannula iv (winged with injection pot) 16G_Each_HH012900_CMST_x000a__x000a_"/>
    <n v="157.41999999999999"/>
    <n v="1"/>
    <n v="157.41999999999999"/>
  </r>
  <r>
    <x v="4"/>
    <x v="73"/>
    <s v="Dexamethasone sodium phosphate 4mg/ml, 1ml_Each_BB021300_CMST_x000a__x000a_"/>
    <n v="1416"/>
    <n v="1"/>
    <n v="1416"/>
  </r>
  <r>
    <x v="4"/>
    <x v="73"/>
    <s v="IV giving/infusion set, with needle"/>
    <n v="465"/>
    <n v="1"/>
    <n v="465"/>
  </r>
  <r>
    <x v="4"/>
    <x v="73"/>
    <s v="Nifedipine 20mg (slow release), tablets_100_AA046500_CMST_x000a__x000a_"/>
    <n v="2260.41"/>
    <n v="0.8"/>
    <n v="1808.328"/>
  </r>
  <r>
    <x v="4"/>
    <x v="73"/>
    <s v="Salbutamol sulphate 1mg/ml, 5ml_Each_BB068700_CMST_x000a__x000a_"/>
    <n v="35.6"/>
    <n v="0.2"/>
    <n v="7.120000000000001"/>
  </r>
  <r>
    <x v="4"/>
    <x v="73"/>
    <s v="Sodium chloride 0.9%, 500ml_Each_BB069900_CMST_x000a__x000a_"/>
    <n v="684.4"/>
    <n v="1"/>
    <n v="684.4"/>
  </r>
  <r>
    <x v="4"/>
    <x v="73"/>
    <s v="Syringe, autodestruct, 5ml, disposable, hypoluer with 21g needle_Each_HH150000_CMST + Alcohol swabs/wipes 70% isopropyl alcohol 100 pieces_100_FF000300_CMST_x000a__x000a__x000a__x000a_"/>
    <n v="614.05999999999995"/>
    <n v="1"/>
    <n v="614.05999999999995"/>
  </r>
  <r>
    <x v="4"/>
    <x v="73"/>
    <s v="Water for injections, 10ml_Each_BB077100_CMST_x000a__x000a_"/>
    <n v="126.52"/>
    <n v="1"/>
    <n v="126.52"/>
  </r>
  <r>
    <x v="4"/>
    <x v="74"/>
    <s v="Amoxycillin 250mg, capsules_1000_AA004800_CMST_x000a__x000a_"/>
    <n v="531.07000000000005"/>
    <n v="0.2"/>
    <n v="106.21400000000001"/>
  </r>
  <r>
    <x v="4"/>
    <x v="74"/>
    <s v="Ampicillin injection 500mg, PFR_Each_BB005400_CMST_x000a__x000a_"/>
    <n v="2215.36"/>
    <n v="1"/>
    <n v="2215.36"/>
  </r>
  <r>
    <x v="4"/>
    <x v="74"/>
    <s v="Cannula iv (winged with injection pot) 20G_Each_HH013500_CMST_x000a__x000a_"/>
    <n v="160.26"/>
    <n v="1"/>
    <n v="160.26"/>
  </r>
  <r>
    <x v="4"/>
    <x v="74"/>
    <s v="Erythromycin 250mg, enteric coated tablets_1000_AA023700_CMST_x000a__x000a_"/>
    <n v="2186.09"/>
    <n v="1"/>
    <n v="2186.09"/>
  </r>
  <r>
    <x v="4"/>
    <x v="74"/>
    <s v="FBC"/>
    <n v="1100"/>
    <n v="1"/>
    <n v="1100"/>
  </r>
  <r>
    <x v="4"/>
    <x v="74"/>
    <s v="Metronidazole 200mg, tablets_1000_AA044100_CMST_x000a__x000a_"/>
    <n v="169.44"/>
    <n v="0.2"/>
    <n v="33.887999999999998"/>
  </r>
  <r>
    <x v="4"/>
    <x v="75"/>
    <s v="Anti-D human immunoglobulin 300 micrograms/ml_Each_CC000300_CMST_x000a__x000a_"/>
    <n v="59238.58"/>
    <n v="0.15"/>
    <n v="8885.7870000000003"/>
  </r>
  <r>
    <x v="4"/>
    <x v="75"/>
    <s v="coomb test"/>
    <n v="184"/>
    <n v="1"/>
    <n v="184"/>
  </r>
  <r>
    <x v="4"/>
    <x v="75"/>
    <s v="Cotton wool, 500g_Each_FF007800"/>
    <n v="672.45"/>
    <n v="1"/>
    <n v="672.45"/>
  </r>
  <r>
    <x v="4"/>
    <x v="75"/>
    <s v="Glove disposable powdered latex medium_100_HH077700_CMST_x000a__x000a_"/>
    <n v="37.130000000000003"/>
    <n v="1"/>
    <n v="37.130000000000003"/>
  </r>
  <r>
    <x v="4"/>
    <x v="75"/>
    <s v="Haemoglobin test (HB)"/>
    <n v="1180"/>
    <n v="1"/>
    <n v="1180"/>
  </r>
  <r>
    <x v="4"/>
    <x v="75"/>
    <s v="Hepatitis test"/>
    <n v="547.14"/>
    <n v="1"/>
    <n v="547.14"/>
  </r>
  <r>
    <x v="4"/>
    <x v="75"/>
    <s v="HIV EIA Elisa test (Test, HIV, Unigold I/II (TM))"/>
    <n v="3600"/>
    <n v="1"/>
    <n v="3600"/>
  </r>
  <r>
    <x v="4"/>
    <x v="75"/>
    <s v="Praziquantel 600mg, tablets_1000_AA051300_CMST_x000a_"/>
    <n v="225.3"/>
    <n v="1"/>
    <n v="225.3"/>
  </r>
  <r>
    <x v="4"/>
    <x v="75"/>
    <s v="Proteinuria test (dipstick)"/>
    <n v="472"/>
    <n v="1"/>
    <n v="472"/>
  </r>
  <r>
    <x v="4"/>
    <x v="75"/>
    <s v="Urine analysis"/>
    <n v="367.54"/>
    <n v="1"/>
    <n v="367.54"/>
  </r>
  <r>
    <x v="4"/>
    <x v="76"/>
    <s v="Abdominal Packs"/>
    <n v="78.150000000000006"/>
    <n v="1"/>
    <n v="78.150000000000006"/>
  </r>
  <r>
    <x v="4"/>
    <x v="76"/>
    <s v="Ampicillin injection 500mg, PFR_Each_BB005400_CMST_x000a__x000a_"/>
    <n v="553.84"/>
    <n v="1"/>
    <n v="553.84"/>
  </r>
  <r>
    <x v="4"/>
    <x v="76"/>
    <s v="Benzylpenicillin 3g (5MU), PFR_Each_BB007200_CMST_x000a__x000a_"/>
    <n v="148.69999999999999"/>
    <n v="0.2"/>
    <n v="29.74"/>
  </r>
  <r>
    <x v="4"/>
    <x v="76"/>
    <s v="Cannula iv (winged with injection pot) 20G_Each_HH013500_CMST_x000a__x000a_"/>
    <n v="320.52"/>
    <n v="1"/>
    <n v="320.52"/>
  </r>
  <r>
    <x v="4"/>
    <x v="76"/>
    <s v="Catgut chromic 1 needle round bodied ½ circle 50mm_12_CMST"/>
    <n v="1180"/>
    <n v="1"/>
    <n v="1180"/>
  </r>
  <r>
    <x v="4"/>
    <x v="76"/>
    <s v="Catgut chromic suture sterile 0, round bodied ? circle 40mm needle_12_GG000600_CMST_x000a__x000a_"/>
    <n v="613.77"/>
    <n v="1"/>
    <n v="613.77"/>
  </r>
  <r>
    <x v="4"/>
    <x v="76"/>
    <s v="Catheter Foleys + urine bag (2000ml) 14g_Each_HH021300_CMST_x000a__x000a_"/>
    <n v="325.95"/>
    <n v="1"/>
    <n v="325.95"/>
  </r>
  <r>
    <x v="4"/>
    <x v="76"/>
    <s v="Ceftriaxone 1g, PFR_Each_BB013500_CMST_x000a__x000a_"/>
    <n v="356.86"/>
    <n v="0.2"/>
    <n v="71.372"/>
  </r>
  <r>
    <x v="4"/>
    <x v="76"/>
    <s v="Chlorhexidine 1.5% solution, 5ml_Each_EE010800_CMST_x000a__x000a_"/>
    <n v="1221.82"/>
    <n v="1"/>
    <n v="1221.82"/>
  </r>
  <r>
    <x v="4"/>
    <x v="76"/>
    <s v="Cotton wool, 500g_Each_FF007800_CMST_x000a__x000a_"/>
    <n v="1344.91"/>
    <n v="1"/>
    <n v="1344.91"/>
  </r>
  <r>
    <x v="4"/>
    <x v="76"/>
    <s v="Diazepam 5mg/ml, 2ml_Each_BB024000_CMST_x000a__x000a_"/>
    <n v="121.25"/>
    <n v="0.5"/>
    <n v="60.625"/>
  </r>
  <r>
    <x v="4"/>
    <x v="76"/>
    <s v="Diclofenac sodium 75mg/ml, 3ml_Each_BB024300_CMST_x000a__x000a__x000a_"/>
    <n v="17724.099999999999"/>
    <n v="1"/>
    <n v="17724.099999999999"/>
  </r>
  <r>
    <x v="4"/>
    <x v="76"/>
    <s v="Diclofenac Suppositories 100 mg Adult_Each_EE016200_CMST_x000a__x000a_"/>
    <n v="1299.0999999999999"/>
    <n v="1"/>
    <n v="1299.0999999999999"/>
  </r>
  <r>
    <x v="4"/>
    <x v="76"/>
    <s v="FACE MASK 3PLY DISPOSABLE 50'S_50_INTERMED'"/>
    <n v="1080"/>
    <n v="1"/>
    <n v="1080"/>
  </r>
  <r>
    <x v="4"/>
    <x v="76"/>
    <s v="Gauze, swabs 8-ply 10cm x 10cm_100_FF010800_CMST_x000a__x000a_"/>
    <n v="31.28"/>
    <n v="2"/>
    <n v="62.56"/>
  </r>
  <r>
    <x v="4"/>
    <x v="76"/>
    <s v="Giving set adult iv administration + needle 15 drops/ml_Each_HH075600_CMST_x000a__x000a_"/>
    <n v="606.24"/>
    <n v="1"/>
    <n v="606.24"/>
  </r>
  <r>
    <x v="4"/>
    <x v="76"/>
    <s v="Glove disposable powdered latex large_100_HH077400_CMST_x000a__x000a_"/>
    <n v="213.74"/>
    <n v="1"/>
    <n v="213.74"/>
  </r>
  <r>
    <x v="4"/>
    <x v="76"/>
    <s v="Glove surgeons size 7 sterile"/>
    <n v="302.25"/>
    <n v="1"/>
    <n v="302.25"/>
  </r>
  <r>
    <x v="4"/>
    <x v="76"/>
    <s v="Glove surgeons size 8 sterile_Pair_HH081000_CMST_x000a__x000a_"/>
    <n v="887.58"/>
    <n v="1"/>
    <n v="887.58"/>
  </r>
  <r>
    <x v="4"/>
    <x v="76"/>
    <s v="Halothane (fluothane)_Each_EE022500_CMST_x000a__x000a_"/>
    <n v="5103.3599999999997"/>
    <n v="1"/>
    <n v="5103.3599999999997"/>
  </r>
  <r>
    <x v="4"/>
    <x v="76"/>
    <s v="Iodine strong 10% solution, 500ml_Each_EE024600_CMST_x000a__x000a_"/>
    <n v="807.12"/>
    <n v="1"/>
    <n v="807.12"/>
  </r>
  <r>
    <x v="4"/>
    <x v="76"/>
    <s v="Ketamine hydrochloride 50mg/ml, 10ml_Each_BB044400_CMST_x000a__x000a_"/>
    <n v="1794.64"/>
    <n v="1"/>
    <n v="1794.64"/>
  </r>
  <r>
    <x v="4"/>
    <x v="76"/>
    <s v="Lignocaine hydrochloride 5%+glucose 7.5%,heavy spinal,2ml_Each_BB047400_CMST_x000a__x000a_"/>
    <n v="339.29"/>
    <n v="1"/>
    <n v="339.29"/>
  </r>
  <r>
    <x v="4"/>
    <x v="76"/>
    <s v="Metronidazole 200mg, tablets_1000_AA044100_CMST_x000a__x000a_"/>
    <n v="169.44"/>
    <n v="0.7"/>
    <n v="118.60799999999999"/>
  </r>
  <r>
    <x v="4"/>
    <x v="76"/>
    <s v="Needle spinal disposable Luer 22g x 10cm cutting bevel/pencil point_each_CMST"/>
    <n v="244.87"/>
    <n v="1"/>
    <n v="244.87"/>
  </r>
  <r>
    <x v="4"/>
    <x v="76"/>
    <s v="Needle suture Size 1_Each_HH108663_CMST_x000a__x000a_"/>
    <n v="539.70000000000005"/>
    <n v="1"/>
    <n v="539.70000000000005"/>
  </r>
  <r>
    <x v="4"/>
    <x v="76"/>
    <s v="Nylon (2/0)"/>
    <n v="178.75"/>
    <n v="1"/>
    <n v="178.75"/>
  </r>
  <r>
    <x v="4"/>
    <x v="76"/>
    <s v="Oxytocin 10 IU/ml, 1ml_Each_BB059400_CMST_x000a__x000a_"/>
    <n v="40.270000000000003"/>
    <n v="1"/>
    <n v="40.270000000000003"/>
  </r>
  <r>
    <x v="4"/>
    <x v="76"/>
    <s v="Paracetamol 500mg, tablets_1000_AA049500_CMST_x000a__x000a_"/>
    <n v="78.959999999999994"/>
    <n v="1"/>
    <n v="78.959999999999994"/>
  </r>
  <r>
    <x v="4"/>
    <x v="76"/>
    <s v="Pethidine hydrochloride 50mg/1ml, 2ml_each_CMST"/>
    <n v="7943.67"/>
    <n v="1"/>
    <n v="7943.67"/>
  </r>
  <r>
    <x v="4"/>
    <x v="76"/>
    <s v="Plaster, elastic adhesive 10cm x 5m long, when stretched_Each_FF014100_CMST_x000a__x000a__x000a_"/>
    <n v="311.77999999999997"/>
    <n v="1"/>
    <n v="311.77999999999997"/>
  </r>
  <r>
    <x v="4"/>
    <x v="76"/>
    <s v="Scalpel blade size 22 (individually wrapped),Carbon steel_100_HH124500_CMST_x000a__x000a_"/>
    <n v="37.479999999999997"/>
    <n v="1"/>
    <n v="37.479999999999997"/>
  </r>
  <r>
    <x v="4"/>
    <x v="76"/>
    <s v="Silk black braided non absorbable suture sterile 3/0 on 30mm 1/2 circle cutting needle_12_GG026700_CMST_x000a__x000a__x000a__x000a_"/>
    <n v="1671.67"/>
    <n v="1"/>
    <n v="1671.67"/>
  </r>
  <r>
    <x v="4"/>
    <x v="76"/>
    <s v="Sodium lactate compound (Ringers lactate), 500ml_Each_BB071700_CMST_x000a__x000a_"/>
    <n v="4927.5"/>
    <n v="1"/>
    <n v="4927.5"/>
  </r>
  <r>
    <x v="4"/>
    <x v="76"/>
    <s v="Syringe, 20ml, disposable with 21g needle_Each_HH146700_CMST_x000a__x000a_"/>
    <n v="25.98"/>
    <n v="1"/>
    <n v="25.98"/>
  </r>
  <r>
    <x v="4"/>
    <x v="76"/>
    <s v="vycl 1 needle round bodied ½ circle 40mm_12_CMST"/>
    <n v="357.5"/>
    <n v="1"/>
    <n v="357.5"/>
  </r>
  <r>
    <x v="4"/>
    <x v="76"/>
    <s v="Water for injections, 10ml_Each_BB077100_CMST_x000a__x000a_"/>
    <n v="63.26"/>
    <n v="1"/>
    <n v="63.26"/>
  </r>
  <r>
    <x v="4"/>
    <x v="77"/>
    <s v="Ampicillin injection 500mg, PFR_Each_BB005400_CMST_x000a__x000a_"/>
    <n v="2492.2800000000002"/>
    <n v="1"/>
    <n v="2492.2800000000002"/>
  </r>
  <r>
    <x v="4"/>
    <x v="77"/>
    <s v="Cannula iv (winged with injection pot) 14G_Each_HH014400_CMST_x000a__x000a_"/>
    <n v="100.3"/>
    <n v="1"/>
    <n v="100.3"/>
  </r>
  <r>
    <x v="4"/>
    <x v="77"/>
    <s v="Catheter Foleys + urine bag (2000ml) 14g_Each_HH021300_CMST_x000a__x000a_"/>
    <n v="325.95"/>
    <n v="1"/>
    <n v="325.95"/>
  </r>
  <r>
    <x v="4"/>
    <x v="77"/>
    <s v="Ceftriaxone 1g, PFR_Each_BB013500_CMST_x000a__x000a_"/>
    <n v="356.86"/>
    <n v="0.5"/>
    <n v="178.43"/>
  </r>
  <r>
    <x v="4"/>
    <x v="77"/>
    <s v="Chlorhexidine 1.5% solution, 5ml_Each_EE010800_CMST_x000a__x000a_"/>
    <n v="1221.82"/>
    <n v="1"/>
    <n v="1221.82"/>
  </r>
  <r>
    <x v="4"/>
    <x v="77"/>
    <s v="Diclofenac Suppositories 100 mg Adult_Each_EE016200_CMST_x000a__x000a_"/>
    <n v="1818.74"/>
    <n v="1"/>
    <n v="1818.74"/>
  </r>
  <r>
    <x v="4"/>
    <x v="77"/>
    <s v="Gauze, absorbent 90cm x 40m_Each_FF010500_CMST _x000a_"/>
    <n v="1107.67"/>
    <n v="1"/>
    <n v="1107.67"/>
  </r>
  <r>
    <x v="4"/>
    <x v="77"/>
    <s v="Gauze, swabs 8-ply 10cm x 10cm_100_FF010800_CMST_x000a__x000a_"/>
    <n v="15.64"/>
    <n v="1"/>
    <n v="15.64"/>
  </r>
  <r>
    <x v="4"/>
    <x v="77"/>
    <s v="Gentamycin Sulphate 40mg/ml, 2ml_Each_BB036900_CMST_x000a__x000a_"/>
    <n v="603.26"/>
    <n v="1"/>
    <n v="603.26"/>
  </r>
  <r>
    <x v="4"/>
    <x v="77"/>
    <s v="Giving set adult iv administration + needle 15 drops/ml_Each_HH075600_CMST_x000a__x000a_"/>
    <n v="303.12"/>
    <n v="1"/>
    <n v="303.12"/>
  </r>
  <r>
    <x v="4"/>
    <x v="77"/>
    <s v="Glove disposable powdered latex large_100_HH077400_CMST_x000a__x000a_"/>
    <n v="213.74"/>
    <n v="1"/>
    <n v="213.74"/>
  </r>
  <r>
    <x v="4"/>
    <x v="77"/>
    <s v="Iodine strong 10% solution, 500ml_Each_EE024600_CMST_x000a__x000a_"/>
    <n v="1614.24"/>
    <n v="1"/>
    <n v="1614.24"/>
  </r>
  <r>
    <x v="4"/>
    <x v="77"/>
    <s v="Metronidazole 200mg, tablets_1000_AA044100_CMST_x000a__x000a_"/>
    <n v="237.22"/>
    <n v="0.75"/>
    <n v="177.91499999999999"/>
  </r>
  <r>
    <x v="4"/>
    <x v="77"/>
    <s v="Metronidazole 5mg/ml, 100ml_Each_BB054900_CMST_x000a__x000a_"/>
    <n v="3872.97"/>
    <n v="0.75"/>
    <n v="2904.7275"/>
  </r>
  <r>
    <x v="4"/>
    <x v="77"/>
    <s v="Needle suture Size 1_Each_HH108663_CMST_x000a__x000a_"/>
    <n v="539.70000000000005"/>
    <n v="1"/>
    <n v="539.70000000000005"/>
  </r>
  <r>
    <x v="4"/>
    <x v="77"/>
    <s v="Oxytocin 10 IU/ml, 1ml_Each_BB059400_CMST_x000a__x000a_"/>
    <n v="40.270000000000003"/>
    <n v="1"/>
    <n v="40.270000000000003"/>
  </r>
  <r>
    <x v="4"/>
    <x v="77"/>
    <s v="Pethidine hydrochloride 50mg/1ml, 2ml_Each_BB062700_CMST"/>
    <n v="8826.2999999999993"/>
    <n v="1"/>
    <n v="8826.2999999999993"/>
  </r>
  <r>
    <x v="4"/>
    <x v="77"/>
    <s v="Plaster, elastic adhesive 10cm x 5m long, when stretched_Each_FF014100_CMST_x000a__x000a__x000a_"/>
    <n v="779.46"/>
    <n v="1"/>
    <n v="779.46"/>
  </r>
  <r>
    <x v="4"/>
    <x v="77"/>
    <s v="Scalpel blade size 22 (individually wrapped),Carbon steel_100_HH124500_CMST_x000a__x000a_"/>
    <n v="37.479999999999997"/>
    <n v="1"/>
    <n v="37.479999999999997"/>
  </r>
  <r>
    <x v="4"/>
    <x v="77"/>
    <s v="Sodium lactate compound (Ringers lactate), 500ml_Each_BB071700_CMST_x000a__x000a_"/>
    <n v="4927.5"/>
    <n v="1"/>
    <n v="4927.5"/>
  </r>
  <r>
    <x v="4"/>
    <x v="77"/>
    <s v="Syringe, 20ml, disposable with 21g needle_Each_HH146700_CMST_x000a__x000a_"/>
    <n v="51.96"/>
    <n v="1"/>
    <n v="51.96"/>
  </r>
  <r>
    <x v="4"/>
    <x v="77"/>
    <s v="Syringe, 5ml, disposable, hypoluer with 21g needle_each_CMST"/>
    <n v="1381.64"/>
    <n v="1"/>
    <n v="1381.64"/>
  </r>
  <r>
    <x v="4"/>
    <x v="78"/>
    <s v="Chlorhexidine digluconate solution 7.1%, 10ml_Each_DN261000_CMST_x000a__x000a_"/>
    <n v="1221.82"/>
    <n v="1"/>
    <n v="1221.82"/>
  </r>
  <r>
    <x v="4"/>
    <x v="78"/>
    <s v="Clean delivery kit"/>
    <n v="977.63"/>
    <n v="1"/>
    <n v="977.63"/>
  </r>
  <r>
    <x v="4"/>
    <x v="78"/>
    <s v="Phytomenadione 2mg/ml, 1ml (Vitamin K)"/>
    <n v="218.25"/>
    <n v="1"/>
    <n v="218.25"/>
  </r>
  <r>
    <x v="4"/>
    <x v="78"/>
    <s v="Tetracycline eye ointment 1%, 3.5g_Each_EE048300_CMST_x000a__x000a_"/>
    <n v="363.17"/>
    <n v="1"/>
    <n v="363.17"/>
  </r>
  <r>
    <x v="4"/>
    <x v="79"/>
    <s v="Ferrous sulphate 200mg / folic acid 250 micrograms, coated tablets_1000_AA025200_CMST"/>
    <n v="540.59"/>
    <n v="1"/>
    <n v="540.59"/>
  </r>
  <r>
    <x v="4"/>
    <x v="79"/>
    <s v="Folic acid 5mg, tablets_1000_AA027900_CMST_x000a__x000a_"/>
    <n v="548.74"/>
    <n v="1"/>
    <n v="548.74"/>
  </r>
  <r>
    <x v="4"/>
    <x v="80"/>
    <s v="Albendazole 400mg_200_DN000200_CMST"/>
    <n v="2.72"/>
    <n v="1"/>
    <n v="2.72"/>
  </r>
  <r>
    <x v="4"/>
    <x v="81"/>
    <s v="Abdominal Packs"/>
    <n v="7817.25"/>
    <n v="1"/>
    <n v="7817.25"/>
  </r>
  <r>
    <x v="4"/>
    <x v="81"/>
    <s v="Adrenaline 1/1000, 1ml_Each_BB003300_CMST_x000a__x000a_"/>
    <n v="123.75"/>
    <n v="1"/>
    <n v="123.75"/>
  </r>
  <r>
    <x v="4"/>
    <x v="81"/>
    <s v="Ampicillin injection 500mg, PFR_Each_BB005400_CMST_x000a__x000a_"/>
    <n v="276.92"/>
    <n v="1"/>
    <n v="276.92"/>
  </r>
  <r>
    <x v="4"/>
    <x v="81"/>
    <s v="Anaesthesia (local) - Lidocaine HCl (in dextrose 7.5%), ampoule 2 ml"/>
    <n v="619.38"/>
    <n v="1"/>
    <n v="619.38"/>
  </r>
  <r>
    <x v="4"/>
    <x v="81"/>
    <s v="chrolohexidine 100mls"/>
    <n v="12218"/>
    <n v="1"/>
    <n v="12218"/>
  </r>
  <r>
    <x v="4"/>
    <x v="81"/>
    <s v="Cotton wool, 500g_Each_FF007800_CMST_x000a__x000a_"/>
    <n v="2689.81"/>
    <n v="1"/>
    <n v="2689.81"/>
  </r>
  <r>
    <x v="4"/>
    <x v="81"/>
    <s v="Diclofenac Suppositories 100 mg Adult_Each_EE016200_CMST_x000a__x000a_"/>
    <n v="1818.74"/>
    <n v="1"/>
    <n v="1818.74"/>
  </r>
  <r>
    <x v="4"/>
    <x v="81"/>
    <s v="Gauze, swabs 8-ply 10cm x 10cm_100_FF010800_CMST_x000a__x000a_"/>
    <n v="15.64"/>
    <n v="1"/>
    <n v="15.64"/>
  </r>
  <r>
    <x v="4"/>
    <x v="81"/>
    <s v="Gentamycin Sulphate 40mg/ml, 2ml_Each_BB036900_CMST_x000a__x000a_"/>
    <n v="1357.34"/>
    <n v="1"/>
    <n v="1357.34"/>
  </r>
  <r>
    <x v="4"/>
    <x v="81"/>
    <s v="iodine 100ml bottle"/>
    <n v="2121.85"/>
    <n v="1"/>
    <n v="2121.85"/>
  </r>
  <r>
    <x v="4"/>
    <x v="81"/>
    <s v="IV giving/infusion set, with needle"/>
    <n v="930"/>
    <n v="1"/>
    <n v="930"/>
  </r>
  <r>
    <x v="4"/>
    <x v="81"/>
    <s v="Metronidazole, injection, 500 mg in 100 ml vial"/>
    <n v="18073.86"/>
    <n v="1"/>
    <n v="18073.86"/>
  </r>
  <r>
    <x v="4"/>
    <x v="81"/>
    <s v="Paracetamol 500mg, tablets_1000_AA049500_CMST_x000a__x000a_"/>
    <n v="78.959999999999994"/>
    <n v="1"/>
    <n v="78.959999999999994"/>
  </r>
  <r>
    <x v="4"/>
    <x v="81"/>
    <s v="Pethidine hydrochloride 50mg/1ml, 2ml_Each_BB062700_CMST_x000a__x000a_"/>
    <n v="8826.2999999999993"/>
    <n v="1"/>
    <n v="8826.2999999999993"/>
  </r>
  <r>
    <x v="4"/>
    <x v="81"/>
    <s v="Powder Free Gloves (Small)_100_HH077150_CMST_x000a__x000a_"/>
    <n v="19.989999999999998"/>
    <n v="1"/>
    <n v="19.989999999999998"/>
  </r>
  <r>
    <x v="4"/>
    <x v="81"/>
    <s v="Silk black braided non absorbable suture sterile 3/0 on 30mm 1/2 circle cutting needle_12_GG026700_CMST_x000a__x000a__x000a__x000a_"/>
    <n v="1671.67"/>
    <n v="1"/>
    <n v="1671.67"/>
  </r>
  <r>
    <x v="4"/>
    <x v="81"/>
    <s v="Sodium lactate compound (Ringers lactate), 500ml_Each_BB071700_CMST_x000a__x000a_"/>
    <n v="4927.5"/>
    <n v="1"/>
    <n v="4927.5"/>
  </r>
  <r>
    <x v="4"/>
    <x v="81"/>
    <s v="surgical blade"/>
    <n v="21.37"/>
    <n v="1"/>
    <n v="21.37"/>
  </r>
  <r>
    <x v="4"/>
    <x v="81"/>
    <s v="Viycrl, absorbable, synthetic, 0, curved needle"/>
    <n v="357.5"/>
    <n v="1"/>
    <n v="357.5"/>
  </r>
  <r>
    <x v="4"/>
    <x v="82"/>
    <s v="Female Condom_Each_FP003500_CMST"/>
    <n v="664.8"/>
    <n v="1"/>
    <n v="664.8"/>
  </r>
  <r>
    <x v="4"/>
    <x v="83"/>
    <s v="Abdominal Packs"/>
    <n v="78.150000000000006"/>
    <n v="1"/>
    <n v="78.150000000000006"/>
  </r>
  <r>
    <x v="4"/>
    <x v="83"/>
    <s v="Ampicillin injection 500mg, PFR_Each_BB005400_CMST_x000a__x000a_"/>
    <n v="553.84"/>
    <n v="1"/>
    <n v="553.84"/>
  </r>
  <r>
    <x v="4"/>
    <x v="83"/>
    <s v="Benzylpenicillin 3g (5MU), PFR_Each_BB007200_CMST_x000a__x000a_"/>
    <n v="148.69999999999999"/>
    <n v="0.2"/>
    <n v="29.74"/>
  </r>
  <r>
    <x v="4"/>
    <x v="83"/>
    <s v="Cannula iv (winged with injection pot) 20G_Each_HH013500_CMST_x000a__x000a_"/>
    <n v="320.52"/>
    <n v="1"/>
    <n v="320.52"/>
  </r>
  <r>
    <x v="4"/>
    <x v="83"/>
    <s v="Catgut chromic 1 needle round bodied ½ circle 50mm_12_CMST"/>
    <n v="2360"/>
    <n v="1"/>
    <n v="2360"/>
  </r>
  <r>
    <x v="4"/>
    <x v="83"/>
    <s v="Catgut chromic suture sterile 0, round bodied ? circle 40mm needle_12_GG000600_CMST_x000a__x000a_"/>
    <n v="613.77"/>
    <n v="1"/>
    <n v="613.77"/>
  </r>
  <r>
    <x v="4"/>
    <x v="83"/>
    <s v="Catheter Foleys + urine bag (2000ml) 14g_Each_HH021300_CMST_x000a__x000a_"/>
    <n v="325.95"/>
    <n v="1"/>
    <n v="325.95"/>
  </r>
  <r>
    <x v="4"/>
    <x v="83"/>
    <s v="Ceftriaxone 1g, PFR_Each_BB013500_CMST_x000a__x000a_"/>
    <n v="356.86"/>
    <n v="0.2"/>
    <n v="71.372"/>
  </r>
  <r>
    <x v="4"/>
    <x v="83"/>
    <s v="Chlorhexidine 1.5% solution, 5ml_Each_EE010800_CMST_x000a__x000a_"/>
    <n v="1221.82"/>
    <n v="1"/>
    <n v="1221.82"/>
  </r>
  <r>
    <x v="4"/>
    <x v="83"/>
    <s v="Cotton wool, 500g_Each_FF007800_CMST_x000a__x000a_"/>
    <n v="1344.91"/>
    <n v="1"/>
    <n v="1344.91"/>
  </r>
  <r>
    <x v="4"/>
    <x v="83"/>
    <s v="Diazepam 5mg/ml, 2ml_Each_BB024000_CMST_x000a__x000a_"/>
    <n v="121.25"/>
    <n v="0.5"/>
    <n v="60.625"/>
  </r>
  <r>
    <x v="4"/>
    <x v="83"/>
    <s v="Diclofenac sodium 75mg/ml, 3ml_Each_BB024300_CMST_x000a__x000a__x000a_"/>
    <n v="17724.099999999999"/>
    <n v="1"/>
    <n v="17724.099999999999"/>
  </r>
  <r>
    <x v="4"/>
    <x v="83"/>
    <s v="Diclofenac Suppositories 100 mg Adult_Each_EE016200_CMST_x000a__x000a_"/>
    <n v="1299.0999999999999"/>
    <n v="1"/>
    <n v="1299.0999999999999"/>
  </r>
  <r>
    <x v="4"/>
    <x v="83"/>
    <s v="FACE MASK 3PLY DISPOSABLE 50'S_50_INTERMED'"/>
    <n v="1080"/>
    <n v="1"/>
    <n v="1080"/>
  </r>
  <r>
    <x v="4"/>
    <x v="83"/>
    <s v="Gauze, swabs 8-ply 10cm x 10cm_100_FF010800_CMST_x000a__x000a_"/>
    <n v="31.28"/>
    <n v="2"/>
    <n v="62.56"/>
  </r>
  <r>
    <x v="4"/>
    <x v="83"/>
    <s v="Giving set adult iv administration + needle 15 drops/ml_Each_HH075600_CMST_x000a__x000a_"/>
    <n v="606.24"/>
    <n v="1"/>
    <n v="606.24"/>
  </r>
  <r>
    <x v="4"/>
    <x v="83"/>
    <s v="Glove disposable powdered latex large_100_HH077400_CMST_x000a__x000a_"/>
    <n v="213.74"/>
    <n v="1"/>
    <n v="213.74"/>
  </r>
  <r>
    <x v="4"/>
    <x v="83"/>
    <s v="Glove surgeons size 7 sterile"/>
    <n v="302.25"/>
    <n v="1"/>
    <n v="302.25"/>
  </r>
  <r>
    <x v="4"/>
    <x v="83"/>
    <s v="Glove surgeons size 8 sterile_Pair_HH081000_CMST_x000a__x000a_"/>
    <n v="887.58"/>
    <n v="1"/>
    <n v="887.58"/>
  </r>
  <r>
    <x v="4"/>
    <x v="83"/>
    <s v="Halothane (fluothane)_Each_EE022500_CMST_x000a__x000a_"/>
    <n v="5103.3599999999997"/>
    <n v="1"/>
    <n v="5103.3599999999997"/>
  </r>
  <r>
    <x v="4"/>
    <x v="83"/>
    <s v="Iodine strong 10% solution, 500ml_Each_EE024600_CMST_x000a__x000a_"/>
    <n v="807.12"/>
    <n v="1"/>
    <n v="807.12"/>
  </r>
  <r>
    <x v="4"/>
    <x v="83"/>
    <s v="Ketamine hydrochloride 50mg/ml, 10ml_Each_BB044400_CMST_x000a__x000a_"/>
    <n v="1794.64"/>
    <n v="1"/>
    <n v="1794.64"/>
  </r>
  <r>
    <x v="4"/>
    <x v="83"/>
    <s v="Lignocaine hydrochloride 5%+glucose 7.5%,heavy spinal,2ml_Each_BB047400_CMST_x000a__x000a_"/>
    <n v="339.29"/>
    <n v="1"/>
    <n v="339.29"/>
  </r>
  <r>
    <x v="4"/>
    <x v="83"/>
    <s v="Metronidazole 200mg, tablets_1000_AA044100_CMST_x000a__x000a_"/>
    <n v="169.44"/>
    <n v="0.7"/>
    <n v="118.60799999999999"/>
  </r>
  <r>
    <x v="4"/>
    <x v="83"/>
    <s v="Needle spinal disposable Luer 22g x 10cm cutting bevel/pencil point_each_CMST"/>
    <n v="244.87"/>
    <n v="1"/>
    <n v="244.87"/>
  </r>
  <r>
    <x v="4"/>
    <x v="83"/>
    <s v="Needle suture Size 1_Each_HH108663_CMST_x000a__x000a_"/>
    <n v="539.70000000000005"/>
    <n v="1"/>
    <n v="539.70000000000005"/>
  </r>
  <r>
    <x v="4"/>
    <x v="83"/>
    <s v="Nylon (2/0)"/>
    <n v="715"/>
    <n v="1"/>
    <n v="715"/>
  </r>
  <r>
    <x v="4"/>
    <x v="83"/>
    <s v="Paracetamol 500mg, tablets_1000_AA049500_CMST_x000a__x000a_"/>
    <n v="78.959999999999994"/>
    <n v="1"/>
    <n v="78.959999999999994"/>
  </r>
  <r>
    <x v="4"/>
    <x v="83"/>
    <s v="Pethidine hydrochloride 50mg/1ml, 2ml_each_CMST"/>
    <n v="7943.67"/>
    <n v="1"/>
    <n v="7943.67"/>
  </r>
  <r>
    <x v="4"/>
    <x v="83"/>
    <s v="Plaster, elastic adhesive 10cm x 5m long, when stretched_Each_FF014100_CMST_x000a__x000a__x000a_"/>
    <n v="311.77999999999997"/>
    <n v="1"/>
    <n v="311.77999999999997"/>
  </r>
  <r>
    <x v="4"/>
    <x v="83"/>
    <s v="Scalpel blade size 22 (individually wrapped),Carbon steel_100_HH124500_CMST_x000a__x000a_"/>
    <n v="37.479999999999997"/>
    <n v="1"/>
    <n v="37.479999999999997"/>
  </r>
  <r>
    <x v="4"/>
    <x v="83"/>
    <s v="Silk black braided non absorbable suture sterile 3/0 on 30mm 1/2 circle cutting needle_12_GG026700_CMST_x000a__x000a__x000a__x000a_"/>
    <n v="1671.67"/>
    <n v="1"/>
    <n v="1671.67"/>
  </r>
  <r>
    <x v="4"/>
    <x v="83"/>
    <s v="Syringe, 20ml, disposable with 21g needle_Each_HH146700_CMST_x000a__x000a_"/>
    <n v="25.98"/>
    <n v="1"/>
    <n v="25.98"/>
  </r>
  <r>
    <x v="4"/>
    <x v="83"/>
    <s v="vycl 1 needle round bodied ½ circle 40mm_12_CMST"/>
    <n v="357.5"/>
    <n v="1"/>
    <n v="357.5"/>
  </r>
  <r>
    <x v="4"/>
    <x v="83"/>
    <s v="Water for injections, 10ml_Each_BB077100_CMST_x000a__x000a_"/>
    <n v="63.26"/>
    <n v="1"/>
    <n v="63.26"/>
  </r>
  <r>
    <x v="4"/>
    <x v="84"/>
    <s v="ADD"/>
    <n v="0"/>
    <n v="1"/>
    <n v="0"/>
  </r>
  <r>
    <x v="4"/>
    <x v="84"/>
    <s v="Bags urine drainage 2,000ml with outlet_Each_HH008100_CMST_x000a__x000a_"/>
    <n v="216.97"/>
    <n v="1"/>
    <n v="216.97"/>
  </r>
  <r>
    <x v="4"/>
    <x v="84"/>
    <s v="Cannula iv (winged with injection pot) 16G_Each_HH012900_CMST_x000a__x000a_"/>
    <n v="629.67999999999995"/>
    <n v="2"/>
    <n v="1259.3599999999999"/>
  </r>
  <r>
    <x v="4"/>
    <x v="84"/>
    <s v="catheter"/>
    <n v="325.95"/>
    <n v="1"/>
    <n v="325.95"/>
  </r>
  <r>
    <x v="4"/>
    <x v="84"/>
    <s v="Ceftriaxone 1g, PFR"/>
    <n v="2498.02"/>
    <n v="1"/>
    <n v="2498.02"/>
  </r>
  <r>
    <x v="4"/>
    <x v="84"/>
    <s v="Cotton wool, 500g_Each_FF007800_CMST_x000a__x000a_"/>
    <n v="2689.81"/>
    <n v="1"/>
    <n v="2689.81"/>
  </r>
  <r>
    <x v="4"/>
    <x v="84"/>
    <s v="FBC"/>
    <n v="1100"/>
    <n v="1"/>
    <n v="1100"/>
  </r>
  <r>
    <x v="4"/>
    <x v="84"/>
    <s v="Gauze, swabs 8-ply 10cm x 10cm_100_FF010800_CMST_x000a__x000a_"/>
    <n v="15.64"/>
    <n v="1"/>
    <n v="15.64"/>
  </r>
  <r>
    <x v="4"/>
    <x v="84"/>
    <s v="giving set"/>
    <n v="1860"/>
    <n v="1"/>
    <n v="1860"/>
  </r>
  <r>
    <x v="4"/>
    <x v="84"/>
    <s v="Normal saline 0.9% 1000ml"/>
    <n v="3634.68"/>
    <n v="1"/>
    <n v="3634.68"/>
  </r>
  <r>
    <x v="4"/>
    <x v="84"/>
    <s v="Powder Free Gloves (Small)_100_HH077150_CMST_x000a__x000a_"/>
    <n v="19.989999999999998"/>
    <n v="1"/>
    <n v="19.989999999999998"/>
  </r>
  <r>
    <x v="4"/>
    <x v="85"/>
    <s v="Glove disposable powdered latex medium_100_HH077700_CMST_x000a__x000a_"/>
    <n v="111.4"/>
    <n v="1"/>
    <n v="111.4"/>
  </r>
  <r>
    <x v="4"/>
    <x v="85"/>
    <s v="Implanon (Etonogestrel 68mg)_Each_FP004100_CMST_x000a__x000a_"/>
    <n v="622.12"/>
    <n v="0.5"/>
    <n v="311.06"/>
  </r>
  <r>
    <x v="4"/>
    <x v="85"/>
    <s v="Jadelle(implant)_Each_FP003700_CMST_x000a__x000a_"/>
    <n v="898.1"/>
    <n v="0.5"/>
    <n v="449.05"/>
  </r>
  <r>
    <x v="4"/>
    <x v="85"/>
    <s v="Lidocaine HCl (in dextrose 7.5%), ampoule 2 ml"/>
    <n v="309.69"/>
    <n v="1"/>
    <n v="309.69"/>
  </r>
  <r>
    <x v="4"/>
    <x v="85"/>
    <s v="Needle suture intestinal round bodied ½ circle trocar_6_CMST"/>
    <n v="178.75"/>
    <n v="1"/>
    <n v="178.75"/>
  </r>
  <r>
    <x v="4"/>
    <x v="85"/>
    <s v="Povidone iodine 10% solution_200ml_DN004470_CMST_x000a__x000a_"/>
    <n v="84.78"/>
    <n v="1"/>
    <n v="84.78"/>
  </r>
  <r>
    <x v="4"/>
    <x v="85"/>
    <s v="Sino-Implant"/>
    <n v="0"/>
    <n v="1"/>
    <n v="0"/>
  </r>
  <r>
    <x v="4"/>
    <x v="85"/>
    <s v="Syringe, needle + swab"/>
    <n v="200"/>
    <n v="1"/>
    <n v="200"/>
  </r>
  <r>
    <x v="4"/>
    <x v="85"/>
    <s v="Trocar"/>
    <n v="312"/>
    <n v="1"/>
    <n v="312"/>
  </r>
  <r>
    <x v="4"/>
    <x v="86"/>
    <s v="Misoprostol 200 mcg, tablets_100_AA045000_CMST_x000a__x000a_"/>
    <n v="47.49"/>
    <n v="1"/>
    <n v="47.49"/>
  </r>
  <r>
    <x v="4"/>
    <x v="87"/>
    <s v="Glove disposable powdered latex medium_100_HH077700_CMST_x000a__x000a_"/>
    <n v="37.130000000000003"/>
    <n v="1"/>
    <n v="37.130000000000003"/>
  </r>
  <r>
    <x v="4"/>
    <x v="87"/>
    <s v="Medroxyprogesterone acetate injection 150mg/mL, 1mL vial with 2ml syringe with 22g 0.7 X 25mm needle_Each_BB049500_CMST"/>
    <n v="481.2"/>
    <n v="1"/>
    <n v="481.2"/>
  </r>
  <r>
    <x v="4"/>
    <x v="87"/>
    <s v="sayana"/>
    <n v="0"/>
    <n v="0.5"/>
    <n v="0"/>
  </r>
  <r>
    <x v="4"/>
    <x v="87"/>
    <s v="Syringe, Autodisable SoloShot IX"/>
    <n v="147.32"/>
    <n v="1"/>
    <n v="147.32"/>
  </r>
  <r>
    <x v="4"/>
    <x v="87"/>
    <s v="WATER FOR injection 10 mls"/>
    <n v="31.63"/>
    <n v="1"/>
    <n v="31.63"/>
  </r>
  <r>
    <x v="4"/>
    <x v="88"/>
    <s v="Glove disposable powdered latex medium_100_HH077700_CMST_x000a__x000a_"/>
    <n v="37.130000000000003"/>
    <n v="1"/>
    <n v="37.130000000000003"/>
  </r>
  <r>
    <x v="4"/>
    <x v="88"/>
    <s v="IUD, Copper T-380A"/>
    <n v="26.42"/>
    <n v="1"/>
    <n v="26.42"/>
  </r>
  <r>
    <x v="4"/>
    <x v="89"/>
    <s v="Condom, male"/>
    <n v="4194"/>
    <n v="1"/>
    <n v="4194"/>
  </r>
  <r>
    <x v="4"/>
    <x v="90"/>
    <s v="Adrenaline 1/1000, 1ml_Each_BB003300_CMST_x000a__x000a__x000a_"/>
    <n v="247.5"/>
    <n v="2"/>
    <n v="495"/>
  </r>
  <r>
    <x v="4"/>
    <x v="90"/>
    <s v="Ampicillin injection 500mg, PFR_Each_BB005400_CMST_x000a__x000a_"/>
    <n v="5538.4"/>
    <n v="1"/>
    <n v="5538.4"/>
  </r>
  <r>
    <x v="4"/>
    <x v="90"/>
    <s v="Atropine sulphate 600 micrograms/ml, 1ml_Each_BB006600_CMST_x000a__x000a_"/>
    <n v="130.36000000000001"/>
    <n v="0.2"/>
    <n v="26.072000000000003"/>
  </r>
  <r>
    <x v="4"/>
    <x v="90"/>
    <s v="Bags urine drainage 2,000ml with outlet_Each_HH008100_CMST_x000a__x000a_"/>
    <n v="216.97"/>
    <n v="1"/>
    <n v="216.97"/>
  </r>
  <r>
    <x v="4"/>
    <x v="90"/>
    <s v="Catgut chromic suture sterile 0, round bodied ? circle 40mm needle_12_GG000600_CMST_x000a__x000a_"/>
    <n v="613.77"/>
    <n v="1"/>
    <n v="613.77"/>
  </r>
  <r>
    <x v="4"/>
    <x v="90"/>
    <s v="Ceftriaxone 1g, PFR_Each_BB013500_CMST_x000a__x000a_"/>
    <n v="356.86"/>
    <n v="1"/>
    <n v="356.86"/>
  </r>
  <r>
    <x v="4"/>
    <x v="90"/>
    <s v="FACE MASK 3PLY DISPOSABLE 50'S_50_INTERMED'"/>
    <n v="540"/>
    <n v="1"/>
    <n v="540"/>
  </r>
  <r>
    <x v="4"/>
    <x v="90"/>
    <s v="Foley catheter"/>
    <n v="325.95"/>
    <n v="1"/>
    <n v="325.95"/>
  </r>
  <r>
    <x v="4"/>
    <x v="90"/>
    <s v="Gauze, swabs 8-ply 10cm x 10cm_100_FF010800_CMST_x000a__x000a_"/>
    <n v="15.64"/>
    <n v="1"/>
    <n v="15.64"/>
  </r>
  <r>
    <x v="4"/>
    <x v="90"/>
    <s v="Gentamycin Sulphate 40mg/ml, 2ml_Each_BB036900_CMST_x000a__x000a_"/>
    <n v="646.35"/>
    <n v="1"/>
    <n v="646.35"/>
  </r>
  <r>
    <x v="4"/>
    <x v="90"/>
    <s v="Glove surgeons size 7 sterile_Pair_HH080400_CMST_x000a__x000a_"/>
    <n v="906.72"/>
    <n v="1"/>
    <n v="906.72"/>
  </r>
  <r>
    <x v="4"/>
    <x v="90"/>
    <s v="IV giving/infusion set, with needle"/>
    <n v="1395"/>
    <n v="2"/>
    <n v="2790"/>
  </r>
  <r>
    <x v="4"/>
    <x v="90"/>
    <s v="Ketamine hydrochloride 50mg/ml, 10ml_Each_BB044400_CMST_x000a__x000a_"/>
    <n v="1764.94"/>
    <n v="1"/>
    <n v="1764.94"/>
  </r>
  <r>
    <x v="4"/>
    <x v="90"/>
    <s v="Lidocaine HCl (in dextrose 7.5%), ampoule 2 ml"/>
    <n v="260"/>
    <n v="1"/>
    <n v="260"/>
  </r>
  <r>
    <x v="4"/>
    <x v="90"/>
    <s v="Methylated spirit_5L_DN001650_CMST_x000a__x000a_"/>
    <n v="16.07"/>
    <n v="1"/>
    <n v="16.07"/>
  </r>
  <r>
    <x v="4"/>
    <x v="90"/>
    <s v="Metronidazole, injection, 500 mg in 100 ml vial"/>
    <n v="6454.95"/>
    <n v="1"/>
    <n v="6454.95"/>
  </r>
  <r>
    <x v="4"/>
    <x v="90"/>
    <s v="Needle suture Size 1_Each_HH108663_CMST_x000a__x000a_"/>
    <n v="1079.4000000000001"/>
    <n v="1"/>
    <n v="1079.4000000000001"/>
  </r>
  <r>
    <x v="4"/>
    <x v="90"/>
    <s v="Oxytocin 10 IU/ml, 1ml_Each_BB059400_CMST_x000a__x000a_"/>
    <n v="40.270000000000003"/>
    <n v="1"/>
    <n v="40.270000000000003"/>
  </r>
  <r>
    <x v="4"/>
    <x v="90"/>
    <s v="Paracetamol 500mg, tablets_1000_AA049500_CMST_x000a__x000a_"/>
    <n v="78.959999999999994"/>
    <n v="1"/>
    <n v="78.959999999999994"/>
  </r>
  <r>
    <x v="4"/>
    <x v="90"/>
    <s v="Pethidine hydrochloride 50mg/1ml, 2ml_Each_BB062700_CMST_x000a__x000a_"/>
    <n v="10591.56"/>
    <n v="1"/>
    <n v="10591.56"/>
  </r>
  <r>
    <x v="4"/>
    <x v="90"/>
    <s v="Povidone iodine 10% solution_200ml_DN004470_CMST_x000a__x000a_"/>
    <n v="42.39"/>
    <n v="1"/>
    <n v="42.39"/>
  </r>
  <r>
    <x v="4"/>
    <x v="90"/>
    <s v="Scalpel blade size 22 (individually wrapped),Carbon steel_100_HH124500_Each_x000a__x000a_"/>
    <n v="37.479999999999997"/>
    <n v="1"/>
    <n v="37.479999999999997"/>
  </r>
  <r>
    <x v="4"/>
    <x v="90"/>
    <s v="Silk black braided non absorbable suture sterile 3/0 on 30mm 1/2 circle cutting needle_12_GG026700_CMST_x000a__x000a__x000a__x000a_"/>
    <n v="1671.67"/>
    <n v="1"/>
    <n v="1671.67"/>
  </r>
  <r>
    <x v="4"/>
    <x v="90"/>
    <s v="Sodium chloride 0.9%, 500ml_Each_BB069900_CMST_x000a__x000a_"/>
    <n v="4106.3999999999996"/>
    <n v="1"/>
    <n v="4106.3999999999996"/>
  </r>
  <r>
    <x v="4"/>
    <x v="90"/>
    <s v="Sodium lactate compound (Ringers lactate), 500ml_Each_BB071700_CMST_x000a__x000a_"/>
    <n v="8212.5"/>
    <n v="2"/>
    <n v="16425"/>
  </r>
  <r>
    <x v="4"/>
    <x v="90"/>
    <s v="Spinal needle"/>
    <n v="244.87"/>
    <n v="1"/>
    <n v="244.87"/>
  </r>
  <r>
    <x v="4"/>
    <x v="90"/>
    <s v="Syringe, autodestruct, 5ml, disposable, hypoluer with 21g needle_Each_HH150000_CMST + Alcohol swabs/wipes 70% isopropyl alcohol 100 pieces_100_FF000300_CMST_x000a__x000a__x000a__x000a_"/>
    <n v="921.09999999999991"/>
    <n v="3"/>
    <n v="2763.2999999999997"/>
  </r>
  <r>
    <x v="4"/>
    <x v="91"/>
    <s v="Atenolol 100mg"/>
    <n v="52.64"/>
    <n v="0.2"/>
    <n v="10.528"/>
  </r>
  <r>
    <x v="4"/>
    <x v="91"/>
    <s v="Bags urine drainage 2,000ml with outlet_Each_HH008100_CMST_x000a__x000a_"/>
    <n v="216.97"/>
    <n v="0.5"/>
    <n v="108.485"/>
  </r>
  <r>
    <x v="4"/>
    <x v="91"/>
    <s v="Calcium gluconate 10%, 10ml_Each_BB010800_CMST_x000a__x000a_"/>
    <n v="892.84"/>
    <n v="0.2"/>
    <n v="178.56800000000001"/>
  </r>
  <r>
    <x v="4"/>
    <x v="91"/>
    <s v="FACE MASK 3PLY DISPOSABLE 50'S_50_INTERMED'"/>
    <n v="180"/>
    <n v="1"/>
    <n v="180"/>
  </r>
  <r>
    <x v="4"/>
    <x v="91"/>
    <s v="Foley catheter"/>
    <n v="265.51"/>
    <n v="0.5"/>
    <n v="132.755"/>
  </r>
  <r>
    <x v="4"/>
    <x v="91"/>
    <s v="gluco Sticks Bottle"/>
    <n v="59"/>
    <n v="1"/>
    <n v="59"/>
  </r>
  <r>
    <x v="4"/>
    <x v="91"/>
    <s v="Glucose in urine (Clinistix)_50_MM134450_CMST_x000a__x000a_"/>
    <n v="236"/>
    <n v="1"/>
    <n v="236"/>
  </r>
  <r>
    <x v="4"/>
    <x v="91"/>
    <s v="Hydralazine hydrochloride 20mg/ml, 1ml_Each_BB039600_CMST_x000a__x000a_"/>
    <n v="653.47"/>
    <n v="0.8"/>
    <n v="522.77600000000007"/>
  </r>
  <r>
    <x v="4"/>
    <x v="91"/>
    <s v="IV giving/infusion set, with needle"/>
    <n v="465"/>
    <n v="1"/>
    <n v="465"/>
  </r>
  <r>
    <x v="4"/>
    <x v="91"/>
    <s v="LFTs"/>
    <n v="7000"/>
    <n v="0.5"/>
    <n v="3500"/>
  </r>
  <r>
    <x v="4"/>
    <x v="91"/>
    <s v="Magnesium sulfate, injection, 500 mg/ml in 10-ml ampoule"/>
    <n v="1504.5"/>
    <n v="2"/>
    <n v="3009"/>
  </r>
  <r>
    <x v="4"/>
    <x v="91"/>
    <s v="Malaria Rapid Diagnostic Test (MRDT) Kits_25_DN002900_CMST_x000a__x000a_"/>
    <n v="29.49"/>
    <n v="1"/>
    <n v="29.49"/>
  </r>
  <r>
    <x v="4"/>
    <x v="91"/>
    <s v="Methylodopa 250 mg"/>
    <n v="2142"/>
    <n v="0.2"/>
    <n v="428.40000000000003"/>
  </r>
  <r>
    <x v="4"/>
    <x v="91"/>
    <s v="Misoprostol 200 mcg, tablets_100_AA045000_CMST_x000a__x000a_"/>
    <n v="47.49"/>
    <n v="1"/>
    <n v="47.49"/>
  </r>
  <r>
    <x v="4"/>
    <x v="91"/>
    <s v="Naloxon 1ml"/>
    <n v="0"/>
    <n v="0.2"/>
    <n v="0"/>
  </r>
  <r>
    <x v="4"/>
    <x v="91"/>
    <s v="Nifedipine 20mg (slow release), tablets_100_AA046500_CMST_x000a__x000a_"/>
    <n v="15822.87"/>
    <n v="0.5"/>
    <n v="7911.4350000000004"/>
  </r>
  <r>
    <x v="4"/>
    <x v="91"/>
    <s v="Oxytocin 10 IU/ml, 1ml_Each_BB059400_CMST_x000a__x000a_"/>
    <n v="80.540000000000006"/>
    <n v="1"/>
    <n v="80.540000000000006"/>
  </r>
  <r>
    <x v="4"/>
    <x v="91"/>
    <s v="Sodium chloride 0.9%, 500ml_Each_BB069900_CMST_x000a__x000a_"/>
    <n v="2053.1999999999998"/>
    <n v="1"/>
    <n v="2053.1999999999998"/>
  </r>
  <r>
    <x v="4"/>
    <x v="91"/>
    <s v="Sodium lactate compound (Ringers lactate), 500ml_Each_BB071700_CMST_x000a__x000a_"/>
    <n v="8212.5"/>
    <n v="2"/>
    <n v="16425"/>
  </r>
  <r>
    <x v="4"/>
    <x v="91"/>
    <s v="Spinal needle"/>
    <n v="211.54"/>
    <n v="0.5"/>
    <n v="105.77"/>
  </r>
  <r>
    <x v="4"/>
    <x v="91"/>
    <s v="Syringe, autodestruct, 5ml, disposable, hypoluer with 21g needle_Each_HH150000_CMST + Alcohol swabs/wipes 70% isopropyl alcohol 100 pieces_100_FF000300_CMST_x000a__x000a__x000a__x000a_"/>
    <n v="2149.2199999999998"/>
    <n v="1"/>
    <n v="2149.2199999999998"/>
  </r>
  <r>
    <x v="4"/>
    <x v="91"/>
    <s v="Urea, Electrolytes and Creatinine test"/>
    <n v="6200"/>
    <n v="0.5"/>
    <n v="3100"/>
  </r>
  <r>
    <x v="4"/>
    <x v="91"/>
    <s v="urine sample bottles"/>
    <n v="164.85"/>
    <n v="1"/>
    <n v="164.85"/>
  </r>
  <r>
    <x v="4"/>
    <x v="91"/>
    <s v="Water for injections, 10ml_Each_BB077100_CMST_x000a__x000a_"/>
    <n v="664.23"/>
    <n v="1"/>
    <n v="664.23"/>
  </r>
  <r>
    <x v="4"/>
    <x v="92"/>
    <s v="Erythromycin 250mg, enteric coated tablets_1000_AA023700_CMST_x000a__x000a_"/>
    <n v="2186.09"/>
    <n v="1"/>
    <n v="2186.09"/>
  </r>
  <r>
    <x v="4"/>
    <x v="92"/>
    <s v="Flucloxacillin 500mg, Capsules_100_AA026100_CMST_x000a__x000a_"/>
    <n v="1663.65"/>
    <n v="1"/>
    <n v="1663.65"/>
  </r>
  <r>
    <x v="4"/>
    <x v="93"/>
    <s v="Amoxycillin 250mg, capsules_1000_AA004800_CMST_x000a__x000a__x000a_"/>
    <n v="531.05999999999995"/>
    <n v="0.5"/>
    <n v="265.52999999999997"/>
  </r>
  <r>
    <x v="4"/>
    <x v="93"/>
    <s v="Ampicillin injection 500mg, PFR_Each_BB005400_CMST_x000a__x000a_"/>
    <n v="5538.4"/>
    <n v="0.5"/>
    <n v="2769.2"/>
  </r>
  <r>
    <x v="4"/>
    <x v="93"/>
    <s v="Bags urine drainage 2,000ml with outlet_Each_HH008100_CMST_x000a__x000a_"/>
    <n v="216.97"/>
    <n v="0.7"/>
    <n v="151.87899999999999"/>
  </r>
  <r>
    <x v="4"/>
    <x v="93"/>
    <s v="Cannula iv (winged with injection pot) 16G_Each_HH012900_CMST_x000a__x000a_"/>
    <n v="157.41999999999999"/>
    <n v="1"/>
    <n v="157.41999999999999"/>
  </r>
  <r>
    <x v="4"/>
    <x v="93"/>
    <s v="Ceftriaxone 1g, PFR"/>
    <n v="2505.16"/>
    <n v="0.5"/>
    <n v="1252.58"/>
  </r>
  <r>
    <x v="4"/>
    <x v="93"/>
    <s v="Complete blood count"/>
    <n v="2200"/>
    <n v="1"/>
    <n v="2200"/>
  </r>
  <r>
    <x v="4"/>
    <x v="93"/>
    <s v="CXR"/>
    <n v="182.63"/>
    <n v="1"/>
    <n v="182.63"/>
  </r>
  <r>
    <x v="4"/>
    <x v="93"/>
    <s v="Destrose 5% in water"/>
    <n v="2197.08"/>
    <n v="1"/>
    <n v="2197.08"/>
  </r>
  <r>
    <x v="4"/>
    <x v="93"/>
    <s v="Foley catheter"/>
    <n v="325.95"/>
    <n v="0.7"/>
    <n v="228.16499999999996"/>
  </r>
  <r>
    <x v="4"/>
    <x v="93"/>
    <s v="Gentamycin Sulphate 40mg/ml, 2ml_Each_BB036900_CMST_x000a__x000a_"/>
    <n v="646.35"/>
    <n v="1"/>
    <n v="646.35"/>
  </r>
  <r>
    <x v="4"/>
    <x v="93"/>
    <s v="Glove surgeons size 7 sterile_Pair_HH080400_CMST_x000a__x000a_"/>
    <n v="302.24"/>
    <n v="1"/>
    <n v="302.24"/>
  </r>
  <r>
    <x v="4"/>
    <x v="93"/>
    <s v="IV giving/infusion set, with needle"/>
    <n v="930"/>
    <n v="1"/>
    <n v="930"/>
  </r>
  <r>
    <x v="4"/>
    <x v="93"/>
    <s v="Lancet, Retractable 2mm Blade, Sterile, Single-Use_200_MM156300_CMST_x000a__x000a_"/>
    <n v="58.23"/>
    <n v="1"/>
    <n v="58.23"/>
  </r>
  <r>
    <x v="4"/>
    <x v="93"/>
    <s v="Metronidazole 200mg, tablets_1000_AA044100_CMST_x000a__x000a_"/>
    <n v="169.44"/>
    <n v="0.5"/>
    <n v="84.72"/>
  </r>
  <r>
    <x v="4"/>
    <x v="93"/>
    <s v="Metronidazole, injection, 500 mg in 100 ml vial"/>
    <n v="9036.93"/>
    <n v="1"/>
    <n v="9036.93"/>
  </r>
  <r>
    <x v="4"/>
    <x v="93"/>
    <s v="MPs"/>
    <n v="980"/>
    <n v="1"/>
    <n v="980"/>
  </r>
  <r>
    <x v="4"/>
    <x v="93"/>
    <s v="Paracetamol 500mg, tablets_1000_AA049500_CMST_x000a__x000a_"/>
    <n v="78.959999999999994"/>
    <n v="1"/>
    <n v="78.959999999999994"/>
  </r>
  <r>
    <x v="4"/>
    <x v="93"/>
    <s v="Plaster, elastic adhesive 10cm x 5m long, when stretched_Each_FF014100_CMST_x000a__x000a__x000a_"/>
    <n v="779.46"/>
    <n v="1"/>
    <n v="779.46"/>
  </r>
  <r>
    <x v="4"/>
    <x v="93"/>
    <s v="prothrombin"/>
    <n v="0"/>
    <n v="1"/>
    <n v="0"/>
  </r>
  <r>
    <x v="4"/>
    <x v="93"/>
    <s v="Sodium chloride 0.9%, 500ml_Each_BB069900_CMST_x000a__x000a_"/>
    <n v="5475.2"/>
    <n v="1"/>
    <n v="5475.2"/>
  </r>
  <r>
    <x v="4"/>
    <x v="93"/>
    <s v="Syringe, autodestruct, 10ml, disposable with 21g needle_Each_HH148800_CMST_x000a__x000a_"/>
    <n v="5532.75"/>
    <n v="1"/>
    <n v="5532.75"/>
  </r>
  <r>
    <x v="4"/>
    <x v="93"/>
    <s v="U&amp;Es"/>
    <n v="1650"/>
    <n v="1"/>
    <n v="1650"/>
  </r>
  <r>
    <x v="4"/>
    <x v="93"/>
    <s v="urinalysis"/>
    <n v="301.8"/>
    <n v="1"/>
    <n v="301.8"/>
  </r>
  <r>
    <x v="4"/>
    <x v="93"/>
    <s v="Water for injection, 5ml_Each_TB034700_CMST_x000a__x000a_"/>
    <n v="475.2"/>
    <n v="1"/>
    <n v="475.2"/>
  </r>
  <r>
    <x v="4"/>
    <x v="94"/>
    <s v="Naloxon 1ml"/>
    <n v="0"/>
    <n v="1"/>
    <n v="0"/>
  </r>
  <r>
    <x v="4"/>
    <x v="94"/>
    <s v="pinguin"/>
    <n v="0"/>
    <n v="1"/>
    <n v="0"/>
  </r>
  <r>
    <x v="4"/>
    <x v="95"/>
    <s v="Amoxycillin 125mg/5ml suspension, PFR to make 100ml_Each_EE002700_CMST_x000a__x000a_"/>
    <n v="676.74"/>
    <n v="0.5"/>
    <n v="338.37"/>
  </r>
  <r>
    <x v="4"/>
    <x v="95"/>
    <s v="Ampicillin injection 500mg, PFR_Each_BB005400_CMST_x000a__x000a_"/>
    <n v="346.15"/>
    <n v="0.5"/>
    <n v="173.07499999999999"/>
  </r>
  <r>
    <x v="4"/>
    <x v="95"/>
    <s v="Cannula iv (winged with injection pot) 22G_Each_HH013800_CMST_x000a__x000a_"/>
    <n v="162.15"/>
    <n v="1"/>
    <n v="162.15"/>
  </r>
  <r>
    <x v="4"/>
    <x v="95"/>
    <s v="Ceftazidime 1g PFR"/>
    <n v="22152.9"/>
    <n v="0.5"/>
    <n v="11076.45"/>
  </r>
  <r>
    <x v="4"/>
    <x v="95"/>
    <s v="Dextrose (glucose) 5%, 1000ml_Each_BB021600_CMST_x000a__x000a_"/>
    <n v="1098.54"/>
    <n v="1"/>
    <n v="1098.54"/>
  </r>
  <r>
    <x v="4"/>
    <x v="95"/>
    <s v="FBC"/>
    <n v="2200"/>
    <n v="1"/>
    <n v="2200"/>
  </r>
  <r>
    <x v="4"/>
    <x v="95"/>
    <s v="Gentamycin Sulphate 40mg/ml, 2ml_Each_BB036900_CMST_x000a__x000a_"/>
    <n v="215.45"/>
    <n v="1"/>
    <n v="215.45"/>
  </r>
  <r>
    <x v="4"/>
    <x v="95"/>
    <s v="IV giving/infusion set, with needle"/>
    <n v="465"/>
    <n v="1"/>
    <n v="465"/>
  </r>
  <r>
    <x v="4"/>
    <x v="95"/>
    <s v="Paracetamol syrup 120mg/5ml, 100ml_Each_EE034800_CMST_x000a__x000a_"/>
    <n v="312.51"/>
    <n v="1"/>
    <n v="312.51"/>
  </r>
  <r>
    <x v="4"/>
    <x v="95"/>
    <s v="Plaster, elastic adhesive 10cm x 5m long, when stretched_Each_FF014100_CMST_x000a__x000a__x000a_"/>
    <n v="779.46"/>
    <n v="1"/>
    <n v="779.46"/>
  </r>
  <r>
    <x v="4"/>
    <x v="95"/>
    <s v="Powder Free Gloves (Small)_100_HH077150_CMST_x000a__x000a_"/>
    <n v="19.989999999999998"/>
    <n v="1"/>
    <n v="19.989999999999998"/>
  </r>
  <r>
    <x v="4"/>
    <x v="95"/>
    <s v="Syringe, autodestruct, 10ml, disposable with 21g needle_Each_HH148800_CMST_x000a__x000a_"/>
    <n v="5532.75"/>
    <n v="1"/>
    <n v="5532.75"/>
  </r>
  <r>
    <x v="4"/>
    <x v="95"/>
    <s v="Tube, feeding CH 8_each_CMST"/>
    <n v="371.84"/>
    <n v="1"/>
    <n v="371.84"/>
  </r>
  <r>
    <x v="4"/>
    <x v="95"/>
    <s v="Water for injections, 10ml_Each_BB077100_CMST_x000a__x000a_"/>
    <n v="474.45"/>
    <n v="1"/>
    <n v="474.45"/>
  </r>
  <r>
    <x v="4"/>
    <x v="19"/>
    <s v="Ethinylestradiol 0.03mg + levonorgestrel 0.15mg_Each_FP000800_CMST_x000a__x000a_"/>
    <n v="1771.5"/>
    <n v="0.8"/>
    <n v="1417.2"/>
  </r>
  <r>
    <x v="4"/>
    <x v="19"/>
    <s v="Microlut (Levonorgestrel 0.03mg)_Each_FP004200_CMST_x000a__x000a_"/>
    <n v="249.55"/>
    <n v="0.2"/>
    <n v="49.910000000000004"/>
  </r>
  <r>
    <x v="4"/>
    <x v="19"/>
    <s v="Pregnancy Slide Test Kit (Human - Chorionic Gonadotrophin (Hcg))_100_MM192300_CMST_x000a__x000a_"/>
    <n v="32.159999999999997"/>
    <n v="1"/>
    <n v="32.159999999999997"/>
  </r>
  <r>
    <x v="4"/>
    <x v="96"/>
    <s v="Ampicillin injection 500mg, PFR_Each_BB005400_CMST_x000a__x000a_"/>
    <n v="4153.8"/>
    <n v="1"/>
    <n v="4153.8"/>
  </r>
  <r>
    <x v="4"/>
    <x v="96"/>
    <s v="Cotton wool, 500g_Each_FF007800_CMST_x000a__x000a_"/>
    <n v="2689.81"/>
    <n v="1"/>
    <n v="2689.81"/>
  </r>
  <r>
    <x v="4"/>
    <x v="96"/>
    <s v="Doxycycline 100mg, tablets"/>
    <n v="172.3"/>
    <n v="1"/>
    <n v="172.3"/>
  </r>
  <r>
    <x v="4"/>
    <x v="96"/>
    <s v="FBC"/>
    <n v="2200"/>
    <n v="1"/>
    <n v="2200"/>
  </r>
  <r>
    <x v="4"/>
    <x v="96"/>
    <s v="Gentamycin Sulphate 40mg/ml, 2ml_Each_BB036900_CMST_x000a__x000a_"/>
    <n v="646.35"/>
    <n v="1"/>
    <n v="646.35"/>
  </r>
  <r>
    <x v="4"/>
    <x v="96"/>
    <s v="haemacel 500ml each"/>
    <n v="0"/>
    <n v="1"/>
    <n v="0"/>
  </r>
  <r>
    <x v="4"/>
    <x v="96"/>
    <s v="Ibuprofen 200mg, coated tablets_1000_AA032400_CMST_x000a__x000a_"/>
    <n v="259.11"/>
    <n v="1"/>
    <n v="259.11"/>
  </r>
  <r>
    <x v="4"/>
    <x v="96"/>
    <s v="LIDOCAINE 1% INJ EACH_Each_INTERMED_x000a_"/>
    <n v="260"/>
    <n v="1"/>
    <n v="260"/>
  </r>
  <r>
    <x v="4"/>
    <x v="96"/>
    <s v="Lidocaine HCl (in dextrose 7.5%), ampoule 2 ml"/>
    <n v="260"/>
    <n v="1"/>
    <n v="260"/>
  </r>
  <r>
    <x v="4"/>
    <x v="96"/>
    <s v="Metronidazole, injection, 500 mg in 100 ml vial"/>
    <n v="6454.95"/>
    <n v="1"/>
    <n v="6454.95"/>
  </r>
  <r>
    <x v="4"/>
    <x v="96"/>
    <s v="Misoprostol 200 mcg, tablets_100_AA045000_CMST_x000a__x000a_"/>
    <n v="427.38"/>
    <n v="2.2000000000000002"/>
    <n v="940.2360000000001"/>
  </r>
  <r>
    <x v="4"/>
    <x v="96"/>
    <s v="MVA Syringe"/>
    <n v="44404"/>
    <n v="1"/>
    <n v="44404"/>
  </r>
  <r>
    <x v="4"/>
    <x v="96"/>
    <s v="Oxytocin 10 IU/ml, 1ml_Each_BB059400_CMST_x000a__x000a_"/>
    <n v="40.270000000000003"/>
    <n v="1"/>
    <n v="40.270000000000003"/>
  </r>
  <r>
    <x v="4"/>
    <x v="96"/>
    <s v="Paracetamol 500mg, tablets_1000_AA049500_CMST_x000a__x000a_"/>
    <n v="157.91999999999999"/>
    <n v="2"/>
    <n v="315.83999999999997"/>
  </r>
  <r>
    <x v="4"/>
    <x v="96"/>
    <s v="Pethidine hydrochloride 50mg/1ml, 2ml_Each_BB062700_CMST_x000a__x000a_"/>
    <n v="882.63"/>
    <n v="1"/>
    <n v="882.63"/>
  </r>
  <r>
    <x v="4"/>
    <x v="96"/>
    <s v="Sodium chloride 0.9%, 1000mL_x000a__x000a_"/>
    <n v="12115.599999999999"/>
    <n v="2"/>
    <n v="24231.199999999997"/>
  </r>
  <r>
    <x v="4"/>
    <x v="96"/>
    <s v="Syringe, 20ml, disposable with 21g needle_Each_HH146700_CMST_x000a__x000a_"/>
    <n v="25.98"/>
    <n v="1"/>
    <n v="25.98"/>
  </r>
  <r>
    <x v="4"/>
    <x v="96"/>
    <s v="Syringe, autodestruct, 10ml, disposable with 21g needle_Each_HH148800_CMST_x000a__x000a_"/>
    <n v="663.93"/>
    <n v="1"/>
    <n v="663.93"/>
  </r>
  <r>
    <x v="4"/>
    <x v="96"/>
    <s v="urinalysis"/>
    <n v="136.94999999999999"/>
    <n v="1"/>
    <n v="136.94999999999999"/>
  </r>
  <r>
    <x v="4"/>
    <x v="97"/>
    <s v="Misoprostol 200 mcg, tablets_100_AA045000_CMST_x000a__x000a_"/>
    <n v="759.8"/>
    <n v="1"/>
    <n v="759.8"/>
  </r>
  <r>
    <x v="4"/>
    <x v="98"/>
    <s v="Benzathine benzylpenicillin 1.44g (2.4MU), PFR_Each_BB006900_CMST_x000a__x000a_"/>
    <n v="1010.37"/>
    <n v="1"/>
    <n v="1010.37"/>
  </r>
  <r>
    <x v="4"/>
    <x v="98"/>
    <s v="Syphilis Test, Rapid"/>
    <n v="293.97000000000003"/>
    <n v="1"/>
    <n v="293.97000000000003"/>
  </r>
  <r>
    <x v="4"/>
    <x v="98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4"/>
    <x v="98"/>
    <s v="Syringe, needle + swab"/>
    <n v="2400"/>
    <n v="1"/>
    <n v="2400"/>
  </r>
  <r>
    <x v="4"/>
    <x v="98"/>
    <s v="Water for injection, 5 ml ampoule"/>
    <n v="35.64"/>
    <n v="1"/>
    <n v="35.64"/>
  </r>
  <r>
    <x v="4"/>
    <x v="99"/>
    <s v="Bottle, Blood Collecting Plain Plastic Vacutainer, 5ml_100_MM038700_CMST_x000a__x000a_"/>
    <n v="84.67"/>
    <n v="1"/>
    <n v="84.67"/>
  </r>
  <r>
    <x v="4"/>
    <x v="99"/>
    <s v="Syringe, needle + swab"/>
    <n v="200"/>
    <n v="1"/>
    <n v="200"/>
  </r>
  <r>
    <x v="4"/>
    <x v="99"/>
    <s v="Tetanus toxoid, injection"/>
    <n v="1104"/>
    <n v="1"/>
    <n v="1104"/>
  </r>
  <r>
    <x v="4"/>
    <x v="100"/>
    <s v="Doxycycline 100mg, tablets"/>
    <n v="241.22"/>
    <n v="1"/>
    <n v="241.22"/>
  </r>
  <r>
    <x v="4"/>
    <x v="101"/>
    <s v="Gentamycin Sulphate 40mg/ml, 2ml"/>
    <n v="43.09"/>
    <n v="1"/>
    <n v="43.09"/>
  </r>
  <r>
    <x v="4"/>
    <x v="102"/>
    <s v="Amoxycillin 125mg/5ml suspension, PFR to make 100ml_Each_EE002700_CMST_x000a__x000a_"/>
    <n v="1353.48"/>
    <n v="1"/>
    <n v="1353.48"/>
  </r>
  <r>
    <x v="4"/>
    <x v="102"/>
    <s v="Gentian violet, powder 25 mg"/>
    <n v="976.38"/>
    <n v="1"/>
    <n v="976.38"/>
  </r>
  <r>
    <x v="4"/>
    <x v="102"/>
    <s v="Glove disposable powdered latex large_100_HH077400_CMST_x000a__x000a_"/>
    <n v="356.23"/>
    <n v="1"/>
    <n v="356.23"/>
  </r>
  <r>
    <x v="4"/>
    <x v="102"/>
    <s v="Paracetamol syrup 120mg/5ml, 100ml_Each_EE034800_CMST_x000a__x000a_"/>
    <n v="312.51"/>
    <n v="1"/>
    <n v="312.51"/>
  </r>
  <r>
    <x v="4"/>
    <x v="102"/>
    <s v="Syphilis Determine test (100 strips/Pack)"/>
    <n v="587.94000000000005"/>
    <n v="1"/>
    <n v="587.94000000000005"/>
  </r>
  <r>
    <x v="4"/>
    <x v="102"/>
    <s v="Tetracycline eye ointment 1%, 3.5g_Each_EE048300_CMST_x000a__x000a_"/>
    <n v="1815.85"/>
    <n v="1"/>
    <n v="1815.85"/>
  </r>
  <r>
    <x v="4"/>
    <x v="103"/>
    <s v="Cannula iv (winged with injection pot) 20G_Each_HH013500_CMST_x000a__x000a_"/>
    <n v="160.26"/>
    <n v="1"/>
    <n v="160.26"/>
  </r>
  <r>
    <x v="4"/>
    <x v="103"/>
    <s v="Doxycycline 100mg, tablets"/>
    <n v="241.22"/>
    <n v="1"/>
    <n v="241.22"/>
  </r>
  <r>
    <x v="4"/>
    <x v="103"/>
    <s v="FBC"/>
    <n v="1100"/>
    <n v="1"/>
    <n v="1100"/>
  </r>
  <r>
    <x v="4"/>
    <x v="103"/>
    <s v="Gentamycin Sulphate 40mg/ml, 2ml"/>
    <n v="904.89"/>
    <n v="1"/>
    <n v="904.89"/>
  </r>
  <r>
    <x v="4"/>
    <x v="103"/>
    <s v="Metronidazole 200mg, tablets"/>
    <n v="237.3"/>
    <n v="1"/>
    <n v="237.3"/>
  </r>
  <r>
    <x v="4"/>
    <x v="103"/>
    <s v="Pethidine hydrochloride 50mg/1ml, 2ml_Each_BB062700_CMST_x000a__x000a_"/>
    <n v="1765.26"/>
    <n v="1"/>
    <n v="1765.26"/>
  </r>
  <r>
    <x v="4"/>
    <x v="103"/>
    <s v="Pregnancy Slide Test Kit (Human - Chorionic Gonadotrophin (Hcg))_100_MM192300_CMST_x000a__x000a_"/>
    <n v="32.159999999999997"/>
    <n v="1"/>
    <n v="32.159999999999997"/>
  </r>
  <r>
    <x v="4"/>
    <x v="103"/>
    <s v="Sodium chloride 0.9%, 500ml_Each_BB069900_CMST_x000a__x000a_"/>
    <n v="684.4"/>
    <n v="1"/>
    <n v="684.4"/>
  </r>
  <r>
    <x v="4"/>
    <x v="104"/>
    <s v="Ampicillin injection 500mg, PFR_Each_BB005400_CMST_x000a__x000a_"/>
    <n v="5538.4"/>
    <n v="1"/>
    <n v="5538.4"/>
  </r>
  <r>
    <x v="4"/>
    <x v="104"/>
    <s v="Atonic uterus"/>
    <n v="0"/>
    <n v="1"/>
    <n v="0"/>
  </r>
  <r>
    <x v="4"/>
    <x v="104"/>
    <s v="Bags urine drainage 2,000ml with outlet_Each_HH008100_CMST_x000a__x000a_"/>
    <n v="216.97"/>
    <n v="1"/>
    <n v="216.97"/>
  </r>
  <r>
    <x v="4"/>
    <x v="104"/>
    <s v="Blood products"/>
    <n v="0"/>
    <n v="1"/>
    <n v="0"/>
  </r>
  <r>
    <x v="4"/>
    <x v="104"/>
    <s v="blood transfusion"/>
    <n v="0"/>
    <n v="2"/>
    <n v="0"/>
  </r>
  <r>
    <x v="4"/>
    <x v="104"/>
    <s v="Blood, one unit"/>
    <n v="0"/>
    <n v="1"/>
    <n v="0"/>
  </r>
  <r>
    <x v="4"/>
    <x v="104"/>
    <s v="Bottle, Blood Collecting Plain Plastic Vacutainer, 5ml_100_MM038700_CMST_x000a__x000a_"/>
    <n v="338.67"/>
    <n v="1"/>
    <n v="338.67"/>
  </r>
  <r>
    <x v="4"/>
    <x v="104"/>
    <s v="Cannula iv (winged with injection pot) 16G_Each_HH012900_CMST_x000a__x000a_"/>
    <n v="314.83999999999997"/>
    <n v="1"/>
    <n v="314.83999999999997"/>
  </r>
  <r>
    <x v="4"/>
    <x v="104"/>
    <s v="Complete blood count"/>
    <n v="1100"/>
    <n v="1"/>
    <n v="1100"/>
  </r>
  <r>
    <x v="4"/>
    <x v="104"/>
    <s v="Cotton wool, 500g_Each_FF007800_CMST_x000a__x000a_"/>
    <n v="2689.81"/>
    <n v="1"/>
    <n v="2689.81"/>
  </r>
  <r>
    <x v="4"/>
    <x v="104"/>
    <s v="Dextrose, Citrate Blood Bag, 450ml (Cpda-1Single 16 Gauge Japanese Needle Safety Cover 2 Transfusion Ports)"/>
    <n v="8156.2199999999993"/>
    <n v="3"/>
    <n v="24468.659999999996"/>
  </r>
  <r>
    <x v="4"/>
    <x v="104"/>
    <s v="Diazepam 5mg/ml, 2ml_Each_BB024000_CMST_x000a__x000a_"/>
    <n v="0"/>
    <n v="1"/>
    <n v="0"/>
  </r>
  <r>
    <x v="4"/>
    <x v="104"/>
    <s v="FACE MASK 3PLY DISPOSABLE 50'S_50_INTERMED'"/>
    <n v="1080"/>
    <n v="1"/>
    <n v="1080"/>
  </r>
  <r>
    <x v="4"/>
    <x v="104"/>
    <s v="Ferrous sulphate 200mg / folic acid 250 micrograms, coated tablets_1000_AA025200_CMST_x000a_"/>
    <n v="1419.0500000000002"/>
    <n v="3"/>
    <n v="4257.1500000000005"/>
  </r>
  <r>
    <x v="4"/>
    <x v="104"/>
    <s v="Foley catheter"/>
    <n v="325.95"/>
    <n v="1"/>
    <n v="325.95"/>
  </r>
  <r>
    <x v="4"/>
    <x v="104"/>
    <s v="Fresh Frosen Plasma"/>
    <n v="0"/>
    <n v="1"/>
    <n v="0"/>
  </r>
  <r>
    <x v="4"/>
    <x v="104"/>
    <s v="Gauze, swabs 8-ply 10cm x 10cm"/>
    <n v="1563.44"/>
    <n v="1"/>
    <n v="1563.44"/>
  </r>
  <r>
    <x v="4"/>
    <x v="104"/>
    <s v="Gentamycin Sulphate 40mg/ml, 2ml_Each_BB036900_CMST_x000a__x000a_"/>
    <n v="646.35"/>
    <n v="1"/>
    <n v="646.35"/>
  </r>
  <r>
    <x v="4"/>
    <x v="104"/>
    <s v="Glove surgeons size 7 sterile_Pair_HH080400_CMST_x000a__x000a_"/>
    <n v="604.48"/>
    <n v="1"/>
    <n v="604.48"/>
  </r>
  <r>
    <x v="4"/>
    <x v="104"/>
    <s v="Haemacue Hb 201+ - Cuvettes"/>
    <n v="3540"/>
    <n v="2"/>
    <n v="7080"/>
  </r>
  <r>
    <x v="4"/>
    <x v="104"/>
    <s v="If HB between 7-11g/dL"/>
    <n v="0"/>
    <n v="1"/>
    <n v="0"/>
  </r>
  <r>
    <x v="4"/>
    <x v="104"/>
    <s v="IV giving/infusion set, with needle"/>
    <n v="1395"/>
    <n v="2"/>
    <n v="2790"/>
  </r>
  <r>
    <x v="4"/>
    <x v="104"/>
    <s v="LIDOCAINE 1% INJ EACH_Each_INTERMED_x000a_"/>
    <n v="260"/>
    <n v="1"/>
    <n v="260"/>
  </r>
  <r>
    <x v="4"/>
    <x v="104"/>
    <s v="Metronidazole, injection, 500 mg in 100 ml vial"/>
    <n v="6454.95"/>
    <n v="1"/>
    <n v="6454.95"/>
  </r>
  <r>
    <x v="4"/>
    <x v="104"/>
    <s v="Misoprostol 200 mcg, tablets_100_AA045000_CMST_x000a__x000a_"/>
    <n v="237.43"/>
    <n v="1"/>
    <n v="237.43"/>
  </r>
  <r>
    <x v="4"/>
    <x v="104"/>
    <s v="Needle suture Size 1_Each_HH108663_CMST_x000a__x000a_"/>
    <n v="539.70000000000005"/>
    <n v="1"/>
    <n v="539.70000000000005"/>
  </r>
  <r>
    <x v="4"/>
    <x v="104"/>
    <s v="Other"/>
    <n v="0"/>
    <n v="1"/>
    <n v="0"/>
  </r>
  <r>
    <x v="4"/>
    <x v="104"/>
    <s v="Oxytocin 10 IU/ml, 1ml_Each_BB059400_CMST_x000a__x000a_"/>
    <n v="483.24"/>
    <n v="2"/>
    <n v="966.48"/>
  </r>
  <r>
    <x v="4"/>
    <x v="104"/>
    <s v="Pethidine hydrochloride 50mg/1ml, 2ml_Each_BB062700_CMST_x000a__x000a_"/>
    <n v="882.63"/>
    <n v="1"/>
    <n v="882.63"/>
  </r>
  <r>
    <x v="4"/>
    <x v="104"/>
    <s v="plasma expander (hemacel) 500ml each"/>
    <n v="0"/>
    <n v="1"/>
    <n v="0"/>
  </r>
  <r>
    <x v="4"/>
    <x v="104"/>
    <s v="Plaster, elastic adhesive 10cm x 5m long, when stretched_Each_FF014100_CMST_x000a__x000a__x000a_"/>
    <n v="1558.91"/>
    <n v="1"/>
    <n v="1558.91"/>
  </r>
  <r>
    <x v="4"/>
    <x v="104"/>
    <s v="Platelets"/>
    <n v="0"/>
    <n v="1"/>
    <n v="0"/>
  </r>
  <r>
    <x v="4"/>
    <x v="104"/>
    <s v="Povidone iodine 10% solution_200ml_DN004470_CMST_x000a__x000a_"/>
    <n v="2.12"/>
    <n v="1"/>
    <n v="2.12"/>
  </r>
  <r>
    <x v="4"/>
    <x v="104"/>
    <s v="Powder Free Gloves (Small)_100_HH077150_CMST_x000a__x000a_"/>
    <n v="19.989999999999998"/>
    <n v="1"/>
    <n v="19.989999999999998"/>
  </r>
  <r>
    <x v="4"/>
    <x v="104"/>
    <s v="Saline solution"/>
    <n v="1211.56"/>
    <n v="1"/>
    <n v="1211.56"/>
  </r>
  <r>
    <x v="4"/>
    <x v="104"/>
    <s v="Sodium chloride 0.9%, 500ml_Each_BB069900_CMST_x000a__x000a_"/>
    <n v="4106.3999999999996"/>
    <n v="1"/>
    <n v="4106.3999999999996"/>
  </r>
  <r>
    <x v="4"/>
    <x v="104"/>
    <s v="Sodium lactate compound (Ringers lactate), 500ml_Each_BB071700_CMST_x000a__x000a_"/>
    <n v="3285"/>
    <n v="1"/>
    <n v="3285"/>
  </r>
  <r>
    <x v="4"/>
    <x v="104"/>
    <s v="Syringe, autodestruct, 5ml, disposable, hypoluer with 21g needle_Each_HH150000_CMST + Alcohol swabs/wipes 70% isopropyl alcohol 100 pieces_100_FF000300_CMST_x000a__x000a__x000a__x000a_"/>
    <n v="614.05999999999995"/>
    <n v="1"/>
    <n v="614.05999999999995"/>
  </r>
  <r>
    <x v="4"/>
    <x v="104"/>
    <s v="Tranexamic Acid 500mg vial_Each_BB074100_CMST_x000a__x000a_"/>
    <n v="72749.039999999994"/>
    <n v="1"/>
    <n v="72749.039999999994"/>
  </r>
  <r>
    <x v="4"/>
    <x v="104"/>
    <s v="Tranexamic acid 500mg, Tablets_30_AA063300_CMST_x000a__x000a_"/>
    <n v="7808.43"/>
    <n v="1"/>
    <n v="7808.43"/>
  </r>
  <r>
    <x v="4"/>
    <x v="104"/>
    <s v="Water for injections, 10ml_Each_BB077100_CMST_x000a__x000a_"/>
    <n v="632.6"/>
    <n v="1"/>
    <n v="632.6"/>
  </r>
  <r>
    <x v="4"/>
    <x v="105"/>
    <s v="Metronidazole 200mg, tablets"/>
    <n v="56.5"/>
    <n v="1"/>
    <n v="56.5"/>
  </r>
  <r>
    <x v="4"/>
    <x v="106"/>
    <s v="Anaesthesia (local) - Lidocaine HCl (in dextrose 7.5%), ampoule 2 ml"/>
    <n v="309.69"/>
    <n v="1"/>
    <n v="309.69"/>
  </r>
  <r>
    <x v="4"/>
    <x v="106"/>
    <s v="Atropine sulphate 600 micrograms/ml, 1ml_Each_BB006600_CMST_x000a__x000a_"/>
    <n v="130.36000000000001"/>
    <n v="0.5"/>
    <n v="65.180000000000007"/>
  </r>
  <r>
    <x v="4"/>
    <x v="106"/>
    <s v="Catgut chromic suture sterile 0, round bodied ? circle 40mm needle_12_GG000600_CMST_x000a__x000a_"/>
    <n v="306.88"/>
    <n v="1"/>
    <n v="306.88"/>
  </r>
  <r>
    <x v="4"/>
    <x v="106"/>
    <s v="Cotton wool, 500g_Each_FF007800_CMST_x000a__x000a_"/>
    <n v="537.96"/>
    <n v="1"/>
    <n v="537.96"/>
  </r>
  <r>
    <x v="4"/>
    <x v="106"/>
    <s v="Diazepam 5mg/ml, 2ml_Each_BB024000_CMST_x000a__x000a_"/>
    <n v="121.25"/>
    <n v="1"/>
    <n v="121.25"/>
  </r>
  <r>
    <x v="4"/>
    <x v="106"/>
    <s v="Gauze, swabs 8-ply 10cm x 10cm_100_FF010800_CMST_x000a__x000a_"/>
    <n v="156.38"/>
    <n v="1"/>
    <n v="156.38"/>
  </r>
  <r>
    <x v="4"/>
    <x v="106"/>
    <s v="Glove surgeons size 7 sterile_Pair_HH080400_CMST_x000a__x000a_"/>
    <n v="906.72"/>
    <n v="1"/>
    <n v="906.72"/>
  </r>
  <r>
    <x v="4"/>
    <x v="106"/>
    <s v="Paracetamol 500mg, tablets_1000_AA049500_CMST_x000a__x000a_"/>
    <n v="8.77"/>
    <n v="1"/>
    <n v="8.77"/>
  </r>
  <r>
    <x v="4"/>
    <x v="106"/>
    <s v="Polyamide monofilament suture sterile 1, on 40mm 3/8 circle reverse cutting needle_12_GG005100_CMST_x000a__x000a_"/>
    <n v="178.77"/>
    <n v="1"/>
    <n v="178.77"/>
  </r>
  <r>
    <x v="4"/>
    <x v="106"/>
    <s v="Povidone iodine 10% solution_200ml_DN004470_CMST_x000a__x000a_"/>
    <n v="169.56"/>
    <n v="1"/>
    <n v="169.56"/>
  </r>
  <r>
    <x v="4"/>
    <x v="106"/>
    <s v="Pregnancy Slide Test Kit (Human - Chorionic Gonadotrophin (Hcg))_100_MM192300_CMST_x000a__x000a_"/>
    <n v="32.159999999999997"/>
    <n v="1"/>
    <n v="32.159999999999997"/>
  </r>
  <r>
    <x v="4"/>
    <x v="106"/>
    <s v="Syringe, autodestruct, 5ml, disposable, hypoluer with 21g needle_Each_HH150000_CMST + Alcohol swabs/wipes 70% isopropyl alcohol 100 pieces_100_FF000300_CMST_x000a__x000a__x000a__x000a_"/>
    <n v="307.02999999999997"/>
    <n v="1"/>
    <n v="307.02999999999997"/>
  </r>
  <r>
    <x v="4"/>
    <x v="106"/>
    <s v="Tape, adhesive, 2.5 cm wide, zinc oxide, 5 m roll"/>
    <n v="389.5"/>
    <n v="1"/>
    <n v="389.5"/>
  </r>
  <r>
    <x v="4"/>
    <x v="107"/>
    <s v="Apron, disposable, polythene_100_LL009900_CMST_x000a__x000a_"/>
    <n v="147.83000000000001"/>
    <n v="1"/>
    <n v="147.83000000000001"/>
  </r>
  <r>
    <x v="4"/>
    <x v="107"/>
    <s v="Cannula iv (winged with injection pot) 20G_Each_HH013500_CMST_x000a__x000a_"/>
    <n v="160.26"/>
    <n v="1"/>
    <n v="160.26"/>
  </r>
  <r>
    <x v="4"/>
    <x v="107"/>
    <s v="Catheter Foley's suction 53cm (size 16) / FG 10_each_CMST"/>
    <n v="329.25"/>
    <n v="0.2"/>
    <n v="65.850000000000009"/>
  </r>
  <r>
    <x v="4"/>
    <x v="107"/>
    <s v="Chlorhexidine 1.5% solution, 5ml_Each_EE010800_CMST_x000a__x000a_"/>
    <n v="1221.82"/>
    <n v="1"/>
    <n v="1221.82"/>
  </r>
  <r>
    <x v="4"/>
    <x v="107"/>
    <s v="Cotton wool, 500g_Each_FF007800_CMST_x000a__x000a_"/>
    <n v="3227.77"/>
    <n v="2"/>
    <n v="6455.54"/>
  </r>
  <r>
    <x v="4"/>
    <x v="107"/>
    <s v="Filter paper No. 1_Each_TB005900_CMST_x000a__x000a__x000a_"/>
    <n v="0"/>
    <n v="1"/>
    <n v="0"/>
  </r>
  <r>
    <x v="4"/>
    <x v="107"/>
    <s v="Gauze, swabs 8-ply 10cm x 10cm_100_FF010800_CMST_x000a__x000a_"/>
    <n v="15.64"/>
    <n v="1"/>
    <n v="15.64"/>
  </r>
  <r>
    <x v="4"/>
    <x v="107"/>
    <s v="Glove disposable powdered latex large_100_HH077400_CMST_x000a__x000a_"/>
    <n v="71.25"/>
    <n v="1"/>
    <n v="71.25"/>
  </r>
  <r>
    <x v="4"/>
    <x v="107"/>
    <s v="Glove surgeons size 7 sterile_Pair_HH080400_CMST_x000a__x000a_"/>
    <n v="604.48"/>
    <n v="1"/>
    <n v="604.48"/>
  </r>
  <r>
    <x v="4"/>
    <x v="107"/>
    <s v="Heamacue"/>
    <n v="590"/>
    <n v="1"/>
    <n v="590"/>
  </r>
  <r>
    <x v="4"/>
    <x v="107"/>
    <s v="Oxytocin 10 IU/ml, 1ml_Each_BB059400_CMST_x000a__x000a_"/>
    <n v="40.270000000000003"/>
    <n v="1"/>
    <n v="40.270000000000003"/>
  </r>
  <r>
    <x v="4"/>
    <x v="107"/>
    <s v="Paracetamol 500mg, tablets_1000_AA049500_CMST_x000a__x000a_"/>
    <n v="78.959999999999994"/>
    <n v="1"/>
    <n v="78.959999999999994"/>
  </r>
  <r>
    <x v="4"/>
    <x v="107"/>
    <s v="Syringe,10ml, disposable, hypoluer with 21g needle_Each_HH150900_CMST_x000a__x000a_"/>
    <n v="441.7"/>
    <n v="1"/>
    <n v="441.7"/>
  </r>
  <r>
    <x v="4"/>
    <x v="107"/>
    <s v="umbilical cord clamp, disposable_50_IDA"/>
    <n v="51.96"/>
    <n v="1"/>
    <n v="51.96"/>
  </r>
  <r>
    <x v="4"/>
    <x v="108"/>
    <s v="Apron, disposable, polythene_100_LL009900_CMST_x000a__x000a_"/>
    <n v="147.83000000000001"/>
    <n v="1"/>
    <n v="147.83000000000001"/>
  </r>
  <r>
    <x v="4"/>
    <x v="108"/>
    <s v="Cannula iv (winged with injection pot) 16G_Each_HH012900_CMST_x000a__x000a_"/>
    <n v="314.83999999999997"/>
    <n v="1"/>
    <n v="314.83999999999997"/>
  </r>
  <r>
    <x v="4"/>
    <x v="108"/>
    <s v="Catheter Foleys + urine bag (2000ml) 14g_Each_HH021300_CMST_x000a__x000a_"/>
    <n v="265.51"/>
    <n v="1"/>
    <n v="265.51"/>
  </r>
  <r>
    <x v="4"/>
    <x v="108"/>
    <s v="Chlorhexidine 1.5% solution, 5ml_Each_EE010800_CMST_x000a__x000a_"/>
    <n v="1221.82"/>
    <n v="1"/>
    <n v="1221.82"/>
  </r>
  <r>
    <x v="4"/>
    <x v="108"/>
    <s v="Cotton wool, 500g_Each_FF007800_CMST_x000a__x000a_"/>
    <n v="537.96"/>
    <n v="1"/>
    <n v="537.96"/>
  </r>
  <r>
    <x v="4"/>
    <x v="108"/>
    <s v="Gauze, swabs 8-ply 10cm x 10cm_100_FF010800_CMST_x000a__x000a_"/>
    <n v="31.28"/>
    <n v="1"/>
    <n v="31.28"/>
  </r>
  <r>
    <x v="4"/>
    <x v="108"/>
    <s v="Glove disposable powdered latex large_100_HH077400_CMST_x000a__x000a_"/>
    <n v="71.25"/>
    <n v="1"/>
    <n v="71.25"/>
  </r>
  <r>
    <x v="4"/>
    <x v="108"/>
    <s v="Lignocaine hydrochloride 1%, 25ml_Each_BB046800_CMST_x000a__x000a_"/>
    <n v="309.69"/>
    <n v="1"/>
    <n v="309.69"/>
  </r>
  <r>
    <x v="4"/>
    <x v="108"/>
    <s v="Misoprostol 200 mcg, tablets_100_AA045000_CMST_x000a__x000a_"/>
    <n v="189.95"/>
    <n v="1"/>
    <n v="189.95"/>
  </r>
  <r>
    <x v="4"/>
    <x v="108"/>
    <s v="Needle suture abdominal straight 10cm_6_CMST"/>
    <n v="695.92"/>
    <n v="1"/>
    <n v="695.92"/>
  </r>
  <r>
    <x v="4"/>
    <x v="108"/>
    <s v="Oxytocin 10 IU/ml, 1ml_Each_BB059400_CMST_x000a__x000a_"/>
    <n v="201.35"/>
    <n v="1"/>
    <n v="201.35"/>
  </r>
  <r>
    <x v="4"/>
    <x v="108"/>
    <s v="Pethidine hydrochloride 50mg/1ml, 2ml_Each_BB062700_CMST_x000a__x000a_"/>
    <n v="10591.56"/>
    <n v="1"/>
    <n v="10591.56"/>
  </r>
  <r>
    <x v="4"/>
    <x v="108"/>
    <s v="Syringe, 20ml, disposable with 21g needle_Each_HH146700_CMST_x000a__x000a_"/>
    <n v="77.94"/>
    <n v="1"/>
    <n v="77.94"/>
  </r>
  <r>
    <x v="4"/>
    <x v="108"/>
    <s v="Tranexamic Acid 500mg vial_Each_BB074100_CMST_x000a__x000a_"/>
    <n v="36374.519999999997"/>
    <n v="0.2"/>
    <n v="7274.9039999999995"/>
  </r>
  <r>
    <x v="4"/>
    <x v="108"/>
    <s v="umbilical cord clamp, disposable_50_IDA"/>
    <n v="51.96"/>
    <n v="1"/>
    <n v="51.96"/>
  </r>
  <r>
    <x v="4"/>
    <x v="109"/>
    <s v="Catgut chromic suture sterile 0, round bodied ? circle 40mm needle_12_GG000600_CMST_x000a__x000a_"/>
    <n v="306.88"/>
    <n v="1"/>
    <n v="306.88"/>
  </r>
  <r>
    <x v="4"/>
    <x v="109"/>
    <s v="Gauze, swabs 8-ply 10cm x 10cm_100_FF010800_CMST_x000a__x000a_"/>
    <n v="156.38"/>
    <n v="1"/>
    <n v="156.38"/>
  </r>
  <r>
    <x v="4"/>
    <x v="109"/>
    <s v="Glove surgeons size 7 sterile_Pair_HH080400_CMST_x000a__x000a_"/>
    <n v="604.48"/>
    <n v="1"/>
    <n v="604.48"/>
  </r>
  <r>
    <x v="4"/>
    <x v="109"/>
    <s v="LIDOCAINE 1% INJ EACH_Each_INTERMED_x000a_"/>
    <n v="260"/>
    <n v="1"/>
    <n v="260"/>
  </r>
  <r>
    <x v="4"/>
    <x v="109"/>
    <s v="Polyamide monofilament suture sterile 1, on 40mm 3/8 circle reverse cutting needle_12_GG005100_CMST_x000a__x000a_"/>
    <n v="178.77"/>
    <n v="1"/>
    <n v="178.77"/>
  </r>
  <r>
    <x v="4"/>
    <x v="109"/>
    <s v="Povidone iodine 10% solution_200ml_DN004470_CMST_x000a__x000a_"/>
    <n v="84.78"/>
    <n v="1"/>
    <n v="84.78"/>
  </r>
  <r>
    <x v="4"/>
    <x v="109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4"/>
    <x v="109"/>
    <s v="Tape, adhesive, 2.5 cm wide, zinc oxide, 5 m roll"/>
    <n v="579"/>
    <n v="1"/>
    <n v="579"/>
  </r>
  <r>
    <x v="4"/>
    <x v="110"/>
    <s v="Metronidazole 200mg, tablets"/>
    <n v="237.3"/>
    <n v="1"/>
    <n v="237.3"/>
  </r>
  <r>
    <x v="5"/>
    <x v="111"/>
    <s v="Carbamazepine 200mg, tablets_1000_AA012600_CMST"/>
    <n v="12677.11"/>
    <n v="0.1"/>
    <n v="1267.7110000000002"/>
  </r>
  <r>
    <x v="5"/>
    <x v="111"/>
    <s v="Glove disposable powdered latex medium_100_HH077700_CMST_x000a__x000a_"/>
    <n v="150.76"/>
    <n v="1"/>
    <n v="150.76"/>
  </r>
  <r>
    <x v="5"/>
    <x v="111"/>
    <s v="Phenobarbital, 30mg"/>
    <n v="3109.8"/>
    <n v="0.8"/>
    <n v="2487.84"/>
  </r>
  <r>
    <x v="5"/>
    <x v="111"/>
    <s v="Phenytoin sodium 100mg, coated tablets_1000_AA050400_CMST_x000a__x000a_"/>
    <n v="15700.64"/>
    <n v="0.1"/>
    <n v="1570.0640000000001"/>
  </r>
  <r>
    <x v="5"/>
    <x v="111"/>
    <s v="Sodium valproate 200mg_100_CMST"/>
    <n v="27878.7"/>
    <n v="0.1"/>
    <n v="2787.8700000000003"/>
  </r>
  <r>
    <x v="5"/>
    <x v="112"/>
    <s v="Carbamazepine 200mg, tablets_1000_AA012600_CMST"/>
    <n v="0"/>
    <n v="1"/>
    <n v="0"/>
  </r>
  <r>
    <x v="5"/>
    <x v="112"/>
    <s v="Diazepam 5mg/ml, 2ml_Each_BB024000_CMST_x000a__x000a_"/>
    <n v="121.25"/>
    <n v="1"/>
    <n v="121.25"/>
  </r>
  <r>
    <x v="5"/>
    <x v="112"/>
    <s v="Syringe, 10 cc with needle"/>
    <n v="220.85"/>
    <n v="1"/>
    <n v="220.85"/>
  </r>
  <r>
    <x v="5"/>
    <x v="113"/>
    <s v="Clonidine 1 mg"/>
    <n v="0"/>
    <n v="1"/>
    <n v="0"/>
  </r>
  <r>
    <x v="5"/>
    <x v="114"/>
    <s v="Diazepam 5mg, tablets_1000_AA020400_CMST_x000a__x000a_"/>
    <n v="1164.6099999999999"/>
    <n v="1"/>
    <n v="1164.6099999999999"/>
  </r>
  <r>
    <x v="5"/>
    <x v="114"/>
    <s v="Procyclidine, 5 mg tab"/>
    <n v="0"/>
    <n v="1"/>
    <n v="0"/>
  </r>
  <r>
    <x v="5"/>
    <x v="114"/>
    <s v="Thiamine (vitamin B1), 100 mg"/>
    <n v="0"/>
    <n v="1"/>
    <n v="0"/>
  </r>
  <r>
    <x v="5"/>
    <x v="115"/>
    <s v="Haloperidol 5mg/ml, 2ml_Each_BB037800_CMST_x000a__x000a_"/>
    <n v="0"/>
    <n v="1"/>
    <n v="0"/>
  </r>
  <r>
    <x v="5"/>
    <x v="116"/>
    <s v="Methadone, 5 mg"/>
    <n v="0"/>
    <n v="1"/>
    <n v="0"/>
  </r>
  <r>
    <x v="5"/>
    <x v="117"/>
    <s v="Buprenorphine, 8 mg"/>
    <n v="0"/>
    <n v="1"/>
    <n v="0"/>
  </r>
  <r>
    <x v="5"/>
    <x v="118"/>
    <s v="Benzhexol 5mg, tablets_100_AA009000_CMST_x000a__x000a_"/>
    <n v="1861.33"/>
    <n v="0.1"/>
    <n v="186.13300000000001"/>
  </r>
  <r>
    <x v="5"/>
    <x v="118"/>
    <s v="Biperiden, 2 mg tab"/>
    <n v="4323.6000000000004"/>
    <n v="0.1"/>
    <n v="432.36000000000007"/>
  </r>
  <r>
    <x v="5"/>
    <x v="118"/>
    <s v="Chlorpromazine 100mg, coated tablets_1000_AA014400_CMST_x000a__x000a_"/>
    <n v="10.37"/>
    <n v="0.25"/>
    <n v="2.5924999999999998"/>
  </r>
  <r>
    <x v="5"/>
    <x v="118"/>
    <s v="Fluphenazine decanoate 25mg/ml, 2ml_each_CMST"/>
    <n v="2022.71"/>
    <n v="0.25"/>
    <n v="505.67750000000001"/>
  </r>
  <r>
    <x v="5"/>
    <x v="118"/>
    <s v="Haloperidol 5mg/ml, 2ml_Each_BB037800_CMST_x000a__x000a_"/>
    <n v="16751.400000000001"/>
    <n v="0.5"/>
    <n v="8375.7000000000007"/>
  </r>
  <r>
    <x v="5"/>
    <x v="118"/>
    <s v="Risperidone, 2 mg tab"/>
    <n v="3085.2"/>
    <n v="0.1"/>
    <n v="308.52"/>
  </r>
  <r>
    <x v="5"/>
    <x v="119"/>
    <s v="Amitriptyline 25mg, tablets_100_AA003300_CMST_x000a__x000a_"/>
    <n v="5.1100000000000003"/>
    <n v="1"/>
    <n v="5.1100000000000003"/>
  </r>
  <r>
    <x v="5"/>
    <x v="119"/>
    <s v="Fluoxetine 20mg, tablets_100_AA027000_CMST_x000a__x000a_"/>
    <n v="6006.15"/>
    <n v="1"/>
    <n v="6006.15"/>
  </r>
  <r>
    <x v="5"/>
    <x v="120"/>
    <s v="Carbamazepine 200mg, tablets_1000_AA012600_CMST"/>
    <n v="12677.11"/>
    <n v="0.2"/>
    <n v="2535.4220000000005"/>
  </r>
  <r>
    <x v="5"/>
    <x v="120"/>
    <s v="Diazepam 5mg/ml, 2ml_each_CMST"/>
    <n v="3637.5"/>
    <n v="0.2"/>
    <n v="727.5"/>
  </r>
  <r>
    <x v="5"/>
    <x v="120"/>
    <s v="Glove disposable latex medium_100_CMST"/>
    <n v="530.54999999999995"/>
    <n v="0.2"/>
    <n v="106.11"/>
  </r>
  <r>
    <x v="5"/>
    <x v="120"/>
    <s v="Haloperidol 10mg_x000a__x000a_"/>
    <n v="4467.6000000000004"/>
    <n v="0.2"/>
    <n v="893.5200000000001"/>
  </r>
  <r>
    <x v="5"/>
    <x v="120"/>
    <s v="Lithium 300mg"/>
    <n v="6559.05"/>
    <n v="0.5"/>
    <n v="3279.5250000000001"/>
  </r>
  <r>
    <x v="5"/>
    <x v="120"/>
    <s v="Risperidone, 2 mg tab"/>
    <n v="6256.1"/>
    <n v="0.5"/>
    <n v="3128.05"/>
  </r>
  <r>
    <x v="5"/>
    <x v="120"/>
    <s v="Sodium valproate 200mg_100_CMST"/>
    <n v="167272.20000000001"/>
    <n v="0.2"/>
    <n v="33454.44"/>
  </r>
  <r>
    <x v="5"/>
    <x v="120"/>
    <s v="Syringe, 10 cc with needle"/>
    <n v="3000"/>
    <n v="0.2"/>
    <n v="600"/>
  </r>
  <r>
    <x v="5"/>
    <x v="121"/>
    <s v="Amitriptyline 25mg, tablets_100_AA003300_CMST_x000a__x000a_"/>
    <n v="1865.08"/>
    <n v="0.5"/>
    <n v="932.54"/>
  </r>
  <r>
    <x v="5"/>
    <x v="121"/>
    <s v="Citalopram 20mg"/>
    <n v="0"/>
    <n v="0.1"/>
    <n v="0"/>
  </r>
  <r>
    <x v="5"/>
    <x v="121"/>
    <s v="Fluoxetine 20mg, tablets_100_AA027000_CMST_x000a__x000a_"/>
    <n v="6006.15"/>
    <n v="0.5"/>
    <n v="3003.0749999999998"/>
  </r>
  <r>
    <x v="5"/>
    <x v="122"/>
    <s v="Benzhexol 5mg, tablets_100_AA009000_CMST_x000a__x000a_"/>
    <n v="3722.65"/>
    <n v="0.1"/>
    <n v="372.26500000000004"/>
  </r>
  <r>
    <x v="5"/>
    <x v="122"/>
    <s v="Biperiden, 2 mg tab"/>
    <n v="21604.21"/>
    <n v="0.1"/>
    <n v="2160.4209999999998"/>
  </r>
  <r>
    <x v="5"/>
    <x v="122"/>
    <s v="Chlorpromazine 100mg, coated tablets_1000_AA014400_CMST_x000a__x000a_"/>
    <n v="7465.38"/>
    <n v="0.2"/>
    <n v="1493.076"/>
  </r>
  <r>
    <x v="5"/>
    <x v="122"/>
    <s v="Fluphenazine decanoate 25mg/ml, 2ml_each_CMST"/>
    <n v="37990.92"/>
    <n v="0.1"/>
    <n v="3799.0920000000001"/>
  </r>
  <r>
    <x v="5"/>
    <x v="122"/>
    <s v="Haloperidol 5mg, tablets"/>
    <n v="57823.199999999997"/>
    <n v="1"/>
    <n v="57823.199999999997"/>
  </r>
  <r>
    <x v="5"/>
    <x v="122"/>
    <s v="Risperidone, 2 mg tab"/>
    <n v="20460.38"/>
    <n v="0.1"/>
    <n v="2046.0380000000002"/>
  </r>
  <r>
    <x v="6"/>
    <x v="123"/>
    <s v="Amoxycillin 250mg, capsules_1000_AA004800_CMST_x000a__x000a__x000a_"/>
    <n v="17.7"/>
    <n v="1"/>
    <n v="17.7"/>
  </r>
  <r>
    <x v="6"/>
    <x v="123"/>
    <s v="Ampicillin injection 500mg, PFR_Each_BB005400_CMST_x000a__x000a_"/>
    <n v="138.46"/>
    <n v="1"/>
    <n v="138.46"/>
  </r>
  <r>
    <x v="6"/>
    <x v="123"/>
    <s v="Cannula iv (winged with injection pot) 18G_Each_HH013200_CMST_x000a__x000a_"/>
    <n v="163.43"/>
    <n v="1"/>
    <n v="163.43"/>
  </r>
  <r>
    <x v="6"/>
    <x v="123"/>
    <s v="Catheter Foleys + urine bag (2000ml) 14g_Each_HH021300_CMST_x000a__x000a_"/>
    <n v="325.95"/>
    <n v="1"/>
    <n v="325.95"/>
  </r>
  <r>
    <x v="6"/>
    <x v="123"/>
    <s v="Diclofenac sodium, 50mg , tablets_1000_AA021000_CMST_x000a__x000a_"/>
    <n v="2.21"/>
    <n v="1"/>
    <n v="2.21"/>
  </r>
  <r>
    <x v="6"/>
    <x v="123"/>
    <s v="Glove surgeons size 7 sterile_Pair_HH080400_CMST_x000a__x000a_"/>
    <n v="302.24"/>
    <n v="1"/>
    <n v="302.24"/>
  </r>
  <r>
    <x v="6"/>
    <x v="123"/>
    <s v="I/V R/lactate 3Lts"/>
    <n v="0"/>
    <n v="1"/>
    <n v="0"/>
  </r>
  <r>
    <x v="6"/>
    <x v="123"/>
    <s v="Metronidazole 200mg, tablets_1000_AA044100_CMST"/>
    <n v="5.65"/>
    <n v="1"/>
    <n v="5.65"/>
  </r>
  <r>
    <x v="6"/>
    <x v="123"/>
    <s v="Metronidazole 5mg/ml, 100ml_Each_BB054900_CMST_x000a__x000a_"/>
    <n v="430.33"/>
    <n v="1"/>
    <n v="430.33"/>
  </r>
  <r>
    <x v="6"/>
    <x v="123"/>
    <s v="Syringe, 20ml, disposable with 21g needle_each_CMST"/>
    <n v="25.98"/>
    <n v="1"/>
    <n v="25.98"/>
  </r>
  <r>
    <x v="6"/>
    <x v="123"/>
    <s v="Water for injections, 10ml_Each_BB077100_CMST_x000a__x000a_"/>
    <n v="31.63"/>
    <n v="1"/>
    <n v="31.63"/>
  </r>
  <r>
    <x v="6"/>
    <x v="124"/>
    <s v="Powder Free Gloves (Small)_100_HH077150_CMST_x000a__x000a_"/>
    <n v="0"/>
    <n v="1"/>
    <n v="0"/>
  </r>
  <r>
    <x v="6"/>
    <x v="125"/>
    <s v="Mectizan"/>
    <n v="0"/>
    <n v="1"/>
    <n v="0"/>
  </r>
  <r>
    <x v="6"/>
    <x v="126"/>
    <s v="Glove disposable powdered latex large_100_HH077400_CMST_x000a__x000a_"/>
    <n v="35.619999999999997"/>
    <n v="1"/>
    <n v="35.619999999999997"/>
  </r>
  <r>
    <x v="6"/>
    <x v="126"/>
    <s v="Glucose in urine (Clinistix)_50_MM134450_CMST_x000a__x000a_"/>
    <n v="59"/>
    <n v="1"/>
    <n v="59"/>
  </r>
  <r>
    <x v="6"/>
    <x v="126"/>
    <s v="N95 Face Masks_35_HH104400_CMST_x000a__x000a_"/>
    <n v="231.93"/>
    <n v="1"/>
    <n v="231.93"/>
  </r>
  <r>
    <x v="6"/>
    <x v="126"/>
    <s v="Powder Free Gloves (Small)_100_HH077150_CMST_x000a__x000a_"/>
    <n v="19.989999999999998"/>
    <n v="1"/>
    <n v="19.989999999999998"/>
  </r>
  <r>
    <x v="6"/>
    <x v="126"/>
    <s v="Stool test"/>
    <n v="500"/>
    <n v="1"/>
    <n v="500"/>
  </r>
  <r>
    <x v="6"/>
    <x v="127"/>
    <s v="Praziquantel 600mg, tablets_1000_AA051300_CMST_x000a_"/>
    <n v="413.03999999999996"/>
    <n v="2"/>
    <n v="826.07999999999993"/>
  </r>
  <r>
    <x v="6"/>
    <x v="128"/>
    <s v="Praziquantel 600mg, tablets_1000_AA051300_CMST_x000a_"/>
    <n v="0"/>
    <n v="1"/>
    <n v="0"/>
  </r>
  <r>
    <x v="7"/>
    <x v="0"/>
    <s v="Bevacizumab 25mg/ml, 4ml"/>
    <n v="0"/>
    <n v="0.2"/>
    <n v="0"/>
  </r>
  <r>
    <x v="7"/>
    <x v="0"/>
    <s v="Bisoprolol 2.5mg tablets"/>
    <n v="666000"/>
    <n v="1"/>
    <n v="666000"/>
  </r>
  <r>
    <x v="7"/>
    <x v="0"/>
    <s v="Bottle, Blood Collecting Plain Plastic Vacutainer, 5ml_100_MM038700_CMST_x000a__x000a_"/>
    <n v="338.67"/>
    <n v="1"/>
    <n v="338.67"/>
  </r>
  <r>
    <x v="7"/>
    <x v="0"/>
    <s v="Cholesterol test (reagent)"/>
    <n v="1950"/>
    <n v="1"/>
    <n v="1950"/>
  </r>
  <r>
    <x v="7"/>
    <x v="0"/>
    <s v="Creatinine Liquicolor Test Kit (Human), 200ml_Each_MM091500_CMST_x000a__x000a_"/>
    <n v="4000"/>
    <n v="2"/>
    <n v="8000"/>
  </r>
  <r>
    <x v="7"/>
    <x v="0"/>
    <s v="Creatinine test LFT kit"/>
    <n v="8200"/>
    <n v="1"/>
    <n v="8200"/>
  </r>
  <r>
    <x v="7"/>
    <x v="0"/>
    <s v="Digoxin 250 micrograms, tablets_100_AA021300_CMST_x000a__x000a_"/>
    <n v="36.81"/>
    <n v="0.05"/>
    <n v="1.8405000000000002"/>
  </r>
  <r>
    <x v="7"/>
    <x v="0"/>
    <s v="Enalapril 10mg tablets_100_AA022800_CMST_x000a__x000a_"/>
    <n v="2675.09"/>
    <n v="1"/>
    <n v="2675.09"/>
  </r>
  <r>
    <x v="7"/>
    <x v="0"/>
    <s v="Furosemide (Frusemide) 40mg, tablets_1000_AA028200_CMST_x000a__x000a_"/>
    <n v="76.11"/>
    <n v="0.5"/>
    <n v="38.055"/>
  </r>
  <r>
    <x v="7"/>
    <x v="0"/>
    <s v="Glove disposable powdered latex large_100_HH077400_CMST_x000a__x000a_"/>
    <n v="3.56"/>
    <n v="1"/>
    <n v="3.56"/>
  </r>
  <r>
    <x v="7"/>
    <x v="0"/>
    <s v="Heparin sodium 5,000 IU/ml, 5ml_Each_BB038400_CMST_x000a__x000a_"/>
    <n v="0"/>
    <n v="0.05"/>
    <n v="0"/>
  </r>
  <r>
    <x v="7"/>
    <x v="0"/>
    <s v="Needle for blood draw"/>
    <n v="883.4"/>
    <n v="1"/>
    <n v="883.4"/>
  </r>
  <r>
    <x v="7"/>
    <x v="0"/>
    <s v="Potassium chloride 600mg (slow release), tablets"/>
    <n v="6890.04"/>
    <n v="0.05"/>
    <n v="344.50200000000001"/>
  </r>
  <r>
    <x v="7"/>
    <x v="0"/>
    <s v="PT test reagents"/>
    <n v="0"/>
    <n v="1"/>
    <n v="0"/>
  </r>
  <r>
    <x v="7"/>
    <x v="0"/>
    <s v="Spironolactone 25mg, tablets"/>
    <n v="373.92"/>
    <n v="0.2"/>
    <n v="74.784000000000006"/>
  </r>
  <r>
    <x v="7"/>
    <x v="0"/>
    <s v="Warfarin sodium 1mg, Tablets"/>
    <n v="41778"/>
    <n v="0.05"/>
    <n v="2088.9"/>
  </r>
  <r>
    <x v="7"/>
    <x v="129"/>
    <s v="Cannula iv (winged with injection pot) 14G_Each_HH014400_CMST_x000a__x000a_"/>
    <n v="100.3"/>
    <n v="1"/>
    <n v="100.3"/>
  </r>
  <r>
    <x v="7"/>
    <x v="129"/>
    <s v="Catgut chromic suture sterile 0, round bodied ? circle 40mm needle_12_GG000600_CMST_x000a__x000a_"/>
    <n v="306.88"/>
    <n v="1"/>
    <n v="306.88"/>
  </r>
  <r>
    <x v="7"/>
    <x v="129"/>
    <s v="Catheter Foleys + urine bag (2000ml) 14g_Each_HH021300_CMST_x000a__x000a_"/>
    <n v="325.95"/>
    <n v="1"/>
    <n v="325.95"/>
  </r>
  <r>
    <x v="7"/>
    <x v="129"/>
    <s v="Ceftriaxone 1g, PFR_Each_BB013500_CMST_x000a__x000a_"/>
    <n v="892.15"/>
    <n v="1"/>
    <n v="892.15"/>
  </r>
  <r>
    <x v="7"/>
    <x v="129"/>
    <s v="Chlorhexidine 1.5% solution, 5ml_Each_EE010800_CMST_x000a__x000a_"/>
    <n v="1221.82"/>
    <n v="1"/>
    <n v="1221.82"/>
  </r>
  <r>
    <x v="7"/>
    <x v="129"/>
    <s v="Cloxacillin 250 mg, Capsules_Each_AA016200_CMST_x000a__x000a_"/>
    <n v="85.44"/>
    <n v="1"/>
    <n v="85.44"/>
  </r>
  <r>
    <x v="7"/>
    <x v="129"/>
    <s v="Diclofenac Suppositories 100 mg Adult_Each_EE016200_CMST_x000a__x000a_"/>
    <n v="1818.74"/>
    <n v="1"/>
    <n v="1818.74"/>
  </r>
  <r>
    <x v="7"/>
    <x v="129"/>
    <s v="Flucloxacillin 250mg, Capsules_100_AA025800_CMST"/>
    <n v="169.02"/>
    <n v="1"/>
    <n v="169.02"/>
  </r>
  <r>
    <x v="7"/>
    <x v="129"/>
    <s v="Gauze, absorbent 90cm x 40m_Each_FF010500_CMST _x000a_"/>
    <n v="1107.67"/>
    <n v="1"/>
    <n v="1107.67"/>
  </r>
  <r>
    <x v="7"/>
    <x v="129"/>
    <s v="Gauze, swabs 8-ply 10cm x 10cm_100_FF010800_CMST_x000a__x000a_"/>
    <n v="15.64"/>
    <n v="1"/>
    <n v="15.64"/>
  </r>
  <r>
    <x v="7"/>
    <x v="129"/>
    <s v="Giving set adult iv administration + needle 15 drops/ml_Each_HH075600_CMST_x000a__x000a_"/>
    <n v="303.12"/>
    <n v="1"/>
    <n v="303.12"/>
  </r>
  <r>
    <x v="7"/>
    <x v="129"/>
    <s v="Glove disposable powdered latex large_100_HH077400_CMST_x000a__x000a_"/>
    <n v="213.74"/>
    <n v="1"/>
    <n v="213.74"/>
  </r>
  <r>
    <x v="7"/>
    <x v="129"/>
    <s v="Halothane (fluothane)_Each_EE022500_CMST_x000a__x000a_"/>
    <n v="5103.3599999999997"/>
    <n v="1"/>
    <n v="5103.3599999999997"/>
  </r>
  <r>
    <x v="7"/>
    <x v="129"/>
    <s v="Iodine strong 10% solution, 500ml_Each_EE024600_CMST_x000a__x000a_"/>
    <n v="1614.24"/>
    <n v="1"/>
    <n v="1614.24"/>
  </r>
  <r>
    <x v="7"/>
    <x v="129"/>
    <s v="Ketamine hydrochloride 50mg/ml, 10ml_Each_BB044400_CMST_x000a__x000a_"/>
    <n v="1794.64"/>
    <n v="1"/>
    <n v="1794.64"/>
  </r>
  <r>
    <x v="7"/>
    <x v="129"/>
    <s v="Lignocaine hydrochloride 5%+glucose 7.5%,heavy spinal,2ml_Each_BB047400_CMST_x000a__x000a_"/>
    <n v="339.29"/>
    <n v="1"/>
    <n v="339.29"/>
  </r>
  <r>
    <x v="7"/>
    <x v="129"/>
    <s v="Morphine sulphate 10mg/ml, 1ml_Each_BB056100_CMST_x000a__x000a_"/>
    <n v="28320"/>
    <n v="1"/>
    <n v="28320"/>
  </r>
  <r>
    <x v="7"/>
    <x v="129"/>
    <s v="Needle suture Size 1_Each_HH108663_CMST_x000a__x000a_"/>
    <n v="539.70000000000005"/>
    <n v="1"/>
    <n v="539.70000000000005"/>
  </r>
  <r>
    <x v="7"/>
    <x v="129"/>
    <s v="Pethidine hydrochloride 50mg/1ml, 2ml_Each_BB062700_CMST"/>
    <n v="8826.2999999999993"/>
    <n v="1"/>
    <n v="8826.2999999999993"/>
  </r>
  <r>
    <x v="7"/>
    <x v="129"/>
    <s v="Plaster, elastic adhesive 10cm x 5m long, when stretched_Each_FF014100_CMST_x000a__x000a__x000a_"/>
    <n v="779.46"/>
    <n v="1"/>
    <n v="779.46"/>
  </r>
  <r>
    <x v="7"/>
    <x v="129"/>
    <s v="Scalpel blade size 22 (individually wrapped),Carbon steel_100_HH124500_CMST_x000a__x000a_"/>
    <n v="37.479999999999997"/>
    <n v="1"/>
    <n v="37.479999999999997"/>
  </r>
  <r>
    <x v="7"/>
    <x v="129"/>
    <s v="Syringe, 20ml, disposable with 21g needle_Each_HH146700_CMST_x000a__x000a_"/>
    <n v="51.96"/>
    <n v="1"/>
    <n v="51.96"/>
  </r>
  <r>
    <x v="7"/>
    <x v="129"/>
    <s v="Syringe, 5ml, disposable, hypoluer with 21g needle_each_CMST"/>
    <n v="1381.64"/>
    <n v="1"/>
    <n v="1381.64"/>
  </r>
  <r>
    <x v="7"/>
    <x v="129"/>
    <s v="Vancomycin 500mg for injection"/>
    <n v="70425"/>
    <n v="1"/>
    <n v="70425"/>
  </r>
  <r>
    <x v="7"/>
    <x v="130"/>
    <s v="5-Fluorouracil 500mg injection"/>
    <n v="14549.76"/>
    <n v="1"/>
    <n v="14549.76"/>
  </r>
  <r>
    <x v="7"/>
    <x v="130"/>
    <s v="Cyclophosphamide 500mg PFR_Each_BB017400_CMST_x000a__x000a_"/>
    <n v="38193.120000000003"/>
    <n v="1"/>
    <n v="38193.120000000003"/>
  </r>
  <r>
    <x v="7"/>
    <x v="130"/>
    <s v="Docetaxel Concentrate 120mg/3ml PFR with solvent"/>
    <n v="767819.4"/>
    <n v="1"/>
    <n v="767819.4"/>
  </r>
  <r>
    <x v="7"/>
    <x v="130"/>
    <s v="Doxorubicin 50mg vial_Each_BB026400_CMST_x000a__x000a_"/>
    <n v="202658.35"/>
    <n v="1"/>
    <n v="202658.35"/>
  </r>
  <r>
    <x v="7"/>
    <x v="130"/>
    <s v="Epirubicin Hydrochloride for Injection 50mg"/>
    <n v="1399344.48"/>
    <n v="1"/>
    <n v="1399344.48"/>
  </r>
  <r>
    <x v="7"/>
    <x v="130"/>
    <s v="Methotrexate 500mg/20ml"/>
    <n v="160869.29999999999"/>
    <n v="1"/>
    <n v="160869.29999999999"/>
  </r>
  <r>
    <x v="7"/>
    <x v="131"/>
    <s v="5-Fluorouracil 500mg injection"/>
    <n v="7274.88"/>
    <n v="1"/>
    <n v="7274.88"/>
  </r>
  <r>
    <x v="7"/>
    <x v="131"/>
    <s v="Cisplatin 50mg PFR_Each_BB015600_CMST_x000a__x000a_"/>
    <n v="288225.21999999997"/>
    <n v="1"/>
    <n v="288225.21999999997"/>
  </r>
  <r>
    <x v="7"/>
    <x v="131"/>
    <s v="Paclitaxel concentrate 6mg/ml, 50ml ( 300mg) injection_Each_BB060600_CMST_x000a__x000a_"/>
    <n v="468220.35"/>
    <n v="1"/>
    <n v="468220.35"/>
  </r>
  <r>
    <x v="7"/>
    <x v="131"/>
    <s v="pemetraxade 500mg"/>
    <n v="0"/>
    <n v="1"/>
    <n v="0"/>
  </r>
  <r>
    <x v="7"/>
    <x v="131"/>
    <s v="Pertuzumab 240/4mL"/>
    <n v="0"/>
    <n v="1"/>
    <n v="0"/>
  </r>
  <r>
    <x v="7"/>
    <x v="132"/>
    <s v="5-Fluorouracil 500mg injection"/>
    <n v="155197.44"/>
    <n v="1"/>
    <n v="155197.44"/>
  </r>
  <r>
    <x v="7"/>
    <x v="132"/>
    <s v="Bevacizumab 25mg/ml, 4ml_Each_BB007500_CMST_x000a__x000a_"/>
    <n v="0"/>
    <n v="0.2"/>
    <n v="0"/>
  </r>
  <r>
    <x v="7"/>
    <x v="132"/>
    <s v="Capecitabine 500 mg, tablets"/>
    <n v="209153.7"/>
    <n v="1"/>
    <n v="209153.7"/>
  </r>
  <r>
    <x v="7"/>
    <x v="132"/>
    <s v="Cetuximab"/>
    <n v="0"/>
    <n v="0.2"/>
    <n v="0"/>
  </r>
  <r>
    <x v="7"/>
    <x v="132"/>
    <s v="Fecal blood test"/>
    <n v="500"/>
    <n v="1"/>
    <n v="500"/>
  </r>
  <r>
    <x v="7"/>
    <x v="132"/>
    <s v="Irinotecan Hydrochloride 100mg/5ml"/>
    <n v="785690.64"/>
    <n v="1"/>
    <n v="785690.64"/>
  </r>
  <r>
    <x v="7"/>
    <x v="132"/>
    <s v="Ketamine hydrochloride 50mg/ml, 10ml"/>
    <n v="7056"/>
    <n v="1"/>
    <n v="7056"/>
  </r>
  <r>
    <x v="7"/>
    <x v="132"/>
    <s v="Leucovorin Calcium 50mg PFR_Each_BB045900_CMST_x000a__x000a_"/>
    <n v="83141.759999999995"/>
    <n v="1"/>
    <n v="83141.759999999995"/>
  </r>
  <r>
    <x v="7"/>
    <x v="132"/>
    <s v="Nivolumab"/>
    <n v="0"/>
    <n v="0.2"/>
    <n v="0"/>
  </r>
  <r>
    <x v="7"/>
    <x v="132"/>
    <s v="Oxaliplatin, 100mg/50ml"/>
    <n v="147230.34"/>
    <n v="1"/>
    <n v="147230.34"/>
  </r>
  <r>
    <x v="7"/>
    <x v="132"/>
    <s v="Panitumumab"/>
    <n v="0"/>
    <n v="0.2"/>
    <n v="0"/>
  </r>
  <r>
    <x v="7"/>
    <x v="132"/>
    <s v="Pembrolizumab"/>
    <n v="0"/>
    <n v="0.2"/>
    <n v="0"/>
  </r>
  <r>
    <x v="7"/>
    <x v="132"/>
    <s v="Pethidine hydrochloride 50mg/1ml, 2ml"/>
    <n v="822.63"/>
    <n v="1"/>
    <n v="822.63"/>
  </r>
  <r>
    <x v="7"/>
    <x v="132"/>
    <s v="Ziv-afribercept"/>
    <n v="0"/>
    <n v="0.2"/>
    <n v="0"/>
  </r>
  <r>
    <x v="7"/>
    <x v="133"/>
    <s v="Albumin Test Kit (Human) 1000ml_Each_MM016500_CMST_x000a__x000a_"/>
    <n v="0"/>
    <n v="1"/>
    <n v="0"/>
  </r>
  <r>
    <x v="7"/>
    <x v="133"/>
    <s v="Alcohol wipe/methylated spirit"/>
    <n v="36.880000000000003"/>
    <n v="2"/>
    <n v="73.760000000000005"/>
  </r>
  <r>
    <x v="7"/>
    <x v="133"/>
    <s v="Bottle, Blood Collecting Plain Plastic Vacutainer, 5ml_100_MM038700_CMST_x000a__x000a_"/>
    <n v="84.67"/>
    <n v="2"/>
    <n v="169.34"/>
  </r>
  <r>
    <x v="7"/>
    <x v="133"/>
    <s v="Cotton wool, 500g_Each_FF007800_CMST_x000a__x000a_"/>
    <n v="1075.92"/>
    <n v="1"/>
    <n v="1075.92"/>
  </r>
  <r>
    <x v="7"/>
    <x v="133"/>
    <s v="Creatinine Liquicolor Test Kit (Human), 200ml_Each_MM091500_CMST_x000a__x000a_"/>
    <n v="800"/>
    <n v="1"/>
    <n v="800"/>
  </r>
  <r>
    <x v="7"/>
    <x v="133"/>
    <s v="Glove disposable powdered latex large_100_HH077400_CMST_x000a__x000a_"/>
    <n v="320.60000000000002"/>
    <n v="3"/>
    <n v="961.80000000000007"/>
  </r>
  <r>
    <x v="7"/>
    <x v="133"/>
    <s v="Glove disposable powdered latex medium_100_HH077700_CMST_x000a__x000a_"/>
    <n v="0"/>
    <n v="1"/>
    <n v="0"/>
  </r>
  <r>
    <x v="7"/>
    <x v="133"/>
    <s v="Glucometer test strip"/>
    <n v="63956"/>
    <n v="2"/>
    <n v="127912"/>
  </r>
  <r>
    <x v="7"/>
    <x v="133"/>
    <s v="Glucose in urine (Clinistix)_50_MM134450_CMST_x000a__x000a_"/>
    <n v="0"/>
    <n v="3"/>
    <n v="0"/>
  </r>
  <r>
    <x v="7"/>
    <x v="133"/>
    <s v="HbA1c cartridges"/>
    <n v="14100"/>
    <n v="2"/>
    <n v="28200"/>
  </r>
  <r>
    <x v="7"/>
    <x v="133"/>
    <s v="Insulin soluble 100 IU/ml, 10ml_Each_BB042900_CMST_x000a__x000a_"/>
    <n v="5573.4"/>
    <n v="1"/>
    <n v="5573.4"/>
  </r>
  <r>
    <x v="7"/>
    <x v="133"/>
    <s v="Insulin zinc suspension (lente) 100 IU/ml, 10ml_Each_BB043200_CMST_x000a__x000a_"/>
    <n v="5764.16"/>
    <n v="1"/>
    <n v="5764.16"/>
  </r>
  <r>
    <x v="7"/>
    <x v="133"/>
    <s v="Lancet, Retractable 2mm Blade, Sterile, Single-Use_200_MM156300_CMST_x000a__x000a_"/>
    <n v="232.91"/>
    <n v="1"/>
    <n v="232.91"/>
  </r>
  <r>
    <x v="7"/>
    <x v="133"/>
    <s v="Monofilament"/>
    <n v="0"/>
    <n v="1"/>
    <n v="0"/>
  </r>
  <r>
    <x v="7"/>
    <x v="133"/>
    <s v="Needle for blood draw"/>
    <n v="1766.8"/>
    <n v="2"/>
    <n v="3533.6"/>
  </r>
  <r>
    <x v="7"/>
    <x v="133"/>
    <s v="PT test reagents"/>
    <n v="0"/>
    <n v="1"/>
    <n v="0"/>
  </r>
  <r>
    <x v="7"/>
    <x v="133"/>
    <s v="Syringe, NSEP, 1 cc"/>
    <n v="29937.599999999999"/>
    <n v="1"/>
    <n v="29937.599999999999"/>
  </r>
  <r>
    <x v="7"/>
    <x v="133"/>
    <s v="Urine cup"/>
    <n v="1319.6"/>
    <n v="2"/>
    <n v="2639.2"/>
  </r>
  <r>
    <x v="7"/>
    <x v="134"/>
    <s v="Albumin Test Kit (Human) 1000ml_Each_MM016500_CMST_x000a__x000a_"/>
    <n v="756"/>
    <n v="1"/>
    <n v="756"/>
  </r>
  <r>
    <x v="7"/>
    <x v="134"/>
    <s v="Blood glucose test strips_Each_MM036370_CMST_x000a__x000a_"/>
    <n v="63720"/>
    <n v="1"/>
    <n v="63720"/>
  </r>
  <r>
    <x v="7"/>
    <x v="134"/>
    <s v="Bottle, Blood Collecting Plain Plastic Vacutainer, 5ml_100_MM038700_CMST_x000a__x000a_"/>
    <n v="0"/>
    <n v="1"/>
    <n v="0"/>
  </r>
  <r>
    <x v="7"/>
    <x v="134"/>
    <s v="Cotton wool, 500g_Each_FF007800_CMST_x000a__x000a_"/>
    <n v="1075.92"/>
    <n v="1"/>
    <n v="1075.92"/>
  </r>
  <r>
    <x v="7"/>
    <x v="134"/>
    <s v="Creatinine Liquicolor Test Kit (Human), 200ml_Each_MM091500_CMST_x000a__x000a_"/>
    <n v="800"/>
    <n v="1"/>
    <n v="800"/>
  </r>
  <r>
    <x v="7"/>
    <x v="134"/>
    <s v="Glibenclamide 5mg, tablets_1000_AA028800_CMST_x000a__x000a_"/>
    <n v="0"/>
    <n v="0.2"/>
    <n v="0"/>
  </r>
  <r>
    <x v="7"/>
    <x v="134"/>
    <s v="Glove disposable powdered latex medium_100_HH077700_CMST_x000a__x000a_"/>
    <n v="0"/>
    <n v="1"/>
    <n v="0"/>
  </r>
  <r>
    <x v="7"/>
    <x v="134"/>
    <s v="Glucose in urine (Clinistix)_50_MM134450_CMST_x000a__x000a_"/>
    <n v="0"/>
    <n v="1"/>
    <n v="0"/>
  </r>
  <r>
    <x v="7"/>
    <x v="134"/>
    <s v="HbA1c cartridges"/>
    <n v="9400"/>
    <n v="1"/>
    <n v="9400"/>
  </r>
  <r>
    <x v="7"/>
    <x v="134"/>
    <s v="Insulin soluble 100 IU/ml, 10ml_Each_BB042900_CMST_x000a__x000a_"/>
    <n v="5573.4"/>
    <n v="0.25"/>
    <n v="1393.35"/>
  </r>
  <r>
    <x v="7"/>
    <x v="134"/>
    <s v="Insulin zinc suspension (lente) 100 IU/ml, 10ml_Each_BB043200_CMST_x000a__x000a_"/>
    <n v="5764.16"/>
    <n v="0.25"/>
    <n v="1441.04"/>
  </r>
  <r>
    <x v="7"/>
    <x v="134"/>
    <s v="Metformin hydrochloride 500mg, tablets_1000_AA042000_CMST_x000a__x000a_"/>
    <n v="0"/>
    <n v="0.9"/>
    <n v="0"/>
  </r>
  <r>
    <x v="7"/>
    <x v="134"/>
    <s v="Needle for blood draw"/>
    <n v="883.4"/>
    <n v="1"/>
    <n v="883.4"/>
  </r>
  <r>
    <x v="7"/>
    <x v="134"/>
    <s v="PT test reagents"/>
    <n v="0"/>
    <n v="1"/>
    <n v="0"/>
  </r>
  <r>
    <x v="7"/>
    <x v="134"/>
    <s v="Syringe, NSEP, 1 cc"/>
    <n v="29937.599999999999"/>
    <n v="0.25"/>
    <n v="7484.4"/>
  </r>
  <r>
    <x v="7"/>
    <x v="134"/>
    <s v="Urine cup"/>
    <n v="659.8"/>
    <n v="1"/>
    <n v="659.8"/>
  </r>
  <r>
    <x v="7"/>
    <x v="135"/>
    <s v="5-Fluorouracil 500mg injection"/>
    <n v="58199.040000000001"/>
    <n v="1"/>
    <n v="58199.040000000001"/>
  </r>
  <r>
    <x v="7"/>
    <x v="135"/>
    <s v="Carboplatin 10mg/ml, 45ml ( 450mg) injection_Each_BB011700_CMST_x000a__x000a_"/>
    <n v="0"/>
    <n v="1"/>
    <n v="0"/>
  </r>
  <r>
    <x v="7"/>
    <x v="135"/>
    <s v="Cetuximab 100mg/50mL (50mL)"/>
    <n v="0"/>
    <n v="1"/>
    <n v="0"/>
  </r>
  <r>
    <x v="7"/>
    <x v="135"/>
    <s v="Cisplatin 50mg PFR_Each_BB015600_CMST_x000a__x000a_"/>
    <n v="0"/>
    <n v="1"/>
    <n v="0"/>
  </r>
  <r>
    <x v="7"/>
    <x v="135"/>
    <s v="Docetaxel concentrate 80mg/2ml PFR with solvent"/>
    <n v="434121.9"/>
    <n v="1"/>
    <n v="434121.9"/>
  </r>
  <r>
    <x v="7"/>
    <x v="135"/>
    <s v="Ifosfamide 1g10ml"/>
    <n v="41570918.399999999"/>
    <n v="1"/>
    <n v="41570918.399999999"/>
  </r>
  <r>
    <x v="7"/>
    <x v="135"/>
    <s v="Paclitaxel concentrate 6mg/ml, 50ml ( 300mg) injection_Each_BB060600_CMST_x000a__x000a_"/>
    <n v="145668.54999999999"/>
    <n v="1"/>
    <n v="145668.54999999999"/>
  </r>
  <r>
    <x v="7"/>
    <x v="136"/>
    <s v="Fulvestrant 500mg"/>
    <n v="0"/>
    <n v="0.5"/>
    <n v="0"/>
  </r>
  <r>
    <x v="7"/>
    <x v="136"/>
    <s v="Goselerin"/>
    <n v="0"/>
    <n v="0.5"/>
    <n v="0"/>
  </r>
  <r>
    <x v="7"/>
    <x v="136"/>
    <s v="Trastuzumab 440mg"/>
    <n v="0"/>
    <n v="0.5"/>
    <n v="0"/>
  </r>
  <r>
    <x v="7"/>
    <x v="137"/>
    <s v="Bottle, Blood Collecting Plain Plastic Vacutainer, 5ml_100_MM038700_CMST_x000a__x000a_"/>
    <n v="338.67"/>
    <n v="1"/>
    <n v="338.67"/>
  </r>
  <r>
    <x v="7"/>
    <x v="137"/>
    <s v="Cholesterol test (reagent)"/>
    <n v="1950"/>
    <n v="1"/>
    <n v="1950"/>
  </r>
  <r>
    <x v="7"/>
    <x v="137"/>
    <s v="Creatinine Liquicolor Test Kit (Human), 200ml_Each_MM091500_CMST_x000a__x000a_"/>
    <n v="800"/>
    <n v="1"/>
    <n v="800"/>
  </r>
  <r>
    <x v="7"/>
    <x v="137"/>
    <s v="Gloves, exam, latex, disposable, pair"/>
    <n v="43.16"/>
    <n v="1"/>
    <n v="43.16"/>
  </r>
  <r>
    <x v="7"/>
    <x v="137"/>
    <s v="Needle for blood draw"/>
    <n v="883.4"/>
    <n v="1"/>
    <n v="883.4"/>
  </r>
  <r>
    <x v="7"/>
    <x v="137"/>
    <s v="PT test reagents"/>
    <n v="0"/>
    <n v="1"/>
    <n v="0"/>
  </r>
  <r>
    <x v="7"/>
    <x v="137"/>
    <s v="Simvastatin 20mg tablets"/>
    <n v="191160"/>
    <n v="1"/>
    <n v="191160"/>
  </r>
  <r>
    <x v="7"/>
    <x v="138"/>
    <s v="Bleomycin 15mg (15,000 IU) PFR"/>
    <n v="122.69"/>
    <n v="1"/>
    <n v="122.69"/>
  </r>
  <r>
    <x v="7"/>
    <x v="138"/>
    <s v="Brentuximab 50mg"/>
    <n v="0"/>
    <n v="1"/>
    <n v="0"/>
  </r>
  <r>
    <x v="7"/>
    <x v="138"/>
    <s v="Cyclophosphamide 50mg, tablets"/>
    <n v="33421.440000000002"/>
    <n v="1"/>
    <n v="33421.440000000002"/>
  </r>
  <r>
    <x v="7"/>
    <x v="138"/>
    <s v="Dacarbazine 500mg, PFR_Each_BB019200_CMST_x000a__x000a_"/>
    <n v="103118.74"/>
    <n v="1"/>
    <n v="103118.74"/>
  </r>
  <r>
    <x v="7"/>
    <x v="138"/>
    <s v="Doxorubicin 50mg vial_Each_BB026400_CMST_x000a__x000a_"/>
    <n v="64954.6"/>
    <n v="1"/>
    <n v="64954.6"/>
  </r>
  <r>
    <x v="7"/>
    <x v="138"/>
    <s v="Etoposide 20mg/ml, 10ml"/>
    <n v="107185.44"/>
    <n v="1"/>
    <n v="107185.44"/>
  </r>
  <r>
    <x v="7"/>
    <x v="138"/>
    <s v="mechlorethamine 10mg"/>
    <n v="0"/>
    <n v="1"/>
    <n v="0"/>
  </r>
  <r>
    <x v="7"/>
    <x v="138"/>
    <s v="Procarbazine Hydrochloride 50mg, capsules"/>
    <n v="179336.64"/>
    <n v="1"/>
    <n v="179336.64"/>
  </r>
  <r>
    <x v="7"/>
    <x v="138"/>
    <s v="Rituximab 500mg vial"/>
    <n v="0"/>
    <n v="1"/>
    <n v="0"/>
  </r>
  <r>
    <x v="7"/>
    <x v="138"/>
    <s v="Vinblastine 1mg/ml, 10ml in flip top vial"/>
    <n v="83611.3"/>
    <n v="1"/>
    <n v="83611.3"/>
  </r>
  <r>
    <x v="7"/>
    <x v="138"/>
    <s v="Vincristine 1mg/ml, 10ml"/>
    <n v="2036.97"/>
    <n v="1"/>
    <n v="2036.97"/>
  </r>
  <r>
    <x v="7"/>
    <x v="139"/>
    <s v="Anastrazole 1mg, tablets_10_AA005700_CMST_x000a__x000a_"/>
    <n v="15588"/>
    <n v="0.8"/>
    <n v="12470.400000000001"/>
  </r>
  <r>
    <x v="7"/>
    <x v="139"/>
    <s v="exemestane"/>
    <n v="0"/>
    <n v="0.8"/>
    <n v="0"/>
  </r>
  <r>
    <x v="7"/>
    <x v="139"/>
    <s v="Goselerin"/>
    <n v="0"/>
    <n v="0.8"/>
    <n v="0"/>
  </r>
  <r>
    <x v="7"/>
    <x v="139"/>
    <s v="letrozole"/>
    <n v="0"/>
    <n v="1"/>
    <n v="0"/>
  </r>
  <r>
    <x v="7"/>
    <x v="139"/>
    <s v="Tamoxifene 20mg, tablets"/>
    <n v="45.48"/>
    <n v="0.8"/>
    <n v="36.384"/>
  </r>
  <r>
    <x v="7"/>
    <x v="140"/>
    <s v="Amlodipine 5mg, tablets_100_AA003900_CMST_x000a__x000a_"/>
    <n v="14648.04"/>
    <n v="0.2"/>
    <n v="2929.6080000000002"/>
  </r>
  <r>
    <x v="7"/>
    <x v="140"/>
    <s v="Bottle, Blood Collecting Plain Plastic Vacutainer, 5ml_100_MM038700_CMST_x000a__x000a_"/>
    <n v="338.67"/>
    <n v="1"/>
    <n v="338.67"/>
  </r>
  <r>
    <x v="7"/>
    <x v="140"/>
    <s v="Cholesterol test (reagent)"/>
    <n v="1950"/>
    <n v="1"/>
    <n v="1950"/>
  </r>
  <r>
    <x v="7"/>
    <x v="140"/>
    <s v="Creatinine Liquicolor Test Kit (Human), 200ml_Each_MM091500_CMST_x000a__x000a_"/>
    <n v="800"/>
    <n v="1"/>
    <n v="800"/>
  </r>
  <r>
    <x v="7"/>
    <x v="140"/>
    <s v="Enalapril 10mg tablets_100_AA022800_CMST_x000a__x000a_"/>
    <n v="2675.09"/>
    <n v="0.1"/>
    <n v="267.50900000000001"/>
  </r>
  <r>
    <x v="7"/>
    <x v="140"/>
    <s v="Glove disposable powdered latex large_100_HH077400_CMST_x000a__x000a_"/>
    <n v="14.25"/>
    <n v="1"/>
    <n v="14.25"/>
  </r>
  <r>
    <x v="7"/>
    <x v="140"/>
    <s v="Hydrochlorothiazide 25mg, tablets_1000_AA030900_CMST_x000a__x000a_"/>
    <n v="625.74"/>
    <n v="1"/>
    <n v="625.74"/>
  </r>
  <r>
    <x v="7"/>
    <x v="140"/>
    <s v="Needle for blood draw"/>
    <n v="883.4"/>
    <n v="1"/>
    <n v="883.4"/>
  </r>
  <r>
    <x v="7"/>
    <x v="140"/>
    <s v="PT test reagents"/>
    <n v="0"/>
    <n v="1"/>
    <n v="0"/>
  </r>
  <r>
    <x v="7"/>
    <x v="141"/>
    <s v="Ampicillin injection 500mg, PFR_Each_BB005400_CMST_x000a__x000a_"/>
    <n v="2492.2800000000002"/>
    <n v="1"/>
    <n v="2492.2800000000002"/>
  </r>
  <r>
    <x v="7"/>
    <x v="141"/>
    <s v="Cannula iv (winged with injection pot) 14G_Each_HH014400_CMST_x000a__x000a_"/>
    <n v="100.3"/>
    <n v="1"/>
    <n v="100.3"/>
  </r>
  <r>
    <x v="7"/>
    <x v="141"/>
    <s v="Catgut chromic suture sterile 0, round bodied ? circle 40mm needle_12_GG000600_CMST_x000a__x000a_"/>
    <n v="306.88"/>
    <n v="1"/>
    <n v="306.88"/>
  </r>
  <r>
    <x v="7"/>
    <x v="141"/>
    <s v="Catheter Foleys + urine bag (2000ml) 14g_Each_HH021300_CMST_x000a__x000a_"/>
    <n v="325.95"/>
    <n v="1"/>
    <n v="325.95"/>
  </r>
  <r>
    <x v="7"/>
    <x v="141"/>
    <s v="Ceftriaxone 1g, PFR_Each_BB013500_CMST_x000a__x000a_"/>
    <n v="356.86"/>
    <n v="0.5"/>
    <n v="178.43"/>
  </r>
  <r>
    <x v="7"/>
    <x v="141"/>
    <s v="Chlorhexidine 1.5% solution, 5ml_Each_EE010800_CMST_x000a__x000a_"/>
    <n v="1221.82"/>
    <n v="1"/>
    <n v="1221.82"/>
  </r>
  <r>
    <x v="7"/>
    <x v="141"/>
    <s v="Diclofenac Suppositories 100 mg Adult_Each_EE016200_CMST_x000a__x000a_"/>
    <n v="1818.74"/>
    <n v="1"/>
    <n v="1818.74"/>
  </r>
  <r>
    <x v="7"/>
    <x v="141"/>
    <s v="Gauze, absorbent 90cm x 40m_Each_FF010500_CMST _x000a_"/>
    <n v="1107.67"/>
    <n v="1"/>
    <n v="1107.67"/>
  </r>
  <r>
    <x v="7"/>
    <x v="141"/>
    <s v="Gauze, swabs 8-ply 10cm x 10cm_100_FF010800_CMST_x000a__x000a_"/>
    <n v="15.64"/>
    <n v="1"/>
    <n v="15.64"/>
  </r>
  <r>
    <x v="7"/>
    <x v="141"/>
    <s v="Gentamycin Sulphate 40mg/ml, 2ml_Each_BB036900_CMST_x000a__x000a_"/>
    <n v="603.26"/>
    <n v="1"/>
    <n v="603.26"/>
  </r>
  <r>
    <x v="7"/>
    <x v="141"/>
    <s v="Giving set adult iv administration + needle 15 drops/ml_Each_HH075600_CMST_x000a__x000a_"/>
    <n v="303.12"/>
    <n v="1"/>
    <n v="303.12"/>
  </r>
  <r>
    <x v="7"/>
    <x v="141"/>
    <s v="Glove disposable powdered latex large_100_HH077400_CMST_x000a__x000a_"/>
    <n v="213.74"/>
    <n v="1"/>
    <n v="213.74"/>
  </r>
  <r>
    <x v="7"/>
    <x v="141"/>
    <s v="Halothane (fluothane)_Each_EE022500_CMST_x000a__x000a_"/>
    <n v="5103.3599999999997"/>
    <n v="1"/>
    <n v="5103.3599999999997"/>
  </r>
  <r>
    <x v="7"/>
    <x v="141"/>
    <s v="Iodine strong 10% solution, 500ml_Each_EE024600_CMST_x000a__x000a_"/>
    <n v="1614.24"/>
    <n v="1"/>
    <n v="1614.24"/>
  </r>
  <r>
    <x v="7"/>
    <x v="141"/>
    <s v="Ketamine hydrochloride 50mg/ml, 10ml_Each_BB044400_CMST_x000a__x000a_"/>
    <n v="1794.64"/>
    <n v="1"/>
    <n v="1794.64"/>
  </r>
  <r>
    <x v="7"/>
    <x v="141"/>
    <s v="Lignocaine hydrochloride 5%+glucose 7.5%,heavy spinal,2ml_Each_BB047400_CMST_x000a__x000a_"/>
    <n v="339.29"/>
    <n v="1"/>
    <n v="339.29"/>
  </r>
  <r>
    <x v="7"/>
    <x v="141"/>
    <s v="Metronidazole 200mg, tablets_1000_AA044100_CMST_x000a__x000a_"/>
    <n v="237.22"/>
    <n v="0.75"/>
    <n v="177.91499999999999"/>
  </r>
  <r>
    <x v="7"/>
    <x v="141"/>
    <s v="Metronidazole 5mg/ml, 100ml_Each_BB054900_CMST_x000a__x000a_"/>
    <n v="3872.97"/>
    <n v="0.75"/>
    <n v="2904.7275"/>
  </r>
  <r>
    <x v="7"/>
    <x v="141"/>
    <s v="Needle suture Size 1_Each_HH108663_CMST_x000a__x000a_"/>
    <n v="539.70000000000005"/>
    <n v="1"/>
    <n v="539.70000000000005"/>
  </r>
  <r>
    <x v="7"/>
    <x v="141"/>
    <s v="Pethidine hydrochloride 50mg/1ml, 2ml_Each_BB062700_CMST"/>
    <n v="8826.2999999999993"/>
    <n v="1"/>
    <n v="8826.2999999999993"/>
  </r>
  <r>
    <x v="7"/>
    <x v="141"/>
    <s v="Plaster, elastic adhesive 10cm x 5m long, when stretched_Each_FF014100_CMST_x000a__x000a__x000a_"/>
    <n v="779.46"/>
    <n v="1"/>
    <n v="779.46"/>
  </r>
  <r>
    <x v="7"/>
    <x v="141"/>
    <s v="Scalpel blade size 22 (individually wrapped),Carbon steel_100_HH124500_CMST_x000a__x000a_"/>
    <n v="37.479999999999997"/>
    <n v="1"/>
    <n v="37.479999999999997"/>
  </r>
  <r>
    <x v="7"/>
    <x v="141"/>
    <s v="Syringe, 20ml, disposable with 21g needle_Each_HH146700_CMST_x000a__x000a_"/>
    <n v="51.96"/>
    <n v="1"/>
    <n v="51.96"/>
  </r>
  <r>
    <x v="7"/>
    <x v="141"/>
    <s v="Syringe, 5ml, disposable, hypoluer with 21g needle_each_CMST"/>
    <n v="1381.64"/>
    <n v="1"/>
    <n v="1381.64"/>
  </r>
  <r>
    <x v="7"/>
    <x v="142"/>
    <s v="Aspirin 300mg, tablets_1000_AA007200_CMST_x000a__x000a_"/>
    <n v="552.48"/>
    <n v="1"/>
    <n v="552.48"/>
  </r>
  <r>
    <x v="7"/>
    <x v="142"/>
    <s v="Bottle, Blood Collecting Plain Plastic Vacutainer, 5ml_100_MM038700_CMST_x000a__x000a_"/>
    <n v="84.67"/>
    <n v="1"/>
    <n v="84.67"/>
  </r>
  <r>
    <x v="7"/>
    <x v="142"/>
    <s v="Cholesterol test (reagent)"/>
    <n v="1950"/>
    <n v="1"/>
    <n v="1950"/>
  </r>
  <r>
    <x v="7"/>
    <x v="142"/>
    <s v="Creatinine Liquicolor Test Kit (Human), 200ml_Each_MM091500_CMST_x000a__x000a_"/>
    <n v="800"/>
    <n v="1"/>
    <n v="800"/>
  </r>
  <r>
    <x v="7"/>
    <x v="142"/>
    <s v="Glove disposable powdered latex large_100_HH077400_CMST_x000a__x000a_"/>
    <n v="35.619999999999997"/>
    <n v="1"/>
    <n v="35.619999999999997"/>
  </r>
  <r>
    <x v="7"/>
    <x v="142"/>
    <s v="Needle for blood draw"/>
    <n v="220.85"/>
    <n v="1"/>
    <n v="220.85"/>
  </r>
  <r>
    <x v="7"/>
    <x v="142"/>
    <s v="Simvastatin 20mg tablets"/>
    <n v="191160"/>
    <n v="1"/>
    <n v="191160"/>
  </r>
  <r>
    <x v="7"/>
    <x v="143"/>
    <s v="Doxorubicin Hydrochloride 50mg PFR"/>
    <n v="288363.59999999998"/>
    <n v="1"/>
    <n v="288363.59999999998"/>
  </r>
  <r>
    <x v="7"/>
    <x v="143"/>
    <s v="Paclitaxel concentrate 6mg/ml, 50ml ( 300mg) injection_Each_BB060600_CMST_x000a__x000a_"/>
    <n v="15607.35"/>
    <n v="1"/>
    <n v="15607.35"/>
  </r>
  <r>
    <x v="7"/>
    <x v="143"/>
    <s v="Pomalidomite 5mg"/>
    <n v="0"/>
    <n v="1"/>
    <n v="0"/>
  </r>
  <r>
    <x v="7"/>
    <x v="144"/>
    <s v="Imatinib Mesylate 400mg, capsules_30_AA033000_CMST_x000a__x000a_"/>
    <n v="0"/>
    <n v="1"/>
    <n v="0"/>
  </r>
  <r>
    <x v="7"/>
    <x v="145"/>
    <s v="Cyclophosphamide 1g PFR_Each_BB016800_CMST_x000a__x000a_"/>
    <n v="0"/>
    <n v="1"/>
    <n v="0"/>
  </r>
  <r>
    <x v="7"/>
    <x v="145"/>
    <s v="Doxorubicin 50mg vial_Each_BB026400_CMST_x000a__x000a_"/>
    <n v="8119.33"/>
    <n v="1"/>
    <n v="8119.33"/>
  </r>
  <r>
    <x v="7"/>
    <x v="145"/>
    <s v="Methylprednisolone acetate 40mg/ml,2ml_Each_BB054000_CMST_x000a__x000a_"/>
    <n v="0"/>
    <n v="1"/>
    <n v="0"/>
  </r>
  <r>
    <x v="7"/>
    <x v="145"/>
    <s v="Paclitaxel concentrate 6mg/ml, 50ml ( 300mg) injection_Each_BB060600_CMST_x000a__x000a_"/>
    <n v="56186.44"/>
    <n v="1"/>
    <n v="56186.44"/>
  </r>
  <r>
    <x v="7"/>
    <x v="145"/>
    <s v="Vincristine 1mg/ml, 10ml"/>
    <n v="10912.32"/>
    <n v="1"/>
    <n v="10912.32"/>
  </r>
  <r>
    <x v="7"/>
    <x v="146"/>
    <s v="Centrifuge"/>
    <n v="0"/>
    <n v="1"/>
    <n v="0"/>
  </r>
  <r>
    <x v="7"/>
    <x v="147"/>
    <s v="0.5% chlorine solution"/>
    <n v="43.2"/>
    <n v="1"/>
    <n v="43.2"/>
  </r>
  <r>
    <x v="7"/>
    <x v="147"/>
    <s v="Acetic Acid Solution 3-5%"/>
    <n v="23"/>
    <n v="1"/>
    <n v="23"/>
  </r>
  <r>
    <x v="7"/>
    <x v="147"/>
    <s v="Condom"/>
    <n v="22.16"/>
    <n v="1"/>
    <n v="22.16"/>
  </r>
  <r>
    <x v="7"/>
    <x v="147"/>
    <s v="Cotton wool, 500g_Each_FF007800_CMST_x000a__x000a_"/>
    <n v="2689.81"/>
    <n v="1"/>
    <n v="2689.81"/>
  </r>
  <r>
    <x v="7"/>
    <x v="147"/>
    <s v="Glove disposable powdered latex medium_100_HH077700_CMST_x000a__x000a_"/>
    <n v="37.69"/>
    <n v="1"/>
    <n v="37.69"/>
  </r>
  <r>
    <x v="7"/>
    <x v="147"/>
    <s v="Sanitary pad"/>
    <n v="132"/>
    <n v="1"/>
    <n v="132"/>
  </r>
  <r>
    <x v="7"/>
    <x v="148"/>
    <s v="X-ray film"/>
    <n v="730.56"/>
    <n v="1"/>
    <n v="730.56"/>
  </r>
  <r>
    <x v="7"/>
    <x v="149"/>
    <s v="Albumin Test Kit (Human) 1000ml_Each_MM016500_CMST_x000a__x000a_"/>
    <n v="3024"/>
    <n v="1"/>
    <n v="3024"/>
  </r>
  <r>
    <x v="7"/>
    <x v="149"/>
    <s v="Alcohol wipe/methylated spirit"/>
    <n v="18.440000000000001"/>
    <n v="1"/>
    <n v="18.440000000000001"/>
  </r>
  <r>
    <x v="7"/>
    <x v="149"/>
    <s v="Benzathine benzylpenicillin 1.44g (2.4MU), PFR_Each_BB006900_CMST_x000a__x000a_"/>
    <n v="0"/>
    <n v="1"/>
    <n v="0"/>
  </r>
  <r>
    <x v="7"/>
    <x v="149"/>
    <s v="Bottle, Blood Collecting Plain Plastic Vacutainer, 5ml_100_MM038700_CMST_x000a__x000a_"/>
    <n v="423.34000000000003"/>
    <n v="2"/>
    <n v="846.68000000000006"/>
  </r>
  <r>
    <x v="7"/>
    <x v="149"/>
    <s v="Creatinine Liquicolor Test Kit (Human), 200ml_Each_MM091500_CMST_x000a__x000a_"/>
    <n v="4400"/>
    <n v="1"/>
    <n v="4400"/>
  </r>
  <r>
    <x v="7"/>
    <x v="149"/>
    <s v="FBC test kit"/>
    <n v="4400"/>
    <n v="1"/>
    <n v="4400"/>
  </r>
  <r>
    <x v="7"/>
    <x v="149"/>
    <s v="Folic acid 5mg, tablets_1000_AA027900_CMST_x000a__x000a_"/>
    <n v="0"/>
    <n v="1"/>
    <n v="0"/>
  </r>
  <r>
    <x v="7"/>
    <x v="149"/>
    <s v="Glove disposable powdered latex large_100_HH077400_CMST_x000a__x000a_"/>
    <n v="178.11"/>
    <n v="2"/>
    <n v="356.22"/>
  </r>
  <r>
    <x v="7"/>
    <x v="149"/>
    <s v="Hydroxyurea 500mg, capsules"/>
    <n v="98913.600000000006"/>
    <n v="0.5"/>
    <n v="49456.800000000003"/>
  </r>
  <r>
    <x v="7"/>
    <x v="149"/>
    <s v="Ibuprofen 200mg, coated tablets_1000_AA032400_CMST_x000a__x000a_"/>
    <n v="151.15"/>
    <n v="1"/>
    <n v="151.15"/>
  </r>
  <r>
    <x v="7"/>
    <x v="149"/>
    <s v="Needle for blood draw"/>
    <n v="883.4"/>
    <n v="1"/>
    <n v="883.4"/>
  </r>
  <r>
    <x v="7"/>
    <x v="149"/>
    <s v="Paracetamol 500mg, tablets_1000_AA049500_CMST_x000a__x000a_"/>
    <n v="184.25"/>
    <n v="1"/>
    <n v="184.25"/>
  </r>
  <r>
    <x v="7"/>
    <x v="149"/>
    <s v="Rapid sickling screening test (reagent)"/>
    <n v="0"/>
    <n v="1"/>
    <n v="0"/>
  </r>
  <r>
    <x v="7"/>
    <x v="149"/>
    <s v="Sulphadoxine 500mg / pyrimethamine 25mg (SP), tablets"/>
    <n v="502.2"/>
    <n v="1"/>
    <n v="502.2"/>
  </r>
  <r>
    <x v="7"/>
    <x v="150"/>
    <s v="Acetyl salysilic acid (aspirin), tablet, 75 mg"/>
    <n v="1299.5999999999999"/>
    <n v="1"/>
    <n v="1299.5999999999999"/>
  </r>
  <r>
    <x v="7"/>
    <x v="150"/>
    <s v="Albumin Test Kit (Human) 1000ml_Each_MM016500_CMST_x000a__x000a_"/>
    <n v="3024"/>
    <n v="1"/>
    <n v="3024"/>
  </r>
  <r>
    <x v="7"/>
    <x v="150"/>
    <s v="Atenolol 100mg, tablets_100_AA007800_CMST_x000a__x000a_"/>
    <n v="5415.84"/>
    <n v="0.75"/>
    <n v="4061.88"/>
  </r>
  <r>
    <x v="7"/>
    <x v="150"/>
    <s v="Bottle, Blood Collecting Plain Plastic Vacutainer, 5ml_100_MM038700_CMST_x000a__x000a_"/>
    <n v="338.67"/>
    <n v="1"/>
    <n v="338.67"/>
  </r>
  <r>
    <x v="7"/>
    <x v="150"/>
    <s v="Cholesterol test"/>
    <n v="7800"/>
    <n v="1"/>
    <n v="7800"/>
  </r>
  <r>
    <x v="7"/>
    <x v="150"/>
    <s v="Creatinine Liquicolor Test Kit (Human), 200ml_Each_MM091500_CMST_x000a__x000a_"/>
    <n v="3200"/>
    <n v="1"/>
    <n v="3200"/>
  </r>
  <r>
    <x v="7"/>
    <x v="150"/>
    <s v="Enalapril 10mg tablets_100_AA022800_CMST_x000a__x000a_"/>
    <n v="2675.09"/>
    <n v="1"/>
    <n v="2675.09"/>
  </r>
  <r>
    <x v="7"/>
    <x v="150"/>
    <s v="Glove disposable powdered latex large_100_HH077400_CMST_x000a__x000a_"/>
    <n v="142.49"/>
    <n v="1"/>
    <n v="142.49"/>
  </r>
  <r>
    <x v="7"/>
    <x v="150"/>
    <s v="Needle for blood draw"/>
    <n v="883.4"/>
    <n v="1"/>
    <n v="883.4"/>
  </r>
  <r>
    <x v="7"/>
    <x v="150"/>
    <s v="Prednisolone 5mg, tablets_1000_AA052500_CMST_x000a__x000a_"/>
    <n v="116.9"/>
    <n v="0.05"/>
    <n v="5.8450000000000006"/>
  </r>
  <r>
    <x v="7"/>
    <x v="150"/>
    <s v="Simvastatin 20mg tablets"/>
    <n v="191160"/>
    <n v="1"/>
    <n v="191160"/>
  </r>
  <r>
    <x v="7"/>
    <x v="151"/>
    <s v="Albumin Test Kit (Human) 1000ml_Each_MM016500_CMST_x000a__x000a_"/>
    <n v="0"/>
    <n v="1"/>
    <n v="0"/>
  </r>
  <r>
    <x v="7"/>
    <x v="151"/>
    <s v="Benzathine benzylpenicillin 1.44g (2.4MU), PFR_Each_BB006900_CMST_x000a__x000a_"/>
    <n v="336.79"/>
    <n v="1"/>
    <n v="336.79"/>
  </r>
  <r>
    <x v="7"/>
    <x v="151"/>
    <s v="Bottle, Blood Collecting Plain Plastic Vacutainer, 5ml_100_MM038700_CMST_x000a__x000a_"/>
    <n v="0"/>
    <n v="1"/>
    <n v="0"/>
  </r>
  <r>
    <x v="7"/>
    <x v="151"/>
    <s v="Creatinine Liquicolor Test Kit (Human), 200ml_Each_MM091500_CMST_x000a__x000a_"/>
    <n v="800"/>
    <n v="1"/>
    <n v="800"/>
  </r>
  <r>
    <x v="7"/>
    <x v="151"/>
    <s v="Enalapril 10mg tablets_100_AA022800_CMST_x000a__x000a_"/>
    <n v="0"/>
    <n v="1"/>
    <n v="0"/>
  </r>
  <r>
    <x v="7"/>
    <x v="151"/>
    <s v="Furosemide (Frusemide) 40mg, tablets_1000_AA028200_CMST_x000a__x000a_"/>
    <n v="0"/>
    <n v="1"/>
    <n v="0"/>
  </r>
  <r>
    <x v="7"/>
    <x v="151"/>
    <s v="Glove disposable powdered latex large_100_HH077400_CMST_x000a__x000a_"/>
    <n v="0"/>
    <n v="1"/>
    <n v="0"/>
  </r>
  <r>
    <x v="7"/>
    <x v="151"/>
    <s v="Lignocaine hydrochloride 1%, 25ml_Each_BB046800_CMST_x000a__x000a_"/>
    <n v="30.97"/>
    <n v="1"/>
    <n v="30.97"/>
  </r>
  <r>
    <x v="7"/>
    <x v="152"/>
    <s v="Bandage, crepe 7.5cm x 1.4m long , when stretched_Each_FF001800_CMST_x000a__x000a_"/>
    <n v="2161.5"/>
    <n v="1"/>
    <n v="2161.5"/>
  </r>
  <r>
    <x v="7"/>
    <x v="152"/>
    <s v="Catgut chromic suture sterile 2/0, round bodied ? circle 35mm, needle"/>
    <n v="2330.5"/>
    <n v="1"/>
    <n v="2330.5"/>
  </r>
  <r>
    <x v="7"/>
    <x v="152"/>
    <s v="Cotton wool, 500g_Each_FF007800_CMST_x000a__x000a_"/>
    <n v="2689.81"/>
    <n v="1"/>
    <n v="2689.81"/>
  </r>
  <r>
    <x v="7"/>
    <x v="152"/>
    <s v="Diclofenac sodium, 50mg , tablets_1000_AA021000_CMST_x000a__x000a_"/>
    <n v="8.3000000000000007"/>
    <n v="1"/>
    <n v="8.3000000000000007"/>
  </r>
  <r>
    <x v="7"/>
    <x v="152"/>
    <s v="Flucloxacillin 250mg, Capsules_100_AA025800_CMST"/>
    <n v="1352.19"/>
    <n v="1"/>
    <n v="1352.19"/>
  </r>
  <r>
    <x v="7"/>
    <x v="152"/>
    <s v="Full blood count test"/>
    <n v="1100"/>
    <n v="1"/>
    <n v="1100"/>
  </r>
  <r>
    <x v="7"/>
    <x v="152"/>
    <s v="Gauze, swabs 8-ply 10cm x 10cm_100_FF010800_CMST_x000a__x000a_"/>
    <n v="78.19"/>
    <n v="1"/>
    <n v="78.19"/>
  </r>
  <r>
    <x v="7"/>
    <x v="152"/>
    <s v="Glove disposable powdered latex medium_100_HH077700_CMST_x000a__x000a_"/>
    <n v="942.26"/>
    <n v="1"/>
    <n v="942.26"/>
  </r>
  <r>
    <x v="7"/>
    <x v="152"/>
    <s v="Iodine solution, weak (iodine tincture) 0.5%, 500ml_Each_EE024300_CMST_x000a__x000a_"/>
    <n v="1505.01"/>
    <n v="1"/>
    <n v="1505.01"/>
  </r>
  <r>
    <x v="7"/>
    <x v="152"/>
    <s v="IV needle and tubing"/>
    <n v="465"/>
    <n v="1"/>
    <n v="465"/>
  </r>
  <r>
    <x v="7"/>
    <x v="152"/>
    <s v="Monochromatic blue senstive X-ray Film, screen SizeSize: 30cm x 40cm"/>
    <n v="1456"/>
    <n v="1"/>
    <n v="1456"/>
  </r>
  <r>
    <x v="7"/>
    <x v="152"/>
    <s v="Morphine sulphate 10mg/ml, 1ml_Each_BB056100_CMST_x000a__x000a_"/>
    <n v="28320"/>
    <n v="1"/>
    <n v="28320"/>
  </r>
  <r>
    <x v="7"/>
    <x v="152"/>
    <s v="Normal Saline fluid 1L"/>
    <n v="3634.68"/>
    <n v="1"/>
    <n v="3634.68"/>
  </r>
  <r>
    <x v="7"/>
    <x v="152"/>
    <s v="Paracetamol 500mg, tablets_1000_AA049500_CMST_x000a__x000a_"/>
    <n v="87.74"/>
    <n v="1"/>
    <n v="87.74"/>
  </r>
  <r>
    <x v="7"/>
    <x v="152"/>
    <s v="Tetanus toxin vaccine (TTV)"/>
    <n v="552"/>
    <n v="1"/>
    <n v="552"/>
  </r>
  <r>
    <x v="7"/>
    <x v="153"/>
    <s v="Apron, disposable, polythene_100_LL009900_CMST_x000a__x000a_"/>
    <n v="739.16"/>
    <n v="1"/>
    <n v="739.16"/>
  </r>
  <r>
    <x v="7"/>
    <x v="153"/>
    <s v="Bandage, crepe 7.5cm x 1.4m long , when stretched_Each_FF001800_CMST_x000a__x000a_"/>
    <n v="2161.5"/>
    <n v="1"/>
    <n v="2161.5"/>
  </r>
  <r>
    <x v="7"/>
    <x v="153"/>
    <s v="Ceftriaxone 1g, PFR_Each_BB013500_CMST_x000a__x000a_"/>
    <n v="892.15"/>
    <n v="1"/>
    <n v="892.15"/>
  </r>
  <r>
    <x v="7"/>
    <x v="153"/>
    <s v="Cloxacillin 250 mg, Capsules_Each_AA016200_CMST_x000a__x000a_"/>
    <n v="85.44"/>
    <n v="1"/>
    <n v="85.44"/>
  </r>
  <r>
    <x v="7"/>
    <x v="153"/>
    <s v="Diclofenac sodium, 50mg , tablets_1000_AA021000_CMST_x000a__x000a_"/>
    <n v="16.59"/>
    <n v="1"/>
    <n v="16.59"/>
  </r>
  <r>
    <x v="7"/>
    <x v="153"/>
    <s v="Flucloxacillin 250mg, Capsules_100_AA025800_CMST"/>
    <n v="169.02"/>
    <n v="1"/>
    <n v="169.02"/>
  </r>
  <r>
    <x v="7"/>
    <x v="153"/>
    <s v="Full blood count test"/>
    <n v="1100"/>
    <n v="1"/>
    <n v="1100"/>
  </r>
  <r>
    <x v="7"/>
    <x v="153"/>
    <s v="Gauze, swabs 8-ply 10cm x 10cm_100_FF010800_CMST_x000a__x000a_"/>
    <n v="78.19"/>
    <n v="1"/>
    <n v="78.19"/>
  </r>
  <r>
    <x v="7"/>
    <x v="153"/>
    <s v="Glove disposable powdered latex medium_100_HH077700_CMST_x000a__x000a_"/>
    <n v="188.45"/>
    <n v="1"/>
    <n v="188.45"/>
  </r>
  <r>
    <x v="7"/>
    <x v="153"/>
    <s v="Glove surgeons size 7 sterile_Pair_HH080400_CMST_x000a__x000a_"/>
    <n v="302.24"/>
    <n v="1"/>
    <n v="302.24"/>
  </r>
  <r>
    <x v="7"/>
    <x v="153"/>
    <s v="Iodine strong 10% solution, 500ml_Each_EE024600_CMST_x000a__x000a_"/>
    <n v="3228.48"/>
    <n v="1"/>
    <n v="3228.48"/>
  </r>
  <r>
    <x v="7"/>
    <x v="153"/>
    <s v="Ketamine hydrochloride 50mg/ml, 10ml_Each_BB044400_CMST_x000a__x000a_"/>
    <n v="1764.94"/>
    <n v="1"/>
    <n v="1764.94"/>
  </r>
  <r>
    <x v="7"/>
    <x v="153"/>
    <s v="Morphine sulphate 10mg/ml, 1ml_Each_BB056100_CMST_x000a__x000a_"/>
    <n v="28320"/>
    <n v="1"/>
    <n v="28320"/>
  </r>
  <r>
    <x v="7"/>
    <x v="153"/>
    <s v="Paracetamol 500mg, tablets_1000_AA049500_CMST_x000a__x000a_"/>
    <n v="175.47"/>
    <n v="1"/>
    <n v="175.47"/>
  </r>
  <r>
    <x v="7"/>
    <x v="153"/>
    <s v="Plaster of Paris (POP) 10cm x 7.5cm slab_12_CMST"/>
    <n v="794.84"/>
    <n v="1"/>
    <n v="794.84"/>
  </r>
  <r>
    <x v="7"/>
    <x v="153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7"/>
    <x v="153"/>
    <s v="Tetanus toxin vaccine (TTV)"/>
    <n v="1656"/>
    <n v="1"/>
    <n v="1656"/>
  </r>
  <r>
    <x v="7"/>
    <x v="153"/>
    <s v="Vancomycin 500mg for injection"/>
    <n v="70425"/>
    <n v="1"/>
    <n v="70425"/>
  </r>
  <r>
    <x v="7"/>
    <x v="154"/>
    <s v="Alcohol wipe/methylated spirit"/>
    <n v="4.6100000000000003"/>
    <n v="1"/>
    <n v="4.6100000000000003"/>
  </r>
  <r>
    <x v="7"/>
    <x v="154"/>
    <s v="Bottle, Blood Collecting Plain Plastic Vacutainer, 5ml_100_MM038700_CMST_x000a__x000a_"/>
    <n v="0"/>
    <n v="1"/>
    <n v="0"/>
  </r>
  <r>
    <x v="7"/>
    <x v="154"/>
    <s v="Cholesterol test (reagent)"/>
    <n v="1950"/>
    <n v="1"/>
    <n v="1950"/>
  </r>
  <r>
    <x v="7"/>
    <x v="154"/>
    <s v="Glove disposable powdered latex large_100_HH077400_CMST_x000a__x000a_"/>
    <n v="0"/>
    <n v="1"/>
    <n v="0"/>
  </r>
  <r>
    <x v="7"/>
    <x v="154"/>
    <s v="Needle for blood draw"/>
    <n v="883.4"/>
    <n v="1"/>
    <n v="883.4"/>
  </r>
  <r>
    <x v="7"/>
    <x v="154"/>
    <s v="PT test reagents"/>
    <n v="0"/>
    <n v="1"/>
    <n v="0"/>
  </r>
  <r>
    <x v="8"/>
    <x v="155"/>
    <s v="6 kgs/month/ 3 months of Corn Soya Blend (or Supercereal - CSB++)"/>
    <n v="3797.77"/>
    <n v="1"/>
    <n v="3797.77"/>
  </r>
  <r>
    <x v="8"/>
    <x v="156"/>
    <s v="0.9 kgs/day/ months/3 months Veg cooking oil"/>
    <n v="30844.799999999999"/>
    <n v="1"/>
    <n v="30844.799999999999"/>
  </r>
  <r>
    <x v="8"/>
    <x v="156"/>
    <s v="Albendazole 400mg_200_DN000200_CMST"/>
    <n v="2.72"/>
    <n v="1"/>
    <n v="2.72"/>
  </r>
  <r>
    <x v="8"/>
    <x v="156"/>
    <s v="Amoxycillin 250mg, capsules_1000_AA004800_CMST_x000a__x000a__x000a_"/>
    <n v="1593.18"/>
    <n v="1"/>
    <n v="1593.18"/>
  </r>
  <r>
    <x v="8"/>
    <x v="156"/>
    <s v="Praziquantel 600mg, tablets_1000_AA051300_CMST_x000a_"/>
    <n v="37.549999999999997"/>
    <n v="1"/>
    <n v="37.549999999999997"/>
  </r>
  <r>
    <x v="8"/>
    <x v="156"/>
    <s v="Ready To Use Therapeutic(RUTF)15.1kg(Net)_150Sachets_EE039600_x000a_"/>
    <n v="11253.6"/>
    <n v="1"/>
    <n v="11253.6"/>
  </r>
  <r>
    <x v="8"/>
    <x v="156"/>
    <s v="Sulphadoxine 500mg / pyrimethamine 25mg (SP), tablets"/>
    <n v="55.8"/>
    <n v="1"/>
    <n v="55.8"/>
  </r>
  <r>
    <x v="8"/>
    <x v="156"/>
    <s v="Vitamin A 200,000 IU, Capsules_1000_AA064200_CMST_x000a__x000a_"/>
    <n v="30.31"/>
    <n v="1"/>
    <n v="30.31"/>
  </r>
  <r>
    <x v="8"/>
    <x v="157"/>
    <s v="Iron fortication"/>
    <n v="104"/>
    <n v="1"/>
    <n v="104"/>
  </r>
  <r>
    <x v="8"/>
    <x v="158"/>
    <s v="Micronutrient powder with iron"/>
    <n v="4320"/>
    <n v="1"/>
    <n v="4320"/>
  </r>
  <r>
    <x v="8"/>
    <x v="159"/>
    <s v="Supplementary food, nutrition counseling and growth monitoring"/>
    <n v="240000"/>
    <n v="1"/>
    <n v="240000"/>
  </r>
  <r>
    <x v="8"/>
    <x v="160"/>
    <s v="18KGS/2Months of Vegetable oil"/>
    <n v="1265.92"/>
    <n v="1"/>
    <n v="1265.92"/>
  </r>
  <r>
    <x v="8"/>
    <x v="160"/>
    <s v="9 kgs/day/ 3 months Corn Soya Blend (or Supercereal - CSB++)"/>
    <n v="30844.799999999999"/>
    <n v="1"/>
    <n v="30844.799999999999"/>
  </r>
  <r>
    <x v="8"/>
    <x v="161"/>
    <s v="Amoxycillin 250mg, capsules_1000_AA004800_CMST_x000a__x000a__x000a_"/>
    <n v="3186.36"/>
    <n v="1"/>
    <n v="3186.36"/>
  </r>
  <r>
    <x v="8"/>
    <x v="161"/>
    <s v="Ready To Use Therapeutic(RUTF)15.1kg(Net)_150Sachets_EE039600_x000a_"/>
    <n v="1312.92"/>
    <n v="1"/>
    <n v="1312.92"/>
  </r>
  <r>
    <x v="8"/>
    <x v="161"/>
    <s v="Resomal"/>
    <n v="3141.6"/>
    <n v="1"/>
    <n v="3141.6"/>
  </r>
  <r>
    <x v="8"/>
    <x v="162"/>
    <s v="18KGS/2Months of Vegetable oil"/>
    <n v="1265.92"/>
    <n v="1"/>
    <n v="1265.92"/>
  </r>
  <r>
    <x v="8"/>
    <x v="162"/>
    <s v="9 kgs/day/ 3 months Corn Soya Blend (or Supercereal - CSB++)"/>
    <n v="30844.799999999999"/>
    <n v="1"/>
    <n v="30844.799999999999"/>
  </r>
  <r>
    <x v="8"/>
    <x v="162"/>
    <s v="Ready To Use Therapeutic(RUTF)15.1kg(Net)_150Sachets_EE039600_x000a_"/>
    <n v="11253.6"/>
    <n v="1"/>
    <n v="11253.6"/>
  </r>
  <r>
    <x v="8"/>
    <x v="163"/>
    <s v="Vitamin A 200,000 IU, Capsules_1000_AA064200_CMST_x000a__x000a_"/>
    <n v="60.62"/>
    <n v="1"/>
    <n v="60.62"/>
  </r>
  <r>
    <x v="8"/>
    <x v="164"/>
    <s v="Vitamin A forification"/>
    <n v="24"/>
    <n v="1"/>
    <n v="24"/>
  </r>
  <r>
    <x v="8"/>
    <x v="164"/>
    <s v="Zinc forification"/>
    <n v="8"/>
    <n v="1"/>
    <n v="8"/>
  </r>
  <r>
    <x v="8"/>
    <x v="165"/>
    <s v="Zinc supplementation 100mg"/>
    <n v="9"/>
    <n v="1"/>
    <n v="9"/>
  </r>
  <r>
    <x v="8"/>
    <x v="110"/>
    <s v="Non-drug costs"/>
    <n v="3200"/>
    <n v="1"/>
    <n v="3200"/>
  </r>
  <r>
    <x v="9"/>
    <x v="166"/>
    <s v="Glove disposable powdered latex medium_100_HH077700_CMST_x000a__x000a_"/>
    <n v="37.69"/>
    <n v="1"/>
    <n v="37.69"/>
  </r>
  <r>
    <x v="9"/>
    <x v="166"/>
    <s v="Lignocaine 2% Adrenaline 1/80,000 cartridge 1.8ml_50_PP046500_CMST_x000a__x000a_"/>
    <n v="0"/>
    <n v="1"/>
    <n v="0"/>
  </r>
  <r>
    <x v="9"/>
    <x v="166"/>
    <s v="Needle, disposable dental, 27g long sharewood_100_PP053400_CMST_x000a__x000a_"/>
    <n v="26.27"/>
    <n v="1"/>
    <n v="26.27"/>
  </r>
  <r>
    <x v="9"/>
    <x v="166"/>
    <s v="Wire ligature 0.4mm (016 0.406 mm), roll_Each_PP106800_CMST_x000a__x000a_"/>
    <n v="39390.06"/>
    <n v="1"/>
    <n v="39390.06"/>
  </r>
  <r>
    <x v="9"/>
    <x v="166"/>
    <s v="Wire ligature 0.5mm, roll _each_CMST"/>
    <n v="0"/>
    <n v="1"/>
    <n v="0"/>
  </r>
  <r>
    <x v="9"/>
    <x v="167"/>
    <s v="Glove disposable powdered latex medium_100_HH077700_CMST_x000a__x000a_"/>
    <n v="0"/>
    <n v="1"/>
    <n v="0"/>
  </r>
  <r>
    <x v="9"/>
    <x v="167"/>
    <s v="Monochromatic blue senstive X-ray Film, screen SizeSize: 30cm x 40cm_100_NN038400_CMST_x000a__x000a_"/>
    <n v="3504.2"/>
    <n v="1"/>
    <n v="3504.2"/>
  </r>
  <r>
    <x v="9"/>
    <x v="167"/>
    <s v="Xray -OPG or skill views"/>
    <n v="0"/>
    <n v="1"/>
    <n v="0"/>
  </r>
  <r>
    <x v="9"/>
    <x v="168"/>
    <s v="Glove disposable powdered latex medium_100_HH077700_CMST_x000a__x000a_"/>
    <n v="113.07"/>
    <n v="1"/>
    <n v="113.07"/>
  </r>
  <r>
    <x v="9"/>
    <x v="168"/>
    <s v="Lignocaine 2% Adrenaline 1/80,000 cartridge 1.8ml_50_PP046500_CMST_x000a__x000a_"/>
    <n v="0"/>
    <n v="1"/>
    <n v="0"/>
  </r>
  <r>
    <x v="9"/>
    <x v="168"/>
    <s v="Needle, disposable dental, 27g long sharewood_100_PP053400_CMST_x000a__x000a_"/>
    <n v="26.27"/>
    <n v="1"/>
    <n v="26.27"/>
  </r>
  <r>
    <x v="9"/>
    <x v="169"/>
    <s v="Glove disposable powdered latex medium_100_HH077700_CMST_x000a__x000a_"/>
    <n v="75.38"/>
    <n v="1"/>
    <n v="75.38"/>
  </r>
  <r>
    <x v="9"/>
    <x v="169"/>
    <s v="Lignocaine 2% Adrenaline 1/80,000 cartridge 1.8ml_50_PP046500_CMST_x000a__x000a_"/>
    <n v="0"/>
    <n v="1"/>
    <n v="0"/>
  </r>
  <r>
    <x v="9"/>
    <x v="169"/>
    <s v="Needle, disposable dental, 27g long sharewood_100_PP053400_CMST_x000a__x000a_"/>
    <n v="26.27"/>
    <n v="1"/>
    <n v="26.27"/>
  </r>
  <r>
    <x v="9"/>
    <x v="170"/>
    <s v="Elastic ligature"/>
    <n v="0"/>
    <n v="1"/>
    <n v="0"/>
  </r>
  <r>
    <x v="9"/>
    <x v="170"/>
    <s v="Elastics"/>
    <n v="0"/>
    <n v="1"/>
    <n v="0"/>
  </r>
  <r>
    <x v="9"/>
    <x v="170"/>
    <s v="Orthodontic arch wires"/>
    <n v="0"/>
    <n v="1"/>
    <n v="0"/>
  </r>
  <r>
    <x v="9"/>
    <x v="170"/>
    <s v="Orthodontic instruments"/>
    <n v="0"/>
    <n v="1"/>
    <n v="0"/>
  </r>
  <r>
    <x v="9"/>
    <x v="170"/>
    <s v="Orthodontic wire (tubing size 0.8)"/>
    <n v="0"/>
    <n v="1"/>
    <n v="0"/>
  </r>
  <r>
    <x v="9"/>
    <x v="170"/>
    <s v="Power chains"/>
    <n v="0"/>
    <n v="1"/>
    <n v="0"/>
  </r>
  <r>
    <x v="9"/>
    <x v="171"/>
    <s v="Augmentin 875mg"/>
    <n v="1358.4"/>
    <n v="1"/>
    <n v="1358.4"/>
  </r>
  <r>
    <x v="9"/>
    <x v="171"/>
    <s v="Glove disposable powdered latex medium_100_HH077700_CMST_x000a__x000a_"/>
    <n v="150.76"/>
    <n v="1"/>
    <n v="150.76"/>
  </r>
  <r>
    <x v="9"/>
    <x v="171"/>
    <s v="Lignocaine 2% Adrenaline 1/80,000 cartridge 1.8ml_50_PP046500_CMST_x000a__x000a_"/>
    <n v="0"/>
    <n v="1"/>
    <n v="0"/>
  </r>
  <r>
    <x v="9"/>
    <x v="171"/>
    <s v="Needle, disposable dental, 27g long sharewood_100_PP053400_CMST_x000a__x000a_"/>
    <n v="26.27"/>
    <n v="1"/>
    <n v="26.27"/>
  </r>
  <r>
    <x v="9"/>
    <x v="172"/>
    <s v="Glove disposable powdered latex medium_100_HH077700_CMST_x000a__x000a_"/>
    <n v="37.69"/>
    <n v="1"/>
    <n v="37.69"/>
  </r>
  <r>
    <x v="9"/>
    <x v="172"/>
    <s v="Lignocaine 2% Adrenaline 1/80,000 cartridge 1.8ml_50_PP046500_CMST_x000a__x000a_"/>
    <n v="0"/>
    <n v="1"/>
    <n v="0"/>
  </r>
  <r>
    <x v="9"/>
    <x v="172"/>
    <s v="Needle, disposable dental, 27g long sharewood_100_PP053400_CMST_x000a__x000a_"/>
    <n v="26.27"/>
    <n v="1"/>
    <n v="26.27"/>
  </r>
  <r>
    <x v="9"/>
    <x v="172"/>
    <s v="Wire ligature 0.4mm (016 0.406 mm), roll_Each_PP106800_CMST_x000a__x000a_"/>
    <n v="39390.06"/>
    <n v="1"/>
    <n v="39390.06"/>
  </r>
  <r>
    <x v="9"/>
    <x v="172"/>
    <s v="Wire ligature 0.5mm, roll _each_CMST"/>
    <n v="0"/>
    <n v="1"/>
    <n v="0"/>
  </r>
  <r>
    <x v="9"/>
    <x v="173"/>
    <s v="Glove disposable powdered latex medium_100_HH077700_CMST_x000a__x000a_"/>
    <n v="37.69"/>
    <n v="1"/>
    <n v="37.69"/>
  </r>
  <r>
    <x v="9"/>
    <x v="173"/>
    <s v="Lignocaine 2% Adrenaline 1/80,000 cartridge 1.8ml_50_PP046500_CMST_x000a__x000a_"/>
    <n v="0"/>
    <n v="1"/>
    <n v="0"/>
  </r>
  <r>
    <x v="9"/>
    <x v="173"/>
    <s v="Needle, disposable dental, 27g long sharewood_100_PP053400_CMST_x000a__x000a_"/>
    <n v="26.27"/>
    <n v="1"/>
    <n v="26.27"/>
  </r>
  <r>
    <x v="9"/>
    <x v="173"/>
    <s v="Wire ligature 0.4mm (016 0.406 mm), roll_Each_PP106800_CMST_x000a__x000a_"/>
    <n v="39390.06"/>
    <n v="1"/>
    <n v="39390.06"/>
  </r>
  <r>
    <x v="9"/>
    <x v="173"/>
    <s v="Wire ligature 0.5mm, roll _each_CMST"/>
    <n v="0"/>
    <n v="1"/>
    <n v="0"/>
  </r>
  <r>
    <x v="9"/>
    <x v="174"/>
    <s v="Amalgam capsule, # 2 Spill, non-gamma_50_PP003000_CMST_x000a__x000a_"/>
    <n v="0.49"/>
    <n v="1"/>
    <n v="0.49"/>
  </r>
  <r>
    <x v="9"/>
    <x v="174"/>
    <s v="Glove disposable powdered latex medium_100_HH077700_CMST_x000a__x000a_"/>
    <n v="37.69"/>
    <n v="1"/>
    <n v="37.69"/>
  </r>
  <r>
    <x v="9"/>
    <x v="174"/>
    <s v="Lignocaine 2% Adrenaline 1/80,000 cartridge 1.8ml_50_PP046500_CMST_x000a__x000a_"/>
    <n v="716.4"/>
    <n v="1"/>
    <n v="716.4"/>
  </r>
  <r>
    <x v="9"/>
    <x v="174"/>
    <s v="Needle, disposable dental, 27g long sharewood_100_PP053400_CMST_x000a__x000a_"/>
    <n v="26.27"/>
    <n v="1"/>
    <n v="26.27"/>
  </r>
  <r>
    <x v="9"/>
    <x v="175"/>
    <s v="Gauze, swabs 8-ply 10cm x 10cm_100_FF010800_CMST_x000a__x000a_"/>
    <n v="31.28"/>
    <n v="1"/>
    <n v="31.28"/>
  </r>
  <r>
    <x v="9"/>
    <x v="175"/>
    <s v="Glove disposable powdered latex medium_100_HH077700_CMST_x000a__x000a_"/>
    <n v="75.38"/>
    <n v="1"/>
    <n v="75.38"/>
  </r>
  <r>
    <x v="9"/>
    <x v="175"/>
    <s v="Lignocaine 2% Adrenaline 1/80,000 cartridge 1.8ml_50_PP046500_CMST_x000a__x000a_"/>
    <n v="358.2"/>
    <n v="1"/>
    <n v="358.2"/>
  </r>
  <r>
    <x v="9"/>
    <x v="175"/>
    <s v="Needle, disposable dental, 27g long sharewood_100_PP053400_CMST_x000a__x000a_"/>
    <n v="26.27"/>
    <n v="1"/>
    <n v="26.27"/>
  </r>
  <r>
    <x v="9"/>
    <x v="176"/>
    <s v="Alginate impression material (Supreme)_500g_PP002100_CMST_x000a__x000a_"/>
    <n v="5659.63"/>
    <n v="1"/>
    <n v="5659.63"/>
  </r>
  <r>
    <x v="9"/>
    <x v="176"/>
    <s v="Cold mould seal"/>
    <n v="0"/>
    <n v="1"/>
    <n v="0"/>
  </r>
  <r>
    <x v="9"/>
    <x v="176"/>
    <s v="Glove disposable powdered latex medium_100_HH077700_CMST_x000a__x000a_"/>
    <n v="75.38"/>
    <n v="1"/>
    <n v="75.38"/>
  </r>
  <r>
    <x v="9"/>
    <x v="176"/>
    <s v="Monochromatic blue senstive X-ray Film, screen SizeSize: 30cm x 40cm_100_NN038400_CMST_x000a__x000a_"/>
    <n v="0"/>
    <n v="1"/>
    <n v="0"/>
  </r>
  <r>
    <x v="9"/>
    <x v="176"/>
    <s v="Orthodontic wire (tubing size 0.8)"/>
    <n v="0"/>
    <n v="1"/>
    <n v="0"/>
  </r>
  <r>
    <x v="9"/>
    <x v="176"/>
    <s v="POP dental stone, ortho"/>
    <n v="0"/>
    <n v="1"/>
    <n v="0"/>
  </r>
  <r>
    <x v="9"/>
    <x v="176"/>
    <s v="POP dental stone, yellow"/>
    <n v="0"/>
    <n v="1"/>
    <n v="0"/>
  </r>
  <r>
    <x v="9"/>
    <x v="176"/>
    <s v="Pumice"/>
    <n v="0"/>
    <n v="1"/>
    <n v="0"/>
  </r>
  <r>
    <x v="9"/>
    <x v="176"/>
    <s v="Wax, modelling, no. 4 gauge"/>
    <n v="0"/>
    <n v="1"/>
    <n v="0"/>
  </r>
  <r>
    <x v="9"/>
    <x v="177"/>
    <s v="Amalgam capsule, # 2 Spill, non-gamma_50_PP003000_CMST_x000a__x000a_"/>
    <n v="0.49"/>
    <n v="1"/>
    <n v="0.49"/>
  </r>
  <r>
    <x v="9"/>
    <x v="177"/>
    <s v="Cavit medium"/>
    <n v="0"/>
    <n v="1"/>
    <n v="0"/>
  </r>
  <r>
    <x v="9"/>
    <x v="177"/>
    <s v="Cresophene 13ml root canal disinfectant"/>
    <n v="0"/>
    <n v="1"/>
    <n v="0"/>
  </r>
  <r>
    <x v="9"/>
    <x v="177"/>
    <s v="Endocontic hand instruments"/>
    <n v="0"/>
    <n v="1"/>
    <n v="0"/>
  </r>
  <r>
    <x v="9"/>
    <x v="177"/>
    <s v="Glove disposable powdered latex medium_100_HH077700_CMST_x000a__x000a_"/>
    <n v="37.69"/>
    <n v="1"/>
    <n v="37.69"/>
  </r>
  <r>
    <x v="9"/>
    <x v="177"/>
    <s v="Gutta Percha points, PD 15-80_Set_PP037800_CMST_x000a__x000a_"/>
    <n v="6574.29"/>
    <n v="1"/>
    <n v="6574.29"/>
  </r>
  <r>
    <x v="9"/>
    <x v="177"/>
    <s v="Lignocaine 2% Adrenaline 1/80,000 cartridge 1.8ml_50_PP046500_CMST_x000a__x000a_"/>
    <n v="716.4"/>
    <n v="1"/>
    <n v="716.4"/>
  </r>
  <r>
    <x v="9"/>
    <x v="177"/>
    <s v="Manual endodontic reamers/file sizes 10-1000"/>
    <n v="0"/>
    <n v="1"/>
    <n v="0"/>
  </r>
  <r>
    <x v="9"/>
    <x v="177"/>
    <s v="Monochromatic blue senstive X-ray Film, screen SizeSize: 30cm x 40cm_100_NN038400_CMST_x000a__x000a_"/>
    <n v="3504.2"/>
    <n v="1"/>
    <n v="3504.2"/>
  </r>
  <r>
    <x v="9"/>
    <x v="177"/>
    <s v="Needle, disposable dental, 27g long sharewood_100_PP053400_CMST_x000a__x000a_"/>
    <n v="26.27"/>
    <n v="1"/>
    <n v="26.27"/>
  </r>
  <r>
    <x v="9"/>
    <x v="177"/>
    <s v="paper points 15 to 80 sizes"/>
    <n v="0"/>
    <n v="1"/>
    <n v="0"/>
  </r>
  <r>
    <x v="9"/>
    <x v="177"/>
    <s v="Root canal sealant ( Regular)"/>
    <n v="0"/>
    <n v="1"/>
    <n v="0"/>
  </r>
  <r>
    <x v="9"/>
    <x v="177"/>
    <s v="Root canal spreader S/E NI-TI_each_CMST"/>
    <n v="0"/>
    <n v="1"/>
    <n v="0"/>
  </r>
  <r>
    <x v="9"/>
    <x v="177"/>
    <s v="Xray - intraoral periapical Xray and intraoral films"/>
    <n v="0"/>
    <n v="1"/>
    <n v="0"/>
  </r>
  <r>
    <x v="9"/>
    <x v="178"/>
    <s v="Alginate impression material (Supreme)_500g_PP002100_CMST_x000a__x000a_"/>
    <n v="5659.63"/>
    <n v="1"/>
    <n v="5659.63"/>
  </r>
  <r>
    <x v="9"/>
    <x v="178"/>
    <s v="Glove disposable powdered latex medium_100_HH077700_CMST_x000a__x000a_"/>
    <n v="603.04999999999995"/>
    <n v="1"/>
    <n v="603.04999999999995"/>
  </r>
  <r>
    <x v="9"/>
    <x v="178"/>
    <s v="Monochromatic blue senstive X-ray Film, screen SizeSize: 30cm x 40cm_100_NN038400_CMST_x000a__x000a_"/>
    <n v="14016.78"/>
    <n v="1"/>
    <n v="14016.78"/>
  </r>
  <r>
    <x v="9"/>
    <x v="178"/>
    <s v="POP dental stone, ortho"/>
    <n v="0"/>
    <n v="1"/>
    <n v="0"/>
  </r>
  <r>
    <x v="9"/>
    <x v="178"/>
    <s v="POP dental stone, yellow"/>
    <n v="0"/>
    <n v="1"/>
    <n v="0"/>
  </r>
  <r>
    <x v="9"/>
    <x v="178"/>
    <s v="Pumice"/>
    <n v="0"/>
    <n v="1"/>
    <n v="0"/>
  </r>
  <r>
    <x v="9"/>
    <x v="178"/>
    <s v="Xray -intraoral periapical and intraoral"/>
    <n v="0"/>
    <n v="1"/>
    <n v="0"/>
  </r>
  <r>
    <x v="9"/>
    <x v="179"/>
    <s v="Lignocaine 2% Adrenaline 1/80,000 cartridge 1.8ml_50_PP046500_CMST_x000a__x000a_"/>
    <n v="0"/>
    <n v="1"/>
    <n v="0"/>
  </r>
  <r>
    <x v="9"/>
    <x v="179"/>
    <s v="Needle, disposable dental, 27g long sharewood_100_PP053400_CMST_x000a__x000a_"/>
    <n v="26.27"/>
    <n v="1"/>
    <n v="26.27"/>
  </r>
  <r>
    <x v="9"/>
    <x v="180"/>
    <s v="Glove disposable powdered latex medium_100_HH077700_CMST_x000a__x000a_"/>
    <n v="75.38"/>
    <n v="1"/>
    <n v="75.38"/>
  </r>
  <r>
    <x v="9"/>
    <x v="180"/>
    <s v="Lignocaine 2% Adrenaline 1/80,000 cartridge 1.8ml_50_PP046500_CMST_x000a__x000a_"/>
    <n v="0"/>
    <n v="1"/>
    <n v="0"/>
  </r>
  <r>
    <x v="9"/>
    <x v="180"/>
    <s v="Needle, disposable dental, 27g long sharewood_100_PP053400_CMST_x000a__x000a_"/>
    <n v="26.27"/>
    <n v="1"/>
    <n v="26.27"/>
  </r>
  <r>
    <x v="9"/>
    <x v="180"/>
    <s v="Wire ligature 0.4mm (016 0.406 mm), roll_Each_PP106800_CMST_x000a__x000a_"/>
    <n v="39390.06"/>
    <n v="1"/>
    <n v="39390.06"/>
  </r>
  <r>
    <x v="9"/>
    <x v="181"/>
    <s v="Glove disposable powdered latex medium_100_HH077700_CMST_x000a__x000a_"/>
    <n v="75.38"/>
    <n v="1"/>
    <n v="75.38"/>
  </r>
  <r>
    <x v="9"/>
    <x v="181"/>
    <s v="Prophylactic paste"/>
    <n v="0"/>
    <n v="1"/>
    <n v="0"/>
  </r>
  <r>
    <x v="10"/>
    <x v="182"/>
    <s v="Aminophylline 100mg, tablets"/>
    <n v="103.68"/>
    <n v="1"/>
    <n v="103.68"/>
  </r>
  <r>
    <x v="10"/>
    <x v="182"/>
    <s v="Amoxycillin 250mg, capsules_1000_AA004800_CMST_x000a__x000a__x000a_"/>
    <n v="1239.1400000000001"/>
    <n v="1"/>
    <n v="1239.1400000000001"/>
  </r>
  <r>
    <x v="10"/>
    <x v="182"/>
    <s v="Cannula iv (winged with injection pot) 18G_Each_HH013200_CMST_x000a__x000a_"/>
    <n v="326.86"/>
    <n v="1"/>
    <n v="326.86"/>
  </r>
  <r>
    <x v="10"/>
    <x v="182"/>
    <s v="Glove disposable powdered latex medium_100_HH077700_CMST_x000a__x000a_"/>
    <n v="188.45"/>
    <n v="1"/>
    <n v="188.45"/>
  </r>
  <r>
    <x v="10"/>
    <x v="182"/>
    <s v="Hydrocortisone 100mg_Each_BB040200_CMST_x000a__x000a_"/>
    <n v="2436.48"/>
    <n v="1"/>
    <n v="2436.48"/>
  </r>
  <r>
    <x v="10"/>
    <x v="182"/>
    <s v="IV giving/infusion set, with needle"/>
    <n v="930"/>
    <n v="1"/>
    <n v="930"/>
  </r>
  <r>
    <x v="10"/>
    <x v="182"/>
    <s v="N95 Face Masks_35_HH104400_CMST_x000a__x000a_"/>
    <n v="2319.34"/>
    <n v="1"/>
    <n v="2319.34"/>
  </r>
  <r>
    <x v="10"/>
    <x v="182"/>
    <s v="Prednisone 20mg"/>
    <n v="302.05"/>
    <n v="1"/>
    <n v="302.05"/>
  </r>
  <r>
    <x v="10"/>
    <x v="182"/>
    <s v="Salbutamol solution for nebulising 5mg/ml, 30ml_Each_EE040500_CMST_x000a_"/>
    <n v="821.28"/>
    <n v="1"/>
    <n v="821.28"/>
  </r>
  <r>
    <x v="10"/>
    <x v="182"/>
    <s v="Xray (per above)"/>
    <n v="182.32"/>
    <n v="1"/>
    <n v="182.32"/>
  </r>
  <r>
    <x v="10"/>
    <x v="183"/>
    <s v="Beclomethasone diproprionate inhalation, 50mcg/dose, 200 doses_Each_EE003900_CMST_x000a__x000a_"/>
    <n v="32979.68"/>
    <n v="1"/>
    <n v="32979.68"/>
  </r>
  <r>
    <x v="10"/>
    <x v="183"/>
    <s v="Glove disposable powdered latex medium_100_HH077700_CMST_x000a__x000a_"/>
    <n v="150.76"/>
    <n v="1"/>
    <n v="150.76"/>
  </r>
  <r>
    <x v="10"/>
    <x v="183"/>
    <s v="N95 Face Masks_35_HH104400_CMST_x000a__x000a_"/>
    <n v="4638.68"/>
    <n v="1"/>
    <n v="4638.68"/>
  </r>
  <r>
    <x v="10"/>
    <x v="183"/>
    <s v="Salbutamol sulphate aerosol inhalation, 100mcg/dose, 200 doses_Each_EE040800_CMST_x000a__x000a_"/>
    <n v="7690.88"/>
    <n v="1"/>
    <n v="7690.88"/>
  </r>
  <r>
    <x v="10"/>
    <x v="184"/>
    <s v="Beclomethasone diproprionate inhalation, 50mcg/dose, 200 doses_Each_EE003900_CMST_x000a__x000a_"/>
    <n v="32979.68"/>
    <n v="1"/>
    <n v="32979.68"/>
  </r>
  <r>
    <x v="10"/>
    <x v="184"/>
    <s v="Glove disposable powdered latex medium_100_HH077700_CMST_x000a__x000a_"/>
    <n v="150.76"/>
    <n v="1"/>
    <n v="150.76"/>
  </r>
  <r>
    <x v="10"/>
    <x v="184"/>
    <s v="N95 Face Masks_35_HH104400_CMST_x000a__x000a_"/>
    <n v="4638.68"/>
    <n v="1"/>
    <n v="4638.68"/>
  </r>
  <r>
    <x v="10"/>
    <x v="184"/>
    <s v="Salbutamol sulphate aerosol inhalation, 100mcg/dose, 200 doses_Each_EE040800_CMST_x000a__x000a_"/>
    <n v="7690.88"/>
    <n v="1"/>
    <n v="7690.88"/>
  </r>
  <r>
    <x v="10"/>
    <x v="185"/>
    <s v="Adrenaline 1/1000, 1ml_Each_BB003300_CMST_x000a__x000a_"/>
    <n v="0"/>
    <n v="1"/>
    <n v="0"/>
  </r>
  <r>
    <x v="10"/>
    <x v="185"/>
    <s v="Aminophylline 100mg, tablets_1000_AA002700_CMST_x000a__x000a_"/>
    <n v="34.28"/>
    <n v="1"/>
    <n v="34.28"/>
  </r>
  <r>
    <x v="10"/>
    <x v="185"/>
    <s v="Amoxycillin 250mg, capsules_1000_AA004800_CMST_x000a__x000a__x000a_"/>
    <n v="1239.1400000000001"/>
    <n v="1"/>
    <n v="1239.1400000000001"/>
  </r>
  <r>
    <x v="10"/>
    <x v="185"/>
    <s v="Atropine sulphate 600 micrograms/ml, 1ml_Each_BB006600_CMST_x000a__x000a_"/>
    <n v="0"/>
    <n v="1"/>
    <n v="0"/>
  </r>
  <r>
    <x v="10"/>
    <x v="185"/>
    <s v="Cannula iv (winged with injection pot) 18G_Each_HH013200_CMST_x000a__x000a_"/>
    <n v="326.86"/>
    <n v="1"/>
    <n v="326.86"/>
  </r>
  <r>
    <x v="10"/>
    <x v="185"/>
    <s v="Glove disposable powdered latex medium_100_HH077700_CMST_x000a__x000a_"/>
    <n v="0"/>
    <n v="1"/>
    <n v="0"/>
  </r>
  <r>
    <x v="10"/>
    <x v="185"/>
    <s v="Hydrocortisone 100mg_Each_BB040200_CMST_x000a__x000a_"/>
    <n v="2436.48"/>
    <n v="1"/>
    <n v="2436.48"/>
  </r>
  <r>
    <x v="10"/>
    <x v="185"/>
    <s v="IV giving/infusion set, with needle"/>
    <n v="930"/>
    <n v="1"/>
    <n v="930"/>
  </r>
  <r>
    <x v="10"/>
    <x v="185"/>
    <s v="N95 Face Masks_35_HH104400_CMST_x000a__x000a_"/>
    <n v="0"/>
    <n v="1"/>
    <n v="0"/>
  </r>
  <r>
    <x v="10"/>
    <x v="185"/>
    <s v="Prednisone 20mg"/>
    <n v="302.05"/>
    <n v="1"/>
    <n v="302.05"/>
  </r>
  <r>
    <x v="10"/>
    <x v="185"/>
    <s v="Salbutamol solution for nebulising 5mg/ml, 30ml_Each_EE040500_CMST_x000a_"/>
    <n v="821.28"/>
    <n v="1"/>
    <n v="821.28"/>
  </r>
  <r>
    <x v="10"/>
    <x v="185"/>
    <s v="Xray (per above)"/>
    <n v="182.32"/>
    <n v="1"/>
    <n v="182.32"/>
  </r>
  <r>
    <x v="10"/>
    <x v="186"/>
    <s v="Glove disposable powdered latex medium_100_HH077700_CMST_x000a__x000a_"/>
    <n v="37.69"/>
    <n v="1"/>
    <n v="37.69"/>
  </r>
  <r>
    <x v="10"/>
    <x v="186"/>
    <s v="N95 Face Masks_35_HH104400_CMST_x000a__x000a_"/>
    <n v="231.93"/>
    <n v="1"/>
    <n v="231.93"/>
  </r>
  <r>
    <x v="10"/>
    <x v="186"/>
    <s v="Spirometry"/>
    <n v="0"/>
    <n v="1"/>
    <n v="0"/>
  </r>
  <r>
    <x v="10"/>
    <x v="186"/>
    <s v="Thermometer"/>
    <n v="0"/>
    <n v="1"/>
    <n v="0"/>
  </r>
  <r>
    <x v="10"/>
    <x v="187"/>
    <s v="Amoxycillin 250mg, capsules_1000_AA004800_CMST_x000a__x000a__x000a_"/>
    <n v="867.4"/>
    <n v="1"/>
    <n v="867.4"/>
  </r>
  <r>
    <x v="10"/>
    <x v="187"/>
    <s v="Cannula iv (winged with injection pot) 18G_Each_HH013200_CMST_x000a__x000a_"/>
    <n v="326.86"/>
    <n v="1"/>
    <n v="326.86"/>
  </r>
  <r>
    <x v="10"/>
    <x v="187"/>
    <s v="Ceftriaxone 1g, PFR_Each_BB013500_CMST_x000a__x000a_"/>
    <n v="1784.3"/>
    <n v="1"/>
    <n v="1784.3"/>
  </r>
  <r>
    <x v="10"/>
    <x v="187"/>
    <s v="Glove disposable powdered latex medium_100_HH077700_CMST_x000a__x000a_"/>
    <n v="0"/>
    <n v="1"/>
    <n v="0"/>
  </r>
  <r>
    <x v="10"/>
    <x v="187"/>
    <s v="Hydrocortisone 100mg_Each_BB040200_CMST_x000a__x000a_"/>
    <n v="812.16"/>
    <n v="1"/>
    <n v="812.16"/>
  </r>
  <r>
    <x v="10"/>
    <x v="187"/>
    <s v="IV giving/infusion set, with needle"/>
    <n v="930"/>
    <n v="1"/>
    <n v="930"/>
  </r>
  <r>
    <x v="10"/>
    <x v="187"/>
    <s v="N95 Face Masks_35_HH104400_CMST_x000a__x000a_"/>
    <n v="0"/>
    <n v="1"/>
    <n v="0"/>
  </r>
  <r>
    <x v="10"/>
    <x v="187"/>
    <s v="Paracetamol 500mg, tablets_1000_AA049500_CMST_x000a__x000a_"/>
    <n v="87.74"/>
    <n v="1"/>
    <n v="87.74"/>
  </r>
  <r>
    <x v="10"/>
    <x v="187"/>
    <s v="Plaster, elastic adhesive 7.5cm x 5m_each_CMST"/>
    <n v="0"/>
    <n v="1"/>
    <n v="0"/>
  </r>
  <r>
    <x v="10"/>
    <x v="187"/>
    <s v="Prednisone 20mg"/>
    <n v="302.05"/>
    <n v="1"/>
    <n v="302.05"/>
  </r>
  <r>
    <x v="10"/>
    <x v="187"/>
    <s v="Salbutamol solution for nebulising 5mg/ml, 30ml_Each_EE040500_CMST_x000a_"/>
    <n v="821.28"/>
    <n v="1"/>
    <n v="821.28"/>
  </r>
  <r>
    <x v="10"/>
    <x v="188"/>
    <s v="Glove disposable powdered latex medium_100_HH077700_CMST_x000a__x000a_"/>
    <n v="37.69"/>
    <n v="1"/>
    <n v="37.69"/>
  </r>
  <r>
    <x v="10"/>
    <x v="188"/>
    <s v="N95 Face Masks_35_HH104400_CMST_x000a__x000a_"/>
    <n v="231.93"/>
    <n v="1"/>
    <n v="231.93"/>
  </r>
  <r>
    <x v="10"/>
    <x v="189"/>
    <s v="Glove disposable powdered latex medium_100_HH077700_CMST_x000a__x000a_"/>
    <n v="37.69"/>
    <n v="1"/>
    <n v="37.69"/>
  </r>
  <r>
    <x v="10"/>
    <x v="189"/>
    <s v="N95 Face Masks_35_HH104400_CMST_x000a__x000a_"/>
    <n v="231.93"/>
    <n v="1"/>
    <n v="231.93"/>
  </r>
  <r>
    <x v="10"/>
    <x v="190"/>
    <s v="Glove disposable powdered latex medium_100_HH077700_CMST_x000a__x000a_"/>
    <n v="37.69"/>
    <n v="1"/>
    <n v="37.69"/>
  </r>
  <r>
    <x v="10"/>
    <x v="190"/>
    <s v="N95 Face Masks_35_HH104400_CMST_x000a__x000a_"/>
    <n v="231.93"/>
    <n v="1"/>
    <n v="231.93"/>
  </r>
  <r>
    <x v="10"/>
    <x v="191"/>
    <s v="Amoxycillin 250mg, capsules_1000_AA004800_CMST_x000a__x000a__x000a_"/>
    <n v="867.4"/>
    <n v="1"/>
    <n v="867.4"/>
  </r>
  <r>
    <x v="10"/>
    <x v="191"/>
    <s v="Cannula iv (winged with injection pot) 18G_Each_HH013200_CMST_x000a__x000a_"/>
    <n v="326.86"/>
    <n v="1"/>
    <n v="326.86"/>
  </r>
  <r>
    <x v="10"/>
    <x v="191"/>
    <s v="Ceftriaxone 1g, PFR_Each_BB013500_CMST_x000a__x000a_"/>
    <n v="1784.3"/>
    <n v="1"/>
    <n v="1784.3"/>
  </r>
  <r>
    <x v="10"/>
    <x v="191"/>
    <s v="CPAP/bipap"/>
    <n v="0"/>
    <n v="1"/>
    <n v="0"/>
  </r>
  <r>
    <x v="10"/>
    <x v="191"/>
    <s v="CPAP/BiPAP Kit with Mask"/>
    <n v="0"/>
    <n v="1"/>
    <n v="0"/>
  </r>
  <r>
    <x v="10"/>
    <x v="191"/>
    <s v="Dexamethasone sodium phosphate 4mg/ml, 1ml_Each_BB021300_CMST_x000a__x000a_"/>
    <n v="5310"/>
    <n v="2"/>
    <n v="10620"/>
  </r>
  <r>
    <x v="10"/>
    <x v="191"/>
    <s v="Enoxaparin/40mg/0.4ml"/>
    <n v="0"/>
    <n v="1"/>
    <n v="0"/>
  </r>
  <r>
    <x v="10"/>
    <x v="191"/>
    <s v="Face shields"/>
    <n v="0"/>
    <n v="1"/>
    <n v="0"/>
  </r>
  <r>
    <x v="10"/>
    <x v="191"/>
    <s v="Glove disposable powdered latex medium_100_HH077700_CMST_x000a__x000a_"/>
    <n v="0"/>
    <n v="1"/>
    <n v="0"/>
  </r>
  <r>
    <x v="10"/>
    <x v="191"/>
    <s v="Goggles, safety plastic_Pair_LL056100_CMST_x000a__x000a_"/>
    <n v="0"/>
    <n v="1"/>
    <n v="0"/>
  </r>
  <r>
    <x v="10"/>
    <x v="191"/>
    <s v="IV giving/infusion set, with needle"/>
    <n v="930"/>
    <n v="1"/>
    <n v="930"/>
  </r>
  <r>
    <x v="10"/>
    <x v="191"/>
    <s v="N95 Face Masks_35_HH104400_CMST_x000a__x000a_"/>
    <n v="0"/>
    <n v="1"/>
    <n v="0"/>
  </r>
  <r>
    <x v="10"/>
    <x v="191"/>
    <s v="Non rebreather masks"/>
    <n v="0"/>
    <n v="1"/>
    <n v="0"/>
  </r>
  <r>
    <x v="10"/>
    <x v="191"/>
    <s v="Paracetamol 500mg, tablets_1000_AA049500_CMST_x000a__x000a_"/>
    <n v="0"/>
    <n v="1"/>
    <n v="0"/>
  </r>
  <r>
    <x v="10"/>
    <x v="191"/>
    <s v="Plaster, elastic adhesive 7.5cm x 5m_each_CMST"/>
    <n v="0"/>
    <n v="1"/>
    <n v="0"/>
  </r>
  <r>
    <x v="10"/>
    <x v="191"/>
    <s v="Salbutamol solution for nebulising 5mg/ml, 30ml_Each_EE040500_CMST_x000a_"/>
    <n v="821.28"/>
    <n v="1"/>
    <n v="821.28"/>
  </r>
  <r>
    <x v="10"/>
    <x v="191"/>
    <s v="Surgical gown"/>
    <n v="0"/>
    <n v="1"/>
    <n v="0"/>
  </r>
  <r>
    <x v="10"/>
    <x v="191"/>
    <s v="Surgical masks (for patients)"/>
    <n v="0"/>
    <n v="1"/>
    <n v="0"/>
  </r>
  <r>
    <x v="10"/>
    <x v="191"/>
    <s v="Unfractionated heparin/5000 IU/mL, 5 mL, amp."/>
    <n v="0"/>
    <n v="1"/>
    <n v="0"/>
  </r>
  <r>
    <x v="10"/>
    <x v="191"/>
    <s v="Venturi face mask,heat moist.exchange,adult_Each_HH190850_CMST_x000a__x000a_"/>
    <n v="0"/>
    <n v="1"/>
    <n v="0"/>
  </r>
  <r>
    <x v="10"/>
    <x v="192"/>
    <s v="Glove disposable powdered latex medium_100_HH077700_CMST_x000a__x000a_"/>
    <n v="37.69"/>
    <n v="1"/>
    <n v="37.69"/>
  </r>
  <r>
    <x v="10"/>
    <x v="192"/>
    <s v="N95 Face Masks_35_HH104400_CMST_x000a__x000a_"/>
    <n v="231.93"/>
    <n v="1"/>
    <n v="231.93"/>
  </r>
  <r>
    <x v="11"/>
    <x v="193"/>
    <s v="Benzyl benzoate 25% lotion, 1000 ml bottle"/>
    <n v="0"/>
    <n v="1"/>
    <n v="0"/>
  </r>
  <r>
    <x v="11"/>
    <x v="193"/>
    <s v="Erythromycin 250mg, enteric coated tablets_1000_AA023700_CMST_x000a__x000a_"/>
    <n v="1093.05"/>
    <n v="1"/>
    <n v="1093.05"/>
  </r>
  <r>
    <x v="11"/>
    <x v="110"/>
    <s v="clotrimazole cream"/>
    <n v="163.38999999999999"/>
    <n v="1"/>
    <n v="163.38999999999999"/>
  </r>
  <r>
    <x v="11"/>
    <x v="110"/>
    <s v="Hydrocortisone skin ointment 1%, 15g_Each_EE023400_CMST_x000a__x000a_"/>
    <n v="257.54000000000002"/>
    <n v="1"/>
    <n v="257.54000000000002"/>
  </r>
  <r>
    <x v="11"/>
    <x v="110"/>
    <s v="Itraconazole 200mg"/>
    <n v="0"/>
    <n v="1"/>
    <n v="0"/>
  </r>
  <r>
    <x v="12"/>
    <x v="194"/>
    <s v="Cotrimoxazole 480mg, tablets_1000_AA018600_CMST_x000a__x000a_"/>
    <n v="4000.99"/>
    <n v="1"/>
    <n v="4000.99"/>
  </r>
  <r>
    <x v="12"/>
    <x v="194"/>
    <s v="Treatment: second-line drugs"/>
    <n v="346031"/>
    <n v="1"/>
    <n v="346031"/>
  </r>
  <r>
    <x v="12"/>
    <x v="195"/>
    <s v="Cat I &amp; III Patient Kit B"/>
    <n v="24188.04"/>
    <n v="1"/>
    <n v="24188.04"/>
  </r>
  <r>
    <x v="12"/>
    <x v="195"/>
    <s v="Cat II Patient kit A2"/>
    <n v="54397.66"/>
    <n v="1"/>
    <n v="54397.66"/>
  </r>
  <r>
    <x v="12"/>
    <x v="195"/>
    <s v="Cotrimoxazole 480mg, tablets_1000_AA018600_CMST_x000a__x000a_"/>
    <n v="829.84"/>
    <n v="2"/>
    <n v="1659.68"/>
  </r>
  <r>
    <x v="12"/>
    <x v="195"/>
    <s v="Pyridoxine"/>
    <n v="75.88"/>
    <n v="1"/>
    <n v="75.88"/>
  </r>
  <r>
    <x v="12"/>
    <x v="195"/>
    <s v="Pyridoxine (Vitamin B6) 25mg, tablets"/>
    <n v="75.88"/>
    <n v="1"/>
    <n v="75.88"/>
  </r>
  <r>
    <x v="12"/>
    <x v="195"/>
    <s v="X-ray"/>
    <n v="365.04"/>
    <n v="1"/>
    <n v="365.04"/>
  </r>
  <r>
    <x v="12"/>
    <x v="196"/>
    <s v="Cat II Patient kit A1"/>
    <n v="62248.31"/>
    <n v="1"/>
    <n v="62248.31"/>
  </r>
  <r>
    <x v="12"/>
    <x v="196"/>
    <s v="Cotrimoxazole 480mg, tablets_1000_AA018600_CMST_x000a__x000a_"/>
    <n v="829.83"/>
    <n v="1"/>
    <n v="829.83"/>
  </r>
  <r>
    <x v="12"/>
    <x v="196"/>
    <s v="Pyridoxine (Vitamin B6) 25mg, tablets"/>
    <n v="151.76"/>
    <n v="1"/>
    <n v="151.76"/>
  </r>
  <r>
    <x v="12"/>
    <x v="196"/>
    <s v="X-ray"/>
    <n v="365.04"/>
    <n v="1"/>
    <n v="365.04"/>
  </r>
  <r>
    <x v="12"/>
    <x v="197"/>
    <s v="X-ray"/>
    <n v="365.04"/>
    <n v="1"/>
    <n v="365.04"/>
  </r>
  <r>
    <x v="12"/>
    <x v="198"/>
    <s v="Cat I &amp; III Patient kit A"/>
    <n v="13328.2"/>
    <n v="1"/>
    <n v="13328.2"/>
  </r>
  <r>
    <x v="12"/>
    <x v="198"/>
    <s v="Cotrimoxazole 480mg, tablets_1000_AA018600_CMST_x000a__x000a_"/>
    <n v="829.83"/>
    <n v="1"/>
    <n v="829.83"/>
  </r>
  <r>
    <x v="12"/>
    <x v="198"/>
    <s v="Pyridoxine (Vitamin B6) 25mg, tablets"/>
    <n v="151.76"/>
    <n v="1"/>
    <n v="151.76"/>
  </r>
  <r>
    <x v="12"/>
    <x v="198"/>
    <s v="X-ray"/>
    <n v="365.04"/>
    <n v="1"/>
    <n v="365.04"/>
  </r>
  <r>
    <x v="12"/>
    <x v="199"/>
    <s v="GeneXpert Cartridge"/>
    <n v="8125.01"/>
    <n v="1"/>
    <n v="8125.01"/>
  </r>
  <r>
    <x v="12"/>
    <x v="199"/>
    <s v="Glove disposable powdered latex large_100_HH077400_CMST_x000a__x000a_"/>
    <n v="35.619999999999997"/>
    <n v="1"/>
    <n v="35.619999999999997"/>
  </r>
  <r>
    <x v="12"/>
    <x v="199"/>
    <s v="sputum container"/>
    <n v="164.95"/>
    <n v="1"/>
    <n v="164.95"/>
  </r>
  <r>
    <x v="12"/>
    <x v="200"/>
    <s v="Oral Quick, UNIGOLD, Deternime, INSTI"/>
    <n v="6520"/>
    <n v="1"/>
    <n v="6520"/>
  </r>
  <r>
    <x v="12"/>
    <x v="201"/>
    <s v="Bottle, Blood Collecting Plain Plastic Vacutainer, 5ml_100_MM038700_CMST_x000a__x000a_"/>
    <n v="254"/>
    <n v="1"/>
    <n v="254"/>
  </r>
  <r>
    <x v="12"/>
    <x v="201"/>
    <s v="Glove disposable powdered latex large_100_HH077400_CMST_x000a__x000a_"/>
    <n v="35.619999999999997"/>
    <n v="1"/>
    <n v="35.619999999999997"/>
  </r>
  <r>
    <x v="12"/>
    <x v="201"/>
    <s v="IGRA ELISA Assay"/>
    <n v="0"/>
    <n v="1"/>
    <n v="0"/>
  </r>
  <r>
    <x v="12"/>
    <x v="201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2"/>
    <x v="202"/>
    <s v="3HP (RPT 300mg/INH 150mg)"/>
    <n v="12000"/>
    <n v="1"/>
    <n v="12000"/>
  </r>
  <r>
    <x v="12"/>
    <x v="203"/>
    <s v="3HP (RPT 300mg/INH 150mg)"/>
    <n v="12000"/>
    <n v="1"/>
    <n v="12000"/>
  </r>
  <r>
    <x v="12"/>
    <x v="204"/>
    <s v="Glove disposable powdered latex large_100_HH077400_CMST_x000a__x000a_"/>
    <n v="35.619999999999997"/>
    <n v="1"/>
    <n v="35.619999999999997"/>
  </r>
  <r>
    <x v="12"/>
    <x v="205"/>
    <s v="Glove disposable powdered latex large_100_HH077400_CMST_x000a__x000a_"/>
    <n v="35.619999999999997"/>
    <n v="1"/>
    <n v="35.619999999999997"/>
  </r>
  <r>
    <x v="12"/>
    <x v="205"/>
    <s v="sputum container"/>
    <n v="0"/>
    <n v="1"/>
    <n v="0"/>
  </r>
  <r>
    <x v="12"/>
    <x v="206"/>
    <s v="Glove disposable powdered latex large_100_HH077400_CMST_x000a__x000a_"/>
    <n v="35.619999999999997"/>
    <n v="1"/>
    <n v="35.619999999999997"/>
  </r>
  <r>
    <x v="12"/>
    <x v="207"/>
    <s v="Glove disposable powdered latex large_100_HH077400_CMST_x000a__x000a_"/>
    <n v="71.239999999999995"/>
    <n v="2"/>
    <n v="142.47999999999999"/>
  </r>
  <r>
    <x v="12"/>
    <x v="208"/>
    <s v="Collection bottle"/>
    <n v="0"/>
    <n v="1"/>
    <n v="0"/>
  </r>
  <r>
    <x v="12"/>
    <x v="208"/>
    <s v="Glove disposable powdered latex large_100_HH077400_CMST_x000a__x000a_"/>
    <n v="35.619999999999997"/>
    <n v="1"/>
    <n v="35.619999999999997"/>
  </r>
  <r>
    <x v="12"/>
    <x v="208"/>
    <s v="Urine LAM test"/>
    <n v="0"/>
    <n v="1"/>
    <n v="0"/>
  </r>
  <r>
    <x v="12"/>
    <x v="110"/>
    <s v="Nutritional support"/>
    <n v="0"/>
    <n v="1"/>
    <n v="0"/>
  </r>
  <r>
    <x v="13"/>
    <x v="209"/>
    <s v="BCG vaccine"/>
    <n v="152"/>
    <n v="1"/>
    <n v="152"/>
  </r>
  <r>
    <x v="13"/>
    <x v="209"/>
    <s v="Syringe, autodisposable, BCG, 0.1 ml, with needle"/>
    <n v="6.93"/>
    <n v="1"/>
    <n v="6.93"/>
  </r>
  <r>
    <x v="13"/>
    <x v="210"/>
    <s v="HPV vaccine"/>
    <n v="459"/>
    <n v="1"/>
    <n v="459"/>
  </r>
  <r>
    <x v="13"/>
    <x v="210"/>
    <s v="Syringe, autodestruct, 5ml, disposable, hypoluer with 21g needle_Each_HH150000_CMST + Alcohol swabs/wipes 70% isopropyl alcohol 100 pieces_100_FF000300_CMST_x000a__x000a__x000a__x000a_"/>
    <n v="460.55"/>
    <n v="1"/>
    <n v="460.55"/>
  </r>
  <r>
    <x v="13"/>
    <x v="211"/>
    <s v="Measles rubella vaccine"/>
    <n v="1152"/>
    <n v="1"/>
    <n v="1152"/>
  </r>
  <r>
    <x v="13"/>
    <x v="211"/>
    <s v="Syringe, autodestruct, 5ml, disposable, hypoluer with 21g needle_Each_HH150000_CMST + Alcohol swabs/wipes 70% isopropyl alcohol 100 pieces_100_FF000300_CMST_x000a__x000a__x000a__x000a_"/>
    <n v="307.02999999999997"/>
    <n v="1"/>
    <n v="307.02999999999997"/>
  </r>
  <r>
    <x v="13"/>
    <x v="212"/>
    <s v="Oral Cholera"/>
    <n v="1048"/>
    <n v="1"/>
    <n v="1048"/>
  </r>
  <r>
    <x v="13"/>
    <x v="213"/>
    <s v="Pentavalent vaccine"/>
    <n v="3024"/>
    <n v="1"/>
    <n v="3024"/>
  </r>
  <r>
    <x v="13"/>
    <x v="213"/>
    <s v="Syringe, autodestruct, 5ml, disposable, hypoluer with 21g needle_Each_HH150000_CMST + Alcohol swabs/wipes 70% isopropyl alcohol 100 pieces_100_FF000300_CMST_x000a__x000a__x000a__x000a_"/>
    <n v="460.55"/>
    <n v="1"/>
    <n v="460.55"/>
  </r>
  <r>
    <x v="13"/>
    <x v="214"/>
    <s v="Pneumococcal vaccine"/>
    <n v="1992"/>
    <n v="1"/>
    <n v="1992"/>
  </r>
  <r>
    <x v="13"/>
    <x v="214"/>
    <s v="Syringe, autodestruct, 5ml, disposable, hypoluer with 21g needle_Each_HH150000_CMST + Alcohol swabs/wipes 70% isopropyl alcohol 100 pieces_100_FF000300_CMST_x000a__x000a__x000a__x000a_"/>
    <n v="460.55"/>
    <n v="1"/>
    <n v="460.55"/>
  </r>
  <r>
    <x v="13"/>
    <x v="215"/>
    <s v="Polio vaccine"/>
    <n v="672"/>
    <n v="1"/>
    <n v="672"/>
  </r>
  <r>
    <x v="13"/>
    <x v="215"/>
    <s v="Syringe, autodestruct, 5ml, disposable, hypoluer with 21g needle_Each_HH150000_CMST + Alcohol swabs/wipes 70% isopropyl alcohol 100 pieces_100_FF000300_CMST_x000a__x000a__x000a__x000a_"/>
    <n v="153.52000000000001"/>
    <n v="1"/>
    <n v="153.52000000000001"/>
  </r>
  <r>
    <x v="13"/>
    <x v="216"/>
    <s v="Rotavirus vaccine"/>
    <n v="368"/>
    <n v="1"/>
    <n v="368"/>
  </r>
  <r>
    <x v="14"/>
    <x v="217"/>
    <s v="Misoprostol 200 mcg, tablets_100_AA045000_CMST_x000a__x000a_"/>
    <n v="142.46"/>
    <n v="1"/>
    <n v="142.46"/>
  </r>
  <r>
    <x v="14"/>
    <x v="217"/>
    <s v="Paracetamol 500mg, tablets_1000_AA049500_CMST_x000a__x000a_"/>
    <n v="78.959999999999994"/>
    <n v="1"/>
    <n v="78.959999999999994"/>
  </r>
  <r>
    <x v="14"/>
    <x v="151"/>
    <s v="Ultrasound gel"/>
    <n v="567.92999999999995"/>
    <n v="1"/>
    <n v="567.92999999999995"/>
  </r>
  <r>
    <x v="14"/>
    <x v="110"/>
    <s v="(blank)"/>
    <m/>
    <n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70">
  <r>
    <x v="0"/>
    <s v="ANC Package"/>
    <x v="0"/>
    <s v="Basic ANC, iron and folic acid supplement"/>
    <s v="All"/>
    <s v="all"/>
    <s v="What to include in basic ANC and other individual packages? CEA Darmstadt, 2004; Lancet includes BP, exam, urine, Hb, TT, syphilis and IPT"/>
    <x v="0"/>
    <x v="0"/>
    <s v="Tablet"/>
    <n v="30"/>
    <n v="1"/>
    <n v="8"/>
    <s v="NA"/>
    <n v="240"/>
    <n v="2.2524700000000002"/>
    <n v="540.59"/>
    <n v="1"/>
    <n v="1"/>
    <s v="240 Tablets per one pregnancy. Replace every three years"/>
    <m/>
  </r>
  <r>
    <x v="0"/>
    <m/>
    <x v="1"/>
    <s v="Basic ANC"/>
    <s v="All"/>
    <s v="all"/>
    <m/>
    <x v="1"/>
    <x v="0"/>
    <s v="bottle"/>
    <n v="2"/>
    <m/>
    <n v="1"/>
    <s v="visit"/>
    <n v="1"/>
    <n v="367.54"/>
    <n v="367.54"/>
    <n v="1"/>
    <n v="1"/>
    <s v="2 bottles per one pregnancy. Replaced every three years"/>
    <s v="Added based on &quot;Universal bottle&quot; at 267.54"/>
  </r>
  <r>
    <x v="0"/>
    <m/>
    <x v="1"/>
    <s v="Basic ANC"/>
    <s v="All"/>
    <s v="all"/>
    <m/>
    <x v="2"/>
    <x v="0"/>
    <s v="test kit"/>
    <n v="2"/>
    <n v="1"/>
    <n v="1"/>
    <s v="visit"/>
    <n v="2"/>
    <n v="1800"/>
    <n v="3600"/>
    <n v="1"/>
    <n v="1"/>
    <s v="2 test kits per one pregnancy. Replaced every three years"/>
    <s v="https://mshpriceguide.org/en/single-drug-information/?DMFId=1083&amp;searchYear=2015"/>
  </r>
  <r>
    <x v="0"/>
    <m/>
    <x v="1"/>
    <s v="Basic ANC"/>
    <s v="All"/>
    <s v="all"/>
    <m/>
    <x v="3"/>
    <x v="0"/>
    <s v="pack"/>
    <n v="1"/>
    <m/>
    <n v="1"/>
    <s v="visit"/>
    <n v="0.25"/>
    <n v="2689.81"/>
    <n v="672.45"/>
    <n v="1"/>
    <n v="1"/>
    <s v="1 pack per one pregnancy. Replaced every three years"/>
    <s v="Adjusted to 0.25 pack per patient EC"/>
  </r>
  <r>
    <x v="0"/>
    <m/>
    <x v="1"/>
    <s v="Basic ANC"/>
    <s v="All"/>
    <s v="all"/>
    <m/>
    <x v="4"/>
    <x v="0"/>
    <s v="heamacue"/>
    <n v="2"/>
    <m/>
    <n v="1"/>
    <s v="visit"/>
    <n v="2"/>
    <n v="590"/>
    <n v="1180"/>
    <n v="1"/>
    <n v="1"/>
    <s v="2 test kits per one pregnancy. Replaced every three years"/>
    <s v="Added EC"/>
  </r>
  <r>
    <x v="0"/>
    <m/>
    <x v="1"/>
    <s v="Basic ANC"/>
    <m/>
    <s v=""/>
    <m/>
    <x v="5"/>
    <x v="0"/>
    <s v="test kit"/>
    <n v="2"/>
    <m/>
    <n v="1"/>
    <s v="visit"/>
    <n v="2"/>
    <n v="273.57"/>
    <n v="547.14"/>
    <n v="1"/>
    <n v="1"/>
    <s v="2 test kits per one pregnancy. Replaced every three years"/>
    <s v="Bioline EC"/>
  </r>
  <r>
    <x v="0"/>
    <m/>
    <x v="0"/>
    <s v="Basic ANC, iron and folic acid supplement"/>
    <s v="All"/>
    <s v="all"/>
    <m/>
    <x v="6"/>
    <x v="0"/>
    <s v="tablets"/>
    <n v="30"/>
    <n v="1"/>
    <n v="8"/>
    <s v="months"/>
    <n v="240"/>
    <n v="2.2864"/>
    <n v="548.74"/>
    <n v="1"/>
    <n v="1"/>
    <s v="240 Tablets per one pregnancy. Replace every three years"/>
    <m/>
  </r>
  <r>
    <x v="0"/>
    <m/>
    <x v="1"/>
    <s v="Basic ANC, urine"/>
    <s v="All"/>
    <s v="all"/>
    <m/>
    <x v="7"/>
    <x v="0"/>
    <s v="strip"/>
    <n v="1"/>
    <m/>
    <n v="8"/>
    <s v="visit"/>
    <n v="8"/>
    <n v="59"/>
    <n v="472"/>
    <n v="1"/>
    <n v="1"/>
    <s v="8 strips per one pregnancy"/>
    <s v="Done EC"/>
  </r>
  <r>
    <x v="0"/>
    <m/>
    <x v="2"/>
    <s v="Basic ANC, deworming"/>
    <s v="All"/>
    <s v="all"/>
    <m/>
    <x v="8"/>
    <x v="0"/>
    <s v="Tablet"/>
    <n v="1"/>
    <m/>
    <n v="1"/>
    <s v="visit"/>
    <n v="1"/>
    <n v="2.7197499999999999"/>
    <n v="2.72"/>
    <n v="1"/>
    <n v="1"/>
    <s v="1 tablet per one pregnancy. Repleced Every three years"/>
    <m/>
  </r>
  <r>
    <x v="0"/>
    <m/>
    <x v="1"/>
    <s v="Basic ANC"/>
    <s v="All"/>
    <s v="all"/>
    <m/>
    <x v="9"/>
    <x v="0"/>
    <s v="Tablet"/>
    <n v="3"/>
    <m/>
    <n v="1"/>
    <s v="per pregrancy"/>
    <n v="3"/>
    <n v="75.098479999999995"/>
    <n v="225.3"/>
    <n v="1"/>
    <n v="1"/>
    <m/>
    <m/>
  </r>
  <r>
    <x v="0"/>
    <m/>
    <x v="3"/>
    <m/>
    <s v="All"/>
    <s v="all"/>
    <m/>
    <x v="10"/>
    <x v="1"/>
    <m/>
    <m/>
    <m/>
    <s v="1 weighing scales scale per clinic. Replaced every year"/>
    <m/>
    <m/>
    <m/>
    <n v="0"/>
    <m/>
    <n v="1"/>
    <m/>
    <s v="Health System Inputs"/>
  </r>
  <r>
    <x v="0"/>
    <m/>
    <x v="3"/>
    <m/>
    <s v="All"/>
    <s v="all"/>
    <m/>
    <x v="11"/>
    <x v="1"/>
    <m/>
    <m/>
    <m/>
    <s v="2 thermometers per clinic. Replaced every year"/>
    <m/>
    <m/>
    <m/>
    <n v="0"/>
    <m/>
    <n v="1"/>
    <m/>
    <s v="Health System Inputs"/>
  </r>
  <r>
    <x v="0"/>
    <m/>
    <x v="3"/>
    <m/>
    <s v="All"/>
    <s v="all"/>
    <m/>
    <x v="12"/>
    <x v="1"/>
    <m/>
    <m/>
    <m/>
    <s v="2 tape measures per clinic. Replaced every year"/>
    <m/>
    <m/>
    <m/>
    <n v="0"/>
    <m/>
    <n v="1"/>
    <m/>
    <s v="Health System Inputs"/>
  </r>
  <r>
    <x v="0"/>
    <m/>
    <x v="3"/>
    <m/>
    <s v="All"/>
    <s v="all"/>
    <m/>
    <x v="13"/>
    <x v="1"/>
    <m/>
    <m/>
    <m/>
    <s v="5 foetal scopes per clinic. Replaced every year"/>
    <m/>
    <m/>
    <m/>
    <n v="0"/>
    <m/>
    <n v="1"/>
    <m/>
    <s v="Health System Inputs"/>
  </r>
  <r>
    <x v="0"/>
    <m/>
    <x v="3"/>
    <m/>
    <s v="All"/>
    <s v="all"/>
    <m/>
    <x v="14"/>
    <x v="1"/>
    <m/>
    <m/>
    <m/>
    <s v="1 room per clinic. Renovate every five years"/>
    <m/>
    <m/>
    <m/>
    <n v="0"/>
    <m/>
    <n v="1"/>
    <m/>
    <s v="Health System Inputs"/>
  </r>
  <r>
    <x v="0"/>
    <m/>
    <x v="3"/>
    <m/>
    <s v="All"/>
    <s v="all"/>
    <m/>
    <x v="15"/>
    <x v="1"/>
    <m/>
    <m/>
    <m/>
    <s v="2 dopplers per clinic. Replace every year."/>
    <m/>
    <m/>
    <m/>
    <n v="0"/>
    <m/>
    <n v="1"/>
    <m/>
    <s v="Health System Inputs"/>
  </r>
  <r>
    <x v="0"/>
    <m/>
    <x v="3"/>
    <m/>
    <s v="secondary/tertiary"/>
    <s v="secondary/tertiary"/>
    <m/>
    <x v="16"/>
    <x v="1"/>
    <m/>
    <m/>
    <m/>
    <s v="1 machine per facility."/>
    <m/>
    <m/>
    <m/>
    <n v="0"/>
    <m/>
    <n v="1"/>
    <m/>
    <s v="Health System Inputs"/>
  </r>
  <r>
    <x v="0"/>
    <m/>
    <x v="3"/>
    <m/>
    <s v="All"/>
    <s v="all"/>
    <m/>
    <x v="17"/>
    <x v="1"/>
    <m/>
    <m/>
    <m/>
    <s v="4 BP machines per clinic. Replace every year"/>
    <m/>
    <m/>
    <m/>
    <n v="0"/>
    <m/>
    <n v="1"/>
    <m/>
    <s v="Health System Inputs"/>
  </r>
  <r>
    <x v="0"/>
    <m/>
    <x v="3"/>
    <m/>
    <s v="All"/>
    <s v="all"/>
    <m/>
    <x v="18"/>
    <x v="1"/>
    <m/>
    <m/>
    <m/>
    <s v="1 height board per clinic. Replaced every five years"/>
    <m/>
    <m/>
    <m/>
    <n v="0"/>
    <m/>
    <n v="1"/>
    <m/>
    <s v="Health System Inputs"/>
  </r>
  <r>
    <x v="0"/>
    <m/>
    <x v="3"/>
    <m/>
    <s v="secondary/tertiary and selected health centres"/>
    <e v="#N/A"/>
    <m/>
    <x v="19"/>
    <x v="1"/>
    <m/>
    <m/>
    <m/>
    <s v="1 USS machine per facility"/>
    <m/>
    <m/>
    <m/>
    <n v="0"/>
    <m/>
    <n v="1"/>
    <m/>
    <s v="Health System Inputs"/>
  </r>
  <r>
    <x v="0"/>
    <m/>
    <x v="3"/>
    <m/>
    <s v="All"/>
    <s v="all"/>
    <m/>
    <x v="20"/>
    <x v="1"/>
    <m/>
    <m/>
    <m/>
    <s v="2 midwives per clinic. Replaced all the time"/>
    <m/>
    <m/>
    <m/>
    <n v="0"/>
    <m/>
    <n v="1"/>
    <m/>
    <s v="Health System Inputs"/>
  </r>
  <r>
    <x v="0"/>
    <m/>
    <x v="3"/>
    <m/>
    <s v="All"/>
    <s v="all"/>
    <m/>
    <x v="21"/>
    <x v="1"/>
    <m/>
    <m/>
    <m/>
    <s v="2 Examination couches per facility"/>
    <m/>
    <m/>
    <m/>
    <n v="0"/>
    <m/>
    <n v="1"/>
    <m/>
    <s v="Health System Inputs"/>
  </r>
  <r>
    <x v="0"/>
    <m/>
    <x v="3"/>
    <m/>
    <s v="All"/>
    <s v="all"/>
    <m/>
    <x v="22"/>
    <x v="1"/>
    <m/>
    <m/>
    <m/>
    <s v="1 per clinic room"/>
    <m/>
    <m/>
    <m/>
    <n v="0"/>
    <m/>
    <n v="1"/>
    <m/>
    <s v="Health System Inputs"/>
  </r>
  <r>
    <x v="0"/>
    <m/>
    <x v="4"/>
    <s v="Basic ANC, Tetanus toxoid"/>
    <s v="All"/>
    <s v="all"/>
    <m/>
    <x v="23"/>
    <x v="0"/>
    <s v="vial"/>
    <n v="2"/>
    <m/>
    <n v="1"/>
    <s v="visit"/>
    <n v="2"/>
    <n v="552"/>
    <n v="1104"/>
    <n v="1"/>
    <n v="1"/>
    <s v="2 vials in one pregnancy. Repreced every year for three years only"/>
    <s v="https://mshpriceguide.org/"/>
  </r>
  <r>
    <x v="0"/>
    <m/>
    <x v="4"/>
    <s v="Basic ANC, Tetanus toxoid"/>
    <s v="All"/>
    <s v="all"/>
    <m/>
    <x v="24"/>
    <x v="0"/>
    <s v="Syringe, needle + swab"/>
    <n v="1"/>
    <m/>
    <n v="1"/>
    <s v="visit"/>
    <n v="1"/>
    <n v="200"/>
    <n v="200"/>
    <n v="1"/>
    <n v="1"/>
    <s v="1 syringe in one pregnancy. Replaced every three year"/>
    <s v="Added EC"/>
  </r>
  <r>
    <x v="0"/>
    <m/>
    <x v="3"/>
    <m/>
    <m/>
    <s v=""/>
    <m/>
    <x v="25"/>
    <x v="1"/>
    <m/>
    <m/>
    <m/>
    <m/>
    <m/>
    <m/>
    <m/>
    <n v="0"/>
    <m/>
    <n v="1"/>
    <m/>
    <s v="Health System Inputs"/>
  </r>
  <r>
    <x v="0"/>
    <m/>
    <x v="4"/>
    <s v="Basic ANC, Tetanus toxoid"/>
    <s v="All"/>
    <s v="all"/>
    <m/>
    <x v="26"/>
    <x v="0"/>
    <s v="tube"/>
    <n v="1"/>
    <m/>
    <n v="1"/>
    <s v="visit"/>
    <n v="1"/>
    <n v="84.667699999999996"/>
    <n v="84.67"/>
    <n v="1"/>
    <n v="1"/>
    <s v="1 tube in one pregnancy replaced every three years"/>
    <m/>
  </r>
  <r>
    <x v="0"/>
    <m/>
    <x v="5"/>
    <s v="Basic ANC, Syphilis screening and treatment"/>
    <s v="All"/>
    <s v="all"/>
    <m/>
    <x v="27"/>
    <x v="0"/>
    <m/>
    <n v="1"/>
    <n v="1"/>
    <n v="1"/>
    <s v="visit"/>
    <n v="1"/>
    <n v="293.97000000000003"/>
    <n v="293.97000000000003"/>
    <n v="1"/>
    <n v="1"/>
    <s v="1 screening test"/>
    <m/>
  </r>
  <r>
    <x v="0"/>
    <m/>
    <x v="1"/>
    <s v="Basic ANC"/>
    <s v="All"/>
    <s v="all"/>
    <m/>
    <x v="28"/>
    <x v="0"/>
    <s v="latex glove"/>
    <n v="1"/>
    <m/>
    <n v="1"/>
    <s v="visit"/>
    <n v="1"/>
    <n v="37.133600000000001"/>
    <n v="37.130000000000003"/>
    <n v="1"/>
    <n v="1"/>
    <s v="1 pair in one pgnancy. Replaced every three years"/>
    <m/>
  </r>
  <r>
    <x v="1"/>
    <m/>
    <x v="6"/>
    <s v="Basic ANC, IPT"/>
    <s v="All"/>
    <s v="all"/>
    <m/>
    <x v="29"/>
    <x v="0"/>
    <s v="1 per patient"/>
    <n v="1"/>
    <n v="1"/>
    <n v="9"/>
    <m/>
    <n v="9"/>
    <n v="13.95"/>
    <n v="125.55"/>
    <n v="1"/>
    <n v="1"/>
    <s v="Added in malaria as separate if needed for costing"/>
    <m/>
  </r>
  <r>
    <x v="0"/>
    <m/>
    <x v="5"/>
    <s v="Syphilis treatment"/>
    <s v="All"/>
    <s v="all"/>
    <m/>
    <x v="30"/>
    <x v="0"/>
    <s v="Syringe, needle + swab"/>
    <n v="1"/>
    <m/>
    <n v="1"/>
    <s v="visit"/>
    <n v="1"/>
    <n v="153.5155"/>
    <n v="153.52000000000001"/>
    <n v="1"/>
    <n v="1"/>
    <s v="1 syringe in one pregnancy. Replaced every three year"/>
    <m/>
  </r>
  <r>
    <x v="0"/>
    <m/>
    <x v="5"/>
    <s v="Syphilis treatment"/>
    <s v="All"/>
    <s v="all"/>
    <m/>
    <x v="31"/>
    <x v="0"/>
    <s v="vial"/>
    <n v="3"/>
    <m/>
    <n v="1"/>
    <s v="visit"/>
    <n v="3"/>
    <n v="336.79"/>
    <n v="1010.37"/>
    <n v="1"/>
    <n v="1"/>
    <s v="3 vials in one pregnancy. Replaced every three years. This is only for those who test positive for syphilis"/>
    <m/>
  </r>
  <r>
    <x v="0"/>
    <m/>
    <x v="5"/>
    <s v="Syphilis treatment"/>
    <s v="All"/>
    <s v="all"/>
    <m/>
    <x v="24"/>
    <x v="0"/>
    <s v="Syringe, needle + swab"/>
    <n v="6"/>
    <m/>
    <n v="2"/>
    <s v="visit"/>
    <n v="12"/>
    <n v="200"/>
    <n v="2400"/>
    <n v="1"/>
    <n v="1"/>
    <s v="6 syringes in one pregnancy. Replaced every three years"/>
    <m/>
  </r>
  <r>
    <x v="0"/>
    <m/>
    <x v="5"/>
    <s v="Syphilis treatment"/>
    <s v="All"/>
    <s v="all"/>
    <m/>
    <x v="32"/>
    <x v="0"/>
    <s v="Ampule"/>
    <n v="3"/>
    <m/>
    <n v="1"/>
    <m/>
    <n v="3"/>
    <n v="11.88"/>
    <n v="35.64"/>
    <n v="1"/>
    <n v="1"/>
    <s v="3 ampules in one pregnancy. Replaced every three years"/>
    <m/>
  </r>
  <r>
    <x v="0"/>
    <m/>
    <x v="1"/>
    <s v="Negative Ab screening and treatment"/>
    <s v="secondary / tertiary"/>
    <s v="secondary/tertiary"/>
    <m/>
    <x v="33"/>
    <x v="0"/>
    <m/>
    <n v="1"/>
    <n v="1"/>
    <n v="1"/>
    <m/>
    <n v="1"/>
    <n v="184"/>
    <n v="184"/>
    <n v="1"/>
    <n v="1"/>
    <s v="Lab machine"/>
    <s v="https://mshpriceguide.org/en/single-drug-information/?DMFId=1478&amp;searchYear=2015&amp;classifDetailsId=498"/>
  </r>
  <r>
    <x v="0"/>
    <m/>
    <x v="1"/>
    <s v="Negative Ab screening and treatment"/>
    <m/>
    <s v=""/>
    <m/>
    <x v="34"/>
    <x v="0"/>
    <s v="ampules"/>
    <n v="2"/>
    <m/>
    <n v="1"/>
    <s v="visit"/>
    <n v="2"/>
    <n v="29619.29"/>
    <n v="59238.58"/>
    <n v="0.15"/>
    <n v="0.15"/>
    <s v="2 ampules per one pregnancy. Replace every three years"/>
    <m/>
  </r>
  <r>
    <x v="0"/>
    <m/>
    <x v="7"/>
    <s v="Prenatal distribution of misoprostol (for PPH prevention)"/>
    <m/>
    <s v=""/>
    <m/>
    <x v="35"/>
    <x v="0"/>
    <m/>
    <n v="4"/>
    <n v="1"/>
    <n v="1"/>
    <s v="visit"/>
    <n v="4"/>
    <n v="189.95"/>
    <n v="759.8"/>
    <n v="1"/>
    <n v="1"/>
    <m/>
    <m/>
  </r>
  <r>
    <x v="0"/>
    <s v="Modern Family Planning"/>
    <x v="8"/>
    <s v="Oral Contraception"/>
    <s v="All"/>
    <s v="all"/>
    <m/>
    <x v="36"/>
    <x v="0"/>
    <s v="cycle"/>
    <n v="5"/>
    <m/>
    <n v="1"/>
    <s v="visit"/>
    <n v="5"/>
    <n v="49.91"/>
    <n v="249.55"/>
    <n v="0.2"/>
    <n v="0.2"/>
    <s v="5 cycles in one expected pregnancy. Replaced every three years"/>
    <s v="These are all family planning for non-pregnant"/>
  </r>
  <r>
    <x v="0"/>
    <m/>
    <x v="8"/>
    <s v="Oral Contraception"/>
    <m/>
    <s v=""/>
    <m/>
    <x v="37"/>
    <x v="0"/>
    <s v="strips"/>
    <n v="1"/>
    <m/>
    <n v="1"/>
    <s v="visit"/>
    <n v="1"/>
    <n v="32.164000000000001"/>
    <n v="32.159999999999997"/>
    <n v="1"/>
    <n v="1"/>
    <s v="1 per visit."/>
    <m/>
  </r>
  <r>
    <x v="0"/>
    <m/>
    <x v="8"/>
    <s v="Oral Contraception"/>
    <s v="All"/>
    <s v="all"/>
    <m/>
    <x v="38"/>
    <x v="0"/>
    <s v="cycle"/>
    <n v="30"/>
    <m/>
    <n v="1"/>
    <s v="visit"/>
    <n v="30"/>
    <n v="59.05"/>
    <n v="1771.5"/>
    <n v="0.8"/>
    <n v="0.8"/>
    <s v="30 cycles. Replaced every three years"/>
    <m/>
  </r>
  <r>
    <x v="0"/>
    <m/>
    <x v="9"/>
    <s v="Male condom"/>
    <s v="All"/>
    <s v="all"/>
    <m/>
    <x v="39"/>
    <x v="0"/>
    <s v="male condoms"/>
    <n v="200"/>
    <m/>
    <n v="1"/>
    <s v="visit"/>
    <n v="200"/>
    <n v="20.97"/>
    <n v="4194"/>
    <n v="1"/>
    <n v="1"/>
    <s v="90 male condoms per visit. Replaced every three months."/>
    <m/>
  </r>
  <r>
    <x v="0"/>
    <m/>
    <x v="10"/>
    <s v="Female Condom"/>
    <s v="All"/>
    <s v="all"/>
    <m/>
    <x v="40"/>
    <x v="0"/>
    <s v="female condoms"/>
    <n v="30"/>
    <m/>
    <n v="1"/>
    <s v="visit"/>
    <n v="30"/>
    <n v="22.16"/>
    <n v="664.8"/>
    <n v="1"/>
    <n v="1"/>
    <s v="30 female condoms per visit. Replaced every three monts"/>
    <m/>
  </r>
  <r>
    <x v="0"/>
    <m/>
    <x v="11"/>
    <s v="Injectable Contraception"/>
    <s v="All"/>
    <s v="all"/>
    <m/>
    <x v="41"/>
    <x v="0"/>
    <s v="Ampule"/>
    <n v="1"/>
    <m/>
    <n v="1"/>
    <s v="visit"/>
    <n v="1"/>
    <n v="481.2"/>
    <n v="481.2"/>
    <n v="1"/>
    <n v="1"/>
    <s v="1 ampule per visit. Replaced every three months"/>
    <s v="https://mshpriceguide.org/en/single-drug-information/?DMFId=497&amp;searchYear=2015"/>
  </r>
  <r>
    <x v="0"/>
    <m/>
    <x v="11"/>
    <s v="Injectable Contraception"/>
    <s v="All"/>
    <s v="all"/>
    <m/>
    <x v="42"/>
    <x v="0"/>
    <m/>
    <n v="4"/>
    <m/>
    <n v="1"/>
    <s v="visit"/>
    <n v="4"/>
    <m/>
    <n v="0"/>
    <n v="0.5"/>
    <n v="0.5"/>
    <s v="4 vials. Replace every 1 year"/>
    <s v="Not sure what this is"/>
  </r>
  <r>
    <x v="0"/>
    <m/>
    <x v="11"/>
    <s v="Injectable Contraception"/>
    <s v="All"/>
    <s v="all"/>
    <m/>
    <x v="28"/>
    <x v="0"/>
    <s v="latex"/>
    <n v="1"/>
    <m/>
    <n v="1"/>
    <s v="visit"/>
    <n v="1"/>
    <n v="37.133600000000001"/>
    <n v="37.130000000000003"/>
    <n v="1"/>
    <n v="1"/>
    <s v="1 pair per visit . Replaced every three months"/>
    <m/>
  </r>
  <r>
    <x v="0"/>
    <m/>
    <x v="11"/>
    <s v="Injectable Contraception"/>
    <s v="All"/>
    <s v="all"/>
    <m/>
    <x v="43"/>
    <x v="0"/>
    <s v="bottle"/>
    <n v="1"/>
    <m/>
    <n v="1"/>
    <s v="visit"/>
    <n v="1"/>
    <n v="31.63"/>
    <n v="31.63"/>
    <n v="1"/>
    <n v="1"/>
    <s v="1 bottle per visit. Replaced every three months"/>
    <m/>
  </r>
  <r>
    <x v="0"/>
    <m/>
    <x v="11"/>
    <s v="Injectable Contraception"/>
    <s v="All"/>
    <s v="all"/>
    <m/>
    <x v="44"/>
    <x v="0"/>
    <s v="syringe"/>
    <n v="1"/>
    <m/>
    <n v="1"/>
    <s v="visit"/>
    <n v="1"/>
    <n v="147.32"/>
    <n v="147.32"/>
    <n v="1"/>
    <n v="1"/>
    <s v="1 syringe per visit. Replaced every three months"/>
    <m/>
  </r>
  <r>
    <x v="0"/>
    <m/>
    <x v="12"/>
    <s v="IUD"/>
    <s v="All"/>
    <s v="all"/>
    <m/>
    <x v="28"/>
    <x v="0"/>
    <s v="latex gloves"/>
    <n v="1"/>
    <m/>
    <n v="1"/>
    <s v="visit"/>
    <n v="1"/>
    <n v="37.133600000000001"/>
    <n v="37.130000000000003"/>
    <n v="1"/>
    <n v="1"/>
    <s v="1 pair per visit . Replaced every three months"/>
    <m/>
  </r>
  <r>
    <x v="0"/>
    <m/>
    <x v="12"/>
    <s v="IUD"/>
    <s v="All"/>
    <s v="all"/>
    <m/>
    <x v="45"/>
    <x v="0"/>
    <s v="IUD"/>
    <n v="1"/>
    <m/>
    <n v="1"/>
    <s v="visit"/>
    <n v="1"/>
    <n v="26.42"/>
    <n v="26.42"/>
    <n v="1"/>
    <n v="1"/>
    <s v="1 IUD per visit. Replaced every 12 years"/>
    <m/>
  </r>
  <r>
    <x v="0"/>
    <m/>
    <x v="12"/>
    <s v="IUD"/>
    <s v="All"/>
    <s v="all"/>
    <m/>
    <x v="46"/>
    <x v="1"/>
    <s v="specullum"/>
    <n v="1"/>
    <m/>
    <s v="1 per visit"/>
    <m/>
    <m/>
    <n v="9058"/>
    <n v="0"/>
    <n v="1"/>
    <n v="1"/>
    <s v="1 speculum per one visit. Replace every 5 years"/>
    <s v="Found but is a health system input"/>
  </r>
  <r>
    <x v="0"/>
    <m/>
    <x v="12"/>
    <s v="IUD"/>
    <s v="All"/>
    <s v="all"/>
    <m/>
    <x v="47"/>
    <x v="1"/>
    <s v="kidney dish"/>
    <n v="1"/>
    <m/>
    <s v="1 per visit"/>
    <m/>
    <m/>
    <m/>
    <n v="0"/>
    <n v="1"/>
    <n v="1"/>
    <s v="1 kidney dish in one visit. Replace every 5year"/>
    <s v="Health systems input"/>
  </r>
  <r>
    <x v="0"/>
    <m/>
    <x v="12"/>
    <s v="IUD"/>
    <s v="All"/>
    <s v="all"/>
    <m/>
    <x v="48"/>
    <x v="1"/>
    <s v="forcep"/>
    <n v="1"/>
    <m/>
    <s v="1 per visit"/>
    <m/>
    <m/>
    <m/>
    <n v="0"/>
    <n v="1"/>
    <n v="1"/>
    <s v="1 sponge holding forcep. Replace every 5 years"/>
    <s v="Health sytems inputs"/>
  </r>
  <r>
    <x v="0"/>
    <m/>
    <x v="12"/>
    <s v="IUD"/>
    <s v="All"/>
    <s v="all"/>
    <m/>
    <x v="22"/>
    <x v="1"/>
    <m/>
    <n v="1"/>
    <m/>
    <s v="1 per visit"/>
    <m/>
    <m/>
    <m/>
    <n v="0"/>
    <n v="1"/>
    <n v="1"/>
    <s v="1 per treatment room. Replace five years"/>
    <s v="Health sytems inputs"/>
  </r>
  <r>
    <x v="0"/>
    <m/>
    <x v="12"/>
    <s v="IUD"/>
    <s v="All"/>
    <s v="all"/>
    <m/>
    <x v="49"/>
    <x v="1"/>
    <m/>
    <n v="1"/>
    <m/>
    <s v="1 per visit"/>
    <m/>
    <m/>
    <m/>
    <n v="0"/>
    <n v="1"/>
    <n v="1"/>
    <s v="1 lump in each treatment room"/>
    <s v="Health sytems inputs"/>
  </r>
  <r>
    <x v="0"/>
    <m/>
    <x v="3"/>
    <s v="IUD"/>
    <s v="All"/>
    <s v="all"/>
    <m/>
    <x v="50"/>
    <x v="1"/>
    <m/>
    <m/>
    <m/>
    <m/>
    <m/>
    <m/>
    <m/>
    <n v="0"/>
    <n v="1"/>
    <n v="1"/>
    <s v="2 Nurses / Midwives"/>
    <s v="Health sytems inputs"/>
  </r>
  <r>
    <x v="0"/>
    <m/>
    <x v="13"/>
    <s v="Implant"/>
    <s v="All"/>
    <s v="all"/>
    <m/>
    <x v="28"/>
    <x v="0"/>
    <s v="pair of sterile gloves"/>
    <n v="3"/>
    <m/>
    <n v="1"/>
    <s v="visit"/>
    <n v="3"/>
    <n v="37.133600000000001"/>
    <n v="111.4"/>
    <n v="1"/>
    <n v="1"/>
    <s v="3 pairs sterile gloves per visit. Replaced every three years"/>
    <m/>
  </r>
  <r>
    <x v="0"/>
    <m/>
    <x v="13"/>
    <s v="Implant"/>
    <s v="All"/>
    <s v="all"/>
    <m/>
    <x v="51"/>
    <x v="0"/>
    <s v="Ampule"/>
    <n v="1"/>
    <m/>
    <n v="1"/>
    <s v="visit"/>
    <n v="1"/>
    <n v="309.69"/>
    <n v="309.69"/>
    <n v="1"/>
    <n v="1"/>
    <s v="1 ampule per visit. Replaced every three years"/>
    <m/>
  </r>
  <r>
    <x v="0"/>
    <m/>
    <x v="13"/>
    <s v="Implant"/>
    <s v="All"/>
    <s v="all"/>
    <m/>
    <x v="52"/>
    <x v="0"/>
    <s v="sachet"/>
    <n v="1"/>
    <m/>
    <n v="1"/>
    <s v="visit"/>
    <n v="1"/>
    <n v="84.78"/>
    <n v="84.78"/>
    <n v="1"/>
    <n v="1"/>
    <s v="1 sashet per visit. Replaced every three years"/>
    <m/>
  </r>
  <r>
    <x v="0"/>
    <m/>
    <x v="13"/>
    <s v="Implant"/>
    <s v="All"/>
    <s v="all"/>
    <m/>
    <x v="24"/>
    <x v="0"/>
    <s v="syringe, needle"/>
    <n v="1"/>
    <m/>
    <n v="1"/>
    <s v="visit"/>
    <n v="1"/>
    <n v="200"/>
    <n v="200"/>
    <n v="1"/>
    <n v="1"/>
    <s v="1 syringe per visit. Replaced every three years"/>
    <m/>
  </r>
  <r>
    <x v="0"/>
    <m/>
    <x v="13"/>
    <s v="Implant"/>
    <s v="All"/>
    <s v="all"/>
    <m/>
    <x v="53"/>
    <x v="0"/>
    <s v="trocar"/>
    <n v="1"/>
    <m/>
    <n v="1"/>
    <s v="visit"/>
    <n v="1"/>
    <n v="312"/>
    <n v="312"/>
    <n v="1"/>
    <n v="1"/>
    <s v="1 trocar per visit. Replaced every three years"/>
    <m/>
  </r>
  <r>
    <x v="0"/>
    <m/>
    <x v="13"/>
    <s v="Implant"/>
    <s v="All"/>
    <s v="all"/>
    <m/>
    <x v="54"/>
    <x v="0"/>
    <s v="suture"/>
    <n v="1"/>
    <m/>
    <n v="1"/>
    <s v="visit"/>
    <n v="1"/>
    <n v="178.75"/>
    <n v="178.75"/>
    <n v="1"/>
    <n v="1"/>
    <s v="1 suture per visit. Replaced every threeyears"/>
    <m/>
  </r>
  <r>
    <x v="0"/>
    <m/>
    <x v="13"/>
    <s v="Implant"/>
    <s v="All"/>
    <s v="all"/>
    <m/>
    <x v="55"/>
    <x v="0"/>
    <s v="Rod"/>
    <n v="2"/>
    <m/>
    <n v="1"/>
    <s v="visit"/>
    <n v="2"/>
    <n v="449.05"/>
    <n v="898.1"/>
    <n v="0.5"/>
    <n v="0.5"/>
    <s v="2 Rods per visit. Repleced every five years"/>
    <m/>
  </r>
  <r>
    <x v="0"/>
    <m/>
    <x v="13"/>
    <s v="Implant"/>
    <s v="All"/>
    <s v="all"/>
    <m/>
    <x v="56"/>
    <x v="0"/>
    <s v="Rod"/>
    <n v="2"/>
    <m/>
    <n v="1"/>
    <s v="visit"/>
    <n v="2"/>
    <m/>
    <n v="0"/>
    <m/>
    <n v="1"/>
    <s v="2 Rods per visit. Repleced every four years"/>
    <s v="Not found in CMST"/>
  </r>
  <r>
    <x v="0"/>
    <m/>
    <x v="13"/>
    <s v="Implant"/>
    <s v="All"/>
    <s v="all"/>
    <m/>
    <x v="57"/>
    <x v="0"/>
    <s v="Rod"/>
    <n v="1"/>
    <m/>
    <n v="1"/>
    <s v="visit"/>
    <n v="1"/>
    <n v="622.12"/>
    <n v="622.12"/>
    <n v="0.5"/>
    <n v="0.5"/>
    <s v="1 Rod per visit. Replaced every three years"/>
    <m/>
  </r>
  <r>
    <x v="0"/>
    <m/>
    <x v="14"/>
    <s v="Tubal Ligation"/>
    <m/>
    <s v=""/>
    <m/>
    <x v="58"/>
    <x v="0"/>
    <s v="ampule"/>
    <n v="1"/>
    <n v="1"/>
    <n v="1"/>
    <s v="visit"/>
    <n v="1"/>
    <n v="309.69"/>
    <n v="309.69"/>
    <n v="1"/>
    <n v="1"/>
    <m/>
    <s v="Put in local anesthesia medication"/>
  </r>
  <r>
    <x v="0"/>
    <m/>
    <x v="14"/>
    <s v="Tubal Ligation"/>
    <s v="All"/>
    <s v="all"/>
    <m/>
    <x v="37"/>
    <x v="0"/>
    <s v="strips"/>
    <n v="1"/>
    <m/>
    <n v="1"/>
    <s v="visit"/>
    <n v="1"/>
    <n v="32.164000000000001"/>
    <n v="32.159999999999997"/>
    <n v="1"/>
    <n v="1"/>
    <s v="1 per procedure"/>
    <m/>
  </r>
  <r>
    <x v="0"/>
    <m/>
    <x v="14"/>
    <s v="Tubal Ligation"/>
    <s v="secondary/tertiary"/>
    <s v="secondary/tertiary"/>
    <m/>
    <x v="59"/>
    <x v="0"/>
    <s v="ampule"/>
    <n v="1"/>
    <m/>
    <n v="1"/>
    <s v="visit"/>
    <n v="1"/>
    <n v="130.36000000000001"/>
    <n v="130.36000000000001"/>
    <n v="0.5"/>
    <n v="0.5"/>
    <s v="1 ampule per visit. No replacement"/>
    <m/>
  </r>
  <r>
    <x v="0"/>
    <m/>
    <x v="14"/>
    <s v="Tubal Ligation"/>
    <s v="All"/>
    <s v="all"/>
    <m/>
    <x v="60"/>
    <x v="0"/>
    <s v="ampule"/>
    <n v="1"/>
    <m/>
    <n v="1"/>
    <s v="visit"/>
    <n v="1"/>
    <n v="121.25"/>
    <n v="121.25"/>
    <n v="1"/>
    <n v="1"/>
    <s v="1 ampule per visit. No replacement"/>
    <m/>
  </r>
  <r>
    <x v="0"/>
    <m/>
    <x v="14"/>
    <s v="Tubal Ligation"/>
    <s v="All"/>
    <s v="all"/>
    <m/>
    <x v="30"/>
    <x v="0"/>
    <s v="syringe and needle"/>
    <n v="2"/>
    <m/>
    <n v="1"/>
    <s v="visit"/>
    <n v="2"/>
    <n v="153.5155"/>
    <n v="307.02999999999997"/>
    <n v="1"/>
    <n v="1"/>
    <s v="2 syringe and needle per visit. No replacement"/>
    <m/>
  </r>
  <r>
    <x v="0"/>
    <m/>
    <x v="14"/>
    <s v="Tubal Ligation"/>
    <s v="All"/>
    <s v="all"/>
    <m/>
    <x v="61"/>
    <x v="1"/>
    <s v="suture"/>
    <n v="1"/>
    <m/>
    <n v="1"/>
    <s v="visit"/>
    <n v="1"/>
    <m/>
    <n v="0"/>
    <n v="1"/>
    <n v="1"/>
    <s v="1 expected visit. No replacement"/>
    <m/>
  </r>
  <r>
    <x v="0"/>
    <m/>
    <x v="14"/>
    <s v="Tubal Ligation"/>
    <s v="All"/>
    <s v="all"/>
    <m/>
    <x v="62"/>
    <x v="0"/>
    <s v="gauze"/>
    <n v="10"/>
    <m/>
    <n v="1"/>
    <s v="visit"/>
    <n v="10"/>
    <n v="15.637700000000001"/>
    <n v="156.38"/>
    <n v="1"/>
    <n v="1"/>
    <s v="1 gauze per expected visit"/>
    <m/>
  </r>
  <r>
    <x v="0"/>
    <m/>
    <x v="14"/>
    <s v="Tubal Ligation"/>
    <s v="All"/>
    <s v="all"/>
    <m/>
    <x v="63"/>
    <x v="0"/>
    <s v="Suture and needle"/>
    <n v="1"/>
    <m/>
    <n v="1"/>
    <s v="visit"/>
    <n v="1"/>
    <n v="178.76499999999999"/>
    <n v="178.77"/>
    <n v="1"/>
    <n v="1"/>
    <s v="1 suture per visit. No replacement"/>
    <m/>
  </r>
  <r>
    <x v="0"/>
    <m/>
    <x v="14"/>
    <s v="Tubal Ligation"/>
    <s v="All"/>
    <s v="all"/>
    <m/>
    <x v="64"/>
    <x v="0"/>
    <s v="chromic"/>
    <n v="1"/>
    <m/>
    <n v="1"/>
    <s v="visit"/>
    <n v="1"/>
    <n v="306.88416669999998"/>
    <n v="306.88"/>
    <n v="1"/>
    <n v="1"/>
    <s v="1 chromic per visit. No replacement"/>
    <m/>
  </r>
  <r>
    <x v="0"/>
    <m/>
    <x v="14"/>
    <s v="Tubal Ligation"/>
    <s v="All"/>
    <s v="all"/>
    <m/>
    <x v="65"/>
    <x v="0"/>
    <s v="adhesive tape"/>
    <n v="0.25"/>
    <n v="1"/>
    <n v="1"/>
    <s v="visit"/>
    <n v="0.25"/>
    <n v="1558"/>
    <n v="389.5"/>
    <n v="1"/>
    <n v="1"/>
    <s v="1 tape per visit. No replacement"/>
    <s v="Subsitutued &quot;Plaster, elastic adhesive 10cm x 5m long, when stretched&quot;"/>
  </r>
  <r>
    <x v="0"/>
    <m/>
    <x v="14"/>
    <s v="Tubal Ligation"/>
    <s v="All"/>
    <s v="all"/>
    <m/>
    <x v="66"/>
    <x v="1"/>
    <m/>
    <n v="1"/>
    <m/>
    <m/>
    <m/>
    <n v="1"/>
    <m/>
    <n v="0"/>
    <n v="1"/>
    <n v="1"/>
    <s v="1 per visit. Reusable. Replace every five years"/>
    <s v="Health systems inputs"/>
  </r>
  <r>
    <x v="0"/>
    <m/>
    <x v="14"/>
    <s v="Tubal Ligation"/>
    <s v="All"/>
    <s v="all"/>
    <m/>
    <x v="46"/>
    <x v="1"/>
    <m/>
    <n v="1"/>
    <m/>
    <m/>
    <m/>
    <n v="1"/>
    <m/>
    <n v="0"/>
    <n v="1"/>
    <n v="1"/>
    <s v="1 per visit. Reusable. Replace every five years"/>
    <s v="Health systems inputs"/>
  </r>
  <r>
    <x v="0"/>
    <m/>
    <x v="14"/>
    <s v="Tubal Ligation"/>
    <s v="All"/>
    <s v="all"/>
    <m/>
    <x v="67"/>
    <x v="1"/>
    <m/>
    <n v="1"/>
    <m/>
    <m/>
    <m/>
    <n v="1"/>
    <m/>
    <n v="0"/>
    <n v="1"/>
    <n v="1"/>
    <s v="1 per visit. Reusable. Replace every five years"/>
    <s v="Health systems inputs"/>
  </r>
  <r>
    <x v="0"/>
    <m/>
    <x v="14"/>
    <s v="Tubal Ligation"/>
    <s v="All"/>
    <s v="all"/>
    <m/>
    <x v="68"/>
    <x v="1"/>
    <m/>
    <n v="1"/>
    <m/>
    <m/>
    <m/>
    <n v="1"/>
    <m/>
    <n v="0"/>
    <n v="1"/>
    <n v="1"/>
    <s v="1 per procedure room. Replace every year"/>
    <s v="Health systems inputs"/>
  </r>
  <r>
    <x v="0"/>
    <m/>
    <x v="14"/>
    <s v="Tubal Ligation"/>
    <s v="All"/>
    <s v="all"/>
    <m/>
    <x v="69"/>
    <x v="1"/>
    <m/>
    <n v="2"/>
    <m/>
    <m/>
    <m/>
    <n v="2"/>
    <m/>
    <n v="0"/>
    <n v="1"/>
    <n v="1"/>
    <s v="2 retractors per procedure. Reusable. Replaced every five years"/>
    <s v="Health systems inputs"/>
  </r>
  <r>
    <x v="0"/>
    <m/>
    <x v="14"/>
    <s v="Tubal Ligation"/>
    <s v="All"/>
    <s v="all"/>
    <m/>
    <x v="70"/>
    <x v="1"/>
    <m/>
    <m/>
    <m/>
    <m/>
    <m/>
    <n v="0"/>
    <m/>
    <n v="0"/>
    <n v="1"/>
    <n v="1"/>
    <s v="1 per facility"/>
    <s v="Health systems inputs"/>
  </r>
  <r>
    <x v="0"/>
    <m/>
    <x v="14"/>
    <s v="Tubal Ligation"/>
    <s v="All"/>
    <s v="all"/>
    <m/>
    <x v="50"/>
    <x v="1"/>
    <m/>
    <m/>
    <m/>
    <m/>
    <m/>
    <n v="0"/>
    <m/>
    <n v="0"/>
    <n v="1"/>
    <n v="1"/>
    <s v="1 per clinic day"/>
    <s v="Health systems inputs"/>
  </r>
  <r>
    <x v="0"/>
    <m/>
    <x v="14"/>
    <s v="Tubal Ligation"/>
    <s v="All"/>
    <s v="all"/>
    <m/>
    <x v="71"/>
    <x v="1"/>
    <m/>
    <n v="1"/>
    <m/>
    <m/>
    <m/>
    <n v="1"/>
    <m/>
    <n v="0"/>
    <n v="1"/>
    <n v="1"/>
    <s v="1 per clinic"/>
    <s v="Health systems inputs"/>
  </r>
  <r>
    <x v="0"/>
    <m/>
    <x v="14"/>
    <s v="Tubal Ligation"/>
    <s v="All"/>
    <s v="all"/>
    <s v="Other"/>
    <x v="72"/>
    <x v="0"/>
    <s v="sterile gloves"/>
    <n v="3"/>
    <m/>
    <n v="1"/>
    <s v="visit"/>
    <n v="3"/>
    <n v="302.24"/>
    <n v="906.72"/>
    <n v="1"/>
    <n v="1"/>
    <s v="3 pairs sterile gloves per visit. No replacement"/>
    <s v="Size?"/>
  </r>
  <r>
    <x v="0"/>
    <m/>
    <x v="14"/>
    <s v="Tubal Ligation"/>
    <s v="All"/>
    <s v="all"/>
    <m/>
    <x v="73"/>
    <x v="0"/>
    <s v="tablets"/>
    <n v="2"/>
    <m/>
    <n v="1"/>
    <s v="visit"/>
    <n v="2"/>
    <n v="4.3868299999999998"/>
    <n v="8.77"/>
    <n v="1"/>
    <n v="1"/>
    <s v="2 tablets per visit. No replacement"/>
    <m/>
  </r>
  <r>
    <x v="0"/>
    <m/>
    <x v="14"/>
    <s v="Tubal Ligation"/>
    <s v="All"/>
    <s v="all"/>
    <m/>
    <x v="52"/>
    <x v="0"/>
    <s v="syringe"/>
    <n v="2"/>
    <m/>
    <n v="1"/>
    <s v="visit"/>
    <n v="2"/>
    <n v="84.78"/>
    <n v="169.56"/>
    <n v="1"/>
    <n v="1"/>
    <s v="2 syringes of povidone iodine per visit. No replcement"/>
    <m/>
  </r>
  <r>
    <x v="0"/>
    <m/>
    <x v="14"/>
    <s v="Tubal Ligation"/>
    <s v="All"/>
    <s v="all"/>
    <m/>
    <x v="74"/>
    <x v="0"/>
    <s v="cotton swabs"/>
    <n v="0.2"/>
    <m/>
    <n v="1"/>
    <s v="visit"/>
    <n v="0.2"/>
    <n v="2689.81"/>
    <n v="537.96"/>
    <n v="1"/>
    <n v="1"/>
    <s v="6 swabs per visit. No replacement"/>
    <m/>
  </r>
  <r>
    <x v="0"/>
    <m/>
    <x v="14"/>
    <s v="Tubal Ligation"/>
    <s v="All"/>
    <s v="all"/>
    <m/>
    <x v="75"/>
    <x v="1"/>
    <m/>
    <m/>
    <m/>
    <n v="1"/>
    <s v="visit"/>
    <n v="1"/>
    <m/>
    <n v="0"/>
    <m/>
    <n v="1"/>
    <n v="1"/>
    <m/>
  </r>
  <r>
    <x v="0"/>
    <m/>
    <x v="15"/>
    <s v="Vastectomy"/>
    <s v="All"/>
    <s v="all"/>
    <m/>
    <x v="62"/>
    <x v="0"/>
    <s v="square gauze"/>
    <n v="10"/>
    <m/>
    <n v="1"/>
    <s v="visit"/>
    <n v="10"/>
    <n v="15.637700000000001"/>
    <n v="156.38"/>
    <n v="1"/>
    <n v="1"/>
    <s v="10 square gauze in one visit. No replacement"/>
    <m/>
  </r>
  <r>
    <x v="0"/>
    <m/>
    <x v="15"/>
    <s v="Vastectomy"/>
    <s v="All"/>
    <s v="all"/>
    <m/>
    <x v="72"/>
    <x v="0"/>
    <s v="sterile gloves"/>
    <n v="2"/>
    <m/>
    <n v="1"/>
    <s v="visit"/>
    <n v="2"/>
    <n v="302.24"/>
    <n v="604.48"/>
    <n v="1"/>
    <n v="1"/>
    <s v="2 pairs of sterile gauze in one visit. No replacement"/>
    <s v="Size?"/>
  </r>
  <r>
    <x v="0"/>
    <m/>
    <x v="15"/>
    <s v="Vastectomy"/>
    <s v="All"/>
    <s v="all"/>
    <m/>
    <x v="76"/>
    <x v="0"/>
    <s v="vial"/>
    <n v="1"/>
    <m/>
    <n v="1"/>
    <s v="visit"/>
    <n v="1"/>
    <n v="260"/>
    <n v="260"/>
    <n v="1"/>
    <n v="1"/>
    <s v="1 vial per visit. No replacement"/>
    <s v="Added"/>
  </r>
  <r>
    <x v="0"/>
    <m/>
    <x v="15"/>
    <s v="Vastectomy"/>
    <s v="All"/>
    <s v="all"/>
    <m/>
    <x v="63"/>
    <x v="0"/>
    <s v="suture"/>
    <n v="1"/>
    <m/>
    <n v="1"/>
    <s v="visit"/>
    <n v="1"/>
    <n v="178.76499999999999"/>
    <n v="178.77"/>
    <n v="1"/>
    <n v="1"/>
    <s v="1 suture in one visit. No replacement"/>
    <m/>
  </r>
  <r>
    <x v="0"/>
    <m/>
    <x v="15"/>
    <s v="Vastectomy"/>
    <s v="All"/>
    <s v="all"/>
    <m/>
    <x v="52"/>
    <x v="0"/>
    <s v="sachet (5ml)povidon"/>
    <n v="1"/>
    <m/>
    <n v="1"/>
    <s v="visit"/>
    <n v="1"/>
    <n v="84.78"/>
    <n v="84.78"/>
    <n v="1"/>
    <n v="1"/>
    <s v="1 sachet (5ml)povidon solution in one visit"/>
    <m/>
  </r>
  <r>
    <x v="0"/>
    <m/>
    <x v="15"/>
    <s v="Vastectomy"/>
    <s v="All"/>
    <s v="all"/>
    <m/>
    <x v="64"/>
    <x v="0"/>
    <s v="suture"/>
    <n v="1"/>
    <m/>
    <n v="1"/>
    <s v="visit"/>
    <n v="1"/>
    <n v="306.88416669999998"/>
    <n v="306.88"/>
    <n v="1"/>
    <n v="1"/>
    <s v="1 suture in one visit. No replacement"/>
    <m/>
  </r>
  <r>
    <x v="0"/>
    <m/>
    <x v="15"/>
    <s v="Vastectomy"/>
    <s v="All"/>
    <s v="all"/>
    <m/>
    <x v="30"/>
    <x v="0"/>
    <s v="syringe and needle"/>
    <n v="1"/>
    <m/>
    <n v="1"/>
    <s v="visit"/>
    <n v="1"/>
    <n v="153.5155"/>
    <n v="153.52000000000001"/>
    <n v="1"/>
    <n v="1"/>
    <s v="1 syring with needle in one visit. No replacement"/>
    <m/>
  </r>
  <r>
    <x v="0"/>
    <m/>
    <x v="15"/>
    <s v="Vastectomy"/>
    <s v="All"/>
    <s v="all"/>
    <m/>
    <x v="65"/>
    <x v="0"/>
    <s v="adhesive tape"/>
    <n v="0.5"/>
    <m/>
    <n v="1"/>
    <s v="visit"/>
    <n v="0.5"/>
    <n v="1158"/>
    <n v="579"/>
    <n v="1"/>
    <n v="1"/>
    <s v="1 adhesive tape in one visit. No replacement"/>
    <s v="Subsitutued &quot;Plaster, elastic adhesive 10cm x 5m long, when stretched&quot;"/>
  </r>
  <r>
    <x v="0"/>
    <m/>
    <x v="15"/>
    <s v="Vastectomy"/>
    <s v="All"/>
    <s v="all"/>
    <m/>
    <x v="77"/>
    <x v="1"/>
    <m/>
    <n v="1"/>
    <m/>
    <m/>
    <m/>
    <n v="1"/>
    <m/>
    <n v="0"/>
    <n v="1"/>
    <n v="1"/>
    <s v="1 Vasectomy set. Reusable. Replace every three years"/>
    <s v="Health systems inputs"/>
  </r>
  <r>
    <x v="0"/>
    <m/>
    <x v="15"/>
    <s v="Vastectomy"/>
    <s v="All"/>
    <s v="all"/>
    <m/>
    <x v="78"/>
    <x v="1"/>
    <m/>
    <n v="1"/>
    <m/>
    <m/>
    <m/>
    <n v="1"/>
    <m/>
    <n v="0"/>
    <n v="1"/>
    <n v="1"/>
    <s v="1 stitch scissors, reusable. Replace every three years"/>
    <s v="Health systems inputs"/>
  </r>
  <r>
    <x v="0"/>
    <m/>
    <x v="15"/>
    <s v="Vastectomy"/>
    <s v="All"/>
    <s v="all"/>
    <m/>
    <x v="71"/>
    <x v="1"/>
    <m/>
    <n v="1"/>
    <m/>
    <m/>
    <m/>
    <n v="1"/>
    <m/>
    <n v="0"/>
    <n v="1"/>
    <n v="1"/>
    <s v="1 Clinician per procedure"/>
    <s v="Health systems inputs"/>
  </r>
  <r>
    <x v="0"/>
    <m/>
    <x v="15"/>
    <s v="Vastectomy"/>
    <s v="All"/>
    <s v="all"/>
    <m/>
    <x v="79"/>
    <x v="1"/>
    <m/>
    <n v="1"/>
    <m/>
    <m/>
    <m/>
    <n v="1"/>
    <m/>
    <n v="0"/>
    <n v="1"/>
    <n v="1"/>
    <s v="1 couch. Replace ever five years"/>
    <s v="Health systems inputs"/>
  </r>
  <r>
    <x v="0"/>
    <m/>
    <x v="15"/>
    <s v="Vastectomy"/>
    <s v="All"/>
    <s v="all"/>
    <m/>
    <x v="80"/>
    <x v="1"/>
    <m/>
    <n v="1"/>
    <m/>
    <m/>
    <m/>
    <n v="1"/>
    <m/>
    <n v="0"/>
    <n v="1"/>
    <n v="1"/>
    <s v="1 physical space with privacy"/>
    <s v="Health systems inputs"/>
  </r>
  <r>
    <x v="0"/>
    <m/>
    <x v="15"/>
    <s v="Vastectomy"/>
    <m/>
    <s v=""/>
    <m/>
    <x v="75"/>
    <x v="1"/>
    <m/>
    <m/>
    <m/>
    <m/>
    <m/>
    <n v="0"/>
    <m/>
    <n v="0"/>
    <n v="1"/>
    <n v="1"/>
    <m/>
    <s v="Health systems inputs"/>
  </r>
  <r>
    <x v="0"/>
    <m/>
    <x v="16"/>
    <s v="Fistula Repair"/>
    <m/>
    <s v=""/>
    <m/>
    <x v="81"/>
    <x v="0"/>
    <s v="pair of gloves"/>
    <n v="6"/>
    <m/>
    <n v="1"/>
    <m/>
    <n v="6"/>
    <n v="35.622799999999998"/>
    <n v="213.74"/>
    <n v="1"/>
    <n v="1"/>
    <m/>
    <m/>
  </r>
  <r>
    <x v="0"/>
    <m/>
    <x v="16"/>
    <s v="Fistula Repair"/>
    <m/>
    <s v=""/>
    <m/>
    <x v="82"/>
    <x v="0"/>
    <s v="bottle"/>
    <n v="0.5"/>
    <m/>
    <n v="1"/>
    <m/>
    <n v="0.5"/>
    <n v="1614.24"/>
    <n v="807.12"/>
    <n v="1"/>
    <n v="1"/>
    <m/>
    <m/>
  </r>
  <r>
    <x v="0"/>
    <m/>
    <x v="16"/>
    <s v="Fistula Repair"/>
    <m/>
    <s v=""/>
    <m/>
    <x v="83"/>
    <x v="0"/>
    <s v="bottle"/>
    <n v="0.1"/>
    <m/>
    <n v="1"/>
    <m/>
    <n v="0.1"/>
    <n v="12218.18"/>
    <n v="1221.82"/>
    <n v="1"/>
    <n v="1"/>
    <m/>
    <m/>
  </r>
  <r>
    <x v="0"/>
    <m/>
    <x v="16"/>
    <s v="Fistula Repair"/>
    <m/>
    <s v=""/>
    <m/>
    <x v="62"/>
    <x v="0"/>
    <s v="pack"/>
    <n v="1"/>
    <m/>
    <n v="1"/>
    <m/>
    <n v="1"/>
    <n v="15.637700000000001"/>
    <n v="15.64"/>
    <n v="1"/>
    <n v="1"/>
    <m/>
    <m/>
  </r>
  <r>
    <x v="0"/>
    <m/>
    <x v="16"/>
    <s v="Fistula Repair"/>
    <m/>
    <s v=""/>
    <m/>
    <x v="84"/>
    <x v="0"/>
    <s v="blade"/>
    <n v="1"/>
    <m/>
    <n v="1"/>
    <m/>
    <n v="1"/>
    <n v="37.479799999999997"/>
    <n v="37.479999999999997"/>
    <n v="1"/>
    <n v="1"/>
    <m/>
    <m/>
  </r>
  <r>
    <x v="0"/>
    <m/>
    <x v="16"/>
    <s v="Fistula Repair"/>
    <m/>
    <s v=""/>
    <m/>
    <x v="85"/>
    <x v="0"/>
    <s v="Suture"/>
    <n v="4"/>
    <m/>
    <n v="1"/>
    <m/>
    <n v="4"/>
    <n v="590"/>
    <n v="2360"/>
    <n v="1"/>
    <n v="1"/>
    <m/>
    <s v="Catgut chromic suture sterile 1,round bodied ? circle 50mm needle"/>
  </r>
  <r>
    <x v="0"/>
    <m/>
    <x v="16"/>
    <s v="Fistula Repair"/>
    <m/>
    <s v=""/>
    <m/>
    <x v="86"/>
    <x v="0"/>
    <s v="suture"/>
    <n v="2"/>
    <m/>
    <n v="1"/>
    <m/>
    <n v="2"/>
    <n v="269.85000000000002"/>
    <n v="539.70000000000005"/>
    <n v="1"/>
    <n v="1"/>
    <m/>
    <m/>
  </r>
  <r>
    <x v="0"/>
    <m/>
    <x v="16"/>
    <s v="Fistula Repair"/>
    <m/>
    <s v=""/>
    <m/>
    <x v="87"/>
    <x v="0"/>
    <s v="suture"/>
    <n v="4"/>
    <m/>
    <n v="1"/>
    <m/>
    <n v="4"/>
    <n v="178.75"/>
    <n v="715"/>
    <n v="1"/>
    <n v="1"/>
    <m/>
    <s v="Polyamide monofilament suture sterile 1, on 40mm 3/8 circle reverse cutting needle"/>
  </r>
  <r>
    <x v="0"/>
    <m/>
    <x v="16"/>
    <s v="Fistula Repair"/>
    <m/>
    <s v=""/>
    <m/>
    <x v="88"/>
    <x v="0"/>
    <s v="cannula"/>
    <n v="2"/>
    <m/>
    <n v="1"/>
    <s v="procedure"/>
    <n v="2"/>
    <n v="160.26"/>
    <n v="320.52"/>
    <n v="1"/>
    <n v="1"/>
    <m/>
    <m/>
  </r>
  <r>
    <x v="0"/>
    <m/>
    <x v="16"/>
    <s v="Fistula Repair"/>
    <m/>
    <s v=""/>
    <m/>
    <x v="89"/>
    <x v="0"/>
    <s v="giving set"/>
    <n v="2"/>
    <m/>
    <n v="1"/>
    <s v="procedure"/>
    <n v="2"/>
    <n v="303.12"/>
    <n v="606.24"/>
    <n v="1"/>
    <n v="1"/>
    <m/>
    <m/>
  </r>
  <r>
    <x v="0"/>
    <m/>
    <x v="16"/>
    <s v="Fistula Repair"/>
    <m/>
    <s v=""/>
    <m/>
    <x v="62"/>
    <x v="0"/>
    <s v="Pack"/>
    <n v="1"/>
    <m/>
    <n v="1"/>
    <s v="procedure"/>
    <n v="1"/>
    <n v="15.637700000000001"/>
    <n v="15.64"/>
    <n v="1"/>
    <n v="1"/>
    <m/>
    <m/>
  </r>
  <r>
    <x v="0"/>
    <m/>
    <x v="16"/>
    <s v="Fistula Repair"/>
    <m/>
    <s v=""/>
    <m/>
    <x v="90"/>
    <x v="0"/>
    <s v="Abdominal Packs"/>
    <n v="5"/>
    <m/>
    <n v="1"/>
    <s v="procedure"/>
    <n v="5"/>
    <n v="15.63"/>
    <n v="78.150000000000006"/>
    <n v="1"/>
    <n v="1"/>
    <m/>
    <s v="Gauze, swabs 8-ply 10cm x 10cm"/>
  </r>
  <r>
    <x v="0"/>
    <m/>
    <x v="16"/>
    <s v="Fistula Repair"/>
    <m/>
    <s v=""/>
    <m/>
    <x v="91"/>
    <x v="0"/>
    <s v="ampule"/>
    <n v="2"/>
    <m/>
    <n v="1"/>
    <m/>
    <n v="2"/>
    <n v="178.43"/>
    <n v="356.86"/>
    <n v="0.2"/>
    <n v="0.2"/>
    <m/>
    <m/>
  </r>
  <r>
    <x v="0"/>
    <m/>
    <x v="16"/>
    <s v="Fistula Repair"/>
    <m/>
    <s v=""/>
    <m/>
    <x v="92"/>
    <x v="0"/>
    <s v="catheter"/>
    <n v="1"/>
    <m/>
    <n v="1"/>
    <m/>
    <n v="1"/>
    <n v="325.95"/>
    <n v="325.95"/>
    <n v="1"/>
    <n v="1"/>
    <m/>
    <s v="Subsituted with &quot;Catheter Foleys retention 10cc FG 16&quot;"/>
  </r>
  <r>
    <x v="0"/>
    <m/>
    <x v="16"/>
    <s v="Fistula Repair"/>
    <m/>
    <s v=""/>
    <m/>
    <x v="93"/>
    <x v="0"/>
    <s v="ampule"/>
    <n v="1"/>
    <m/>
    <n v="9"/>
    <m/>
    <n v="9"/>
    <n v="882.63"/>
    <n v="7943.67"/>
    <n v="1"/>
    <n v="1"/>
    <m/>
    <m/>
  </r>
  <r>
    <x v="0"/>
    <m/>
    <x v="16"/>
    <s v="Fistula Repair"/>
    <m/>
    <s v=""/>
    <m/>
    <x v="94"/>
    <x v="0"/>
    <s v="ampule"/>
    <n v="1"/>
    <n v="42.1"/>
    <n v="10"/>
    <m/>
    <n v="421"/>
    <n v="42.1"/>
    <n v="17724.099999999999"/>
    <n v="1"/>
    <n v="1"/>
    <m/>
    <m/>
  </r>
  <r>
    <x v="0"/>
    <m/>
    <x v="16"/>
    <s v="Fistula Repair"/>
    <m/>
    <s v=""/>
    <m/>
    <x v="95"/>
    <x v="0"/>
    <s v="suppository"/>
    <n v="10"/>
    <m/>
    <n v="1"/>
    <m/>
    <n v="10"/>
    <n v="129.91"/>
    <n v="1299.0999999999999"/>
    <n v="1"/>
    <n v="1"/>
    <m/>
    <m/>
  </r>
  <r>
    <x v="0"/>
    <m/>
    <x v="16"/>
    <s v="Fistula Repair"/>
    <m/>
    <s v=""/>
    <m/>
    <x v="96"/>
    <x v="0"/>
    <s v="plaster"/>
    <n v="0.2"/>
    <m/>
    <n v="1"/>
    <m/>
    <n v="0.2"/>
    <n v="1558.91"/>
    <n v="311.77999999999997"/>
    <n v="1"/>
    <n v="1"/>
    <m/>
    <m/>
  </r>
  <r>
    <x v="0"/>
    <m/>
    <x v="16"/>
    <s v="Fistula Repair"/>
    <m/>
    <s v=""/>
    <m/>
    <x v="97"/>
    <x v="0"/>
    <s v="vial"/>
    <n v="4"/>
    <m/>
    <n v="1"/>
    <m/>
    <n v="4"/>
    <n v="138.46"/>
    <n v="553.84"/>
    <n v="1"/>
    <n v="1"/>
    <m/>
    <m/>
  </r>
  <r>
    <x v="0"/>
    <m/>
    <x v="16"/>
    <s v="Fistula Repair"/>
    <m/>
    <s v=""/>
    <m/>
    <x v="74"/>
    <x v="0"/>
    <s v="pack"/>
    <n v="0.5"/>
    <m/>
    <n v="1"/>
    <m/>
    <n v="0.5"/>
    <n v="2689.81"/>
    <n v="1344.91"/>
    <n v="1"/>
    <n v="1"/>
    <m/>
    <m/>
  </r>
  <r>
    <x v="0"/>
    <m/>
    <x v="16"/>
    <s v="Fistula Repair"/>
    <m/>
    <s v=""/>
    <m/>
    <x v="60"/>
    <x v="0"/>
    <m/>
    <n v="1"/>
    <n v="1"/>
    <n v="1"/>
    <m/>
    <n v="1"/>
    <n v="121.25"/>
    <n v="121.25"/>
    <n v="0.5"/>
    <n v="0.5"/>
    <m/>
    <m/>
  </r>
  <r>
    <x v="0"/>
    <m/>
    <x v="16"/>
    <s v="Fistula Repair"/>
    <m/>
    <s v=""/>
    <m/>
    <x v="98"/>
    <x v="0"/>
    <s v="face mask"/>
    <n v="6"/>
    <m/>
    <n v="1"/>
    <m/>
    <n v="6"/>
    <n v="180"/>
    <n v="1080"/>
    <n v="1"/>
    <n v="1"/>
    <m/>
    <s v="Added"/>
  </r>
  <r>
    <x v="0"/>
    <m/>
    <x v="16"/>
    <s v="Fistula Repair"/>
    <m/>
    <s v=""/>
    <m/>
    <x v="99"/>
    <x v="0"/>
    <s v="sterile gloves"/>
    <n v="3"/>
    <m/>
    <n v="1"/>
    <m/>
    <n v="3"/>
    <n v="295.86"/>
    <n v="887.58"/>
    <n v="1"/>
    <n v="1"/>
    <m/>
    <m/>
  </r>
  <r>
    <x v="0"/>
    <m/>
    <x v="16"/>
    <s v="Fistula Repair"/>
    <m/>
    <s v=""/>
    <m/>
    <x v="100"/>
    <x v="0"/>
    <s v="bottle"/>
    <n v="0.25"/>
    <m/>
    <n v="1"/>
    <m/>
    <n v="0.25"/>
    <n v="20413.43"/>
    <n v="5103.3599999999997"/>
    <n v="1"/>
    <n v="1"/>
    <m/>
    <m/>
  </r>
  <r>
    <x v="0"/>
    <m/>
    <x v="16"/>
    <s v="Fistula Repair"/>
    <m/>
    <s v=""/>
    <m/>
    <x v="101"/>
    <x v="0"/>
    <m/>
    <n v="1"/>
    <m/>
    <n v="1"/>
    <m/>
    <n v="1"/>
    <n v="1794.64"/>
    <n v="1794.64"/>
    <n v="1"/>
    <n v="1"/>
    <m/>
    <m/>
  </r>
  <r>
    <x v="0"/>
    <m/>
    <x v="16"/>
    <s v="Fistula Repair"/>
    <m/>
    <s v=""/>
    <m/>
    <x v="102"/>
    <x v="0"/>
    <s v="ampule"/>
    <n v="1"/>
    <m/>
    <n v="1"/>
    <m/>
    <n v="1"/>
    <n v="339.29"/>
    <n v="339.29"/>
    <n v="1"/>
    <n v="1"/>
    <m/>
    <m/>
  </r>
  <r>
    <x v="0"/>
    <m/>
    <x v="16"/>
    <s v="Fistula Repair"/>
    <m/>
    <s v=""/>
    <m/>
    <x v="103"/>
    <x v="0"/>
    <s v="tablet"/>
    <n v="30"/>
    <m/>
    <n v="1"/>
    <s v="visit"/>
    <n v="30"/>
    <n v="5.6480699999999997"/>
    <n v="169.44"/>
    <n v="0.7"/>
    <n v="0.7"/>
    <m/>
    <m/>
  </r>
  <r>
    <x v="0"/>
    <m/>
    <x v="16"/>
    <s v="Fistula Repair"/>
    <m/>
    <s v=""/>
    <m/>
    <x v="73"/>
    <x v="0"/>
    <s v="tablet"/>
    <n v="18"/>
    <m/>
    <n v="1"/>
    <s v="visit"/>
    <n v="18"/>
    <n v="4.3868299999999998"/>
    <n v="78.959999999999994"/>
    <n v="1"/>
    <n v="1"/>
    <m/>
    <m/>
  </r>
  <r>
    <x v="0"/>
    <m/>
    <x v="16"/>
    <s v="Fistula Repair"/>
    <m/>
    <s v=""/>
    <m/>
    <x v="104"/>
    <x v="0"/>
    <s v="needle"/>
    <n v="1"/>
    <m/>
    <n v="1"/>
    <s v="visit"/>
    <n v="1"/>
    <n v="244.87"/>
    <n v="244.87"/>
    <n v="1"/>
    <n v="1"/>
    <m/>
    <s v="Needle spinal disposable Luer 20g x 10cm cutting bevel/penci"/>
  </r>
  <r>
    <x v="0"/>
    <m/>
    <x v="16"/>
    <s v="Fistula Repair"/>
    <m/>
    <s v=""/>
    <m/>
    <x v="64"/>
    <x v="0"/>
    <s v="suture"/>
    <n v="2"/>
    <m/>
    <n v="1"/>
    <m/>
    <n v="2"/>
    <n v="306.88416669999998"/>
    <n v="613.77"/>
    <n v="1"/>
    <n v="1"/>
    <m/>
    <m/>
  </r>
  <r>
    <x v="0"/>
    <m/>
    <x v="16"/>
    <s v="Fistula Repair"/>
    <m/>
    <s v=""/>
    <m/>
    <x v="105"/>
    <x v="0"/>
    <s v="suture"/>
    <n v="1"/>
    <m/>
    <n v="1"/>
    <s v="visit"/>
    <n v="1"/>
    <n v="1671.666667"/>
    <n v="1671.67"/>
    <n v="1"/>
    <n v="1"/>
    <m/>
    <m/>
  </r>
  <r>
    <x v="0"/>
    <m/>
    <x v="16"/>
    <s v="Fistula Repair"/>
    <m/>
    <s v=""/>
    <m/>
    <x v="106"/>
    <x v="0"/>
    <s v="suture"/>
    <n v="2"/>
    <m/>
    <n v="1"/>
    <s v="visit"/>
    <n v="2"/>
    <n v="178.75"/>
    <n v="357.5"/>
    <n v="1"/>
    <n v="1"/>
    <m/>
    <s v="Polyamide monofilament suture sterile 1, on 40mm 3/8 circle reverse cutting needle"/>
  </r>
  <r>
    <x v="0"/>
    <m/>
    <x v="16"/>
    <s v="Fistula Repair"/>
    <m/>
    <s v=""/>
    <m/>
    <x v="107"/>
    <x v="0"/>
    <s v="ampule"/>
    <n v="2"/>
    <m/>
    <n v="1"/>
    <s v="visit"/>
    <n v="2"/>
    <n v="31.63"/>
    <n v="63.26"/>
    <n v="1"/>
    <n v="1"/>
    <m/>
    <m/>
  </r>
  <r>
    <x v="0"/>
    <m/>
    <x v="16"/>
    <s v="Fistula Repair"/>
    <m/>
    <s v=""/>
    <m/>
    <x v="108"/>
    <x v="0"/>
    <s v="ampule"/>
    <n v="1"/>
    <m/>
    <n v="1"/>
    <s v="visit"/>
    <n v="1"/>
    <n v="148.69999999999999"/>
    <n v="148.69999999999999"/>
    <n v="0.2"/>
    <n v="0.2"/>
    <m/>
    <m/>
  </r>
  <r>
    <x v="0"/>
    <m/>
    <x v="16"/>
    <s v="Fistula Repair"/>
    <m/>
    <s v=""/>
    <m/>
    <x v="109"/>
    <x v="0"/>
    <s v="syring"/>
    <n v="1"/>
    <m/>
    <n v="1"/>
    <s v="visit"/>
    <n v="1"/>
    <n v="25.98"/>
    <n v="25.98"/>
    <n v="1"/>
    <n v="1"/>
    <m/>
    <m/>
  </r>
  <r>
    <x v="0"/>
    <m/>
    <x v="16"/>
    <s v="Fistula Repair"/>
    <m/>
    <s v=""/>
    <m/>
    <x v="110"/>
    <x v="2"/>
    <s v="gloves"/>
    <s v="2 pairs"/>
    <m/>
    <n v="1"/>
    <s v="visit"/>
    <n v="1"/>
    <n v="302.25"/>
    <n v="302.25"/>
    <n v="1"/>
    <n v="1"/>
    <m/>
    <s v="Filled"/>
  </r>
  <r>
    <x v="0"/>
    <s v="STI treatment"/>
    <x v="17"/>
    <s v="STI treatment"/>
    <m/>
    <s v=""/>
    <m/>
    <x v="111"/>
    <x v="0"/>
    <s v="240mg"/>
    <n v="1"/>
    <n v="1"/>
    <n v="1"/>
    <s v="days"/>
    <n v="1"/>
    <n v="43.09"/>
    <n v="43.09"/>
    <n v="1"/>
    <n v="1"/>
    <m/>
    <m/>
  </r>
  <r>
    <x v="0"/>
    <m/>
    <x v="18"/>
    <s v="STI treatment"/>
    <m/>
    <s v=""/>
    <m/>
    <x v="112"/>
    <x v="0"/>
    <s v="100mg"/>
    <n v="1"/>
    <n v="2"/>
    <n v="7"/>
    <s v="days"/>
    <n v="14"/>
    <n v="17.23"/>
    <n v="241.22"/>
    <n v="1"/>
    <n v="1"/>
    <m/>
    <m/>
  </r>
  <r>
    <x v="0"/>
    <m/>
    <x v="19"/>
    <s v="STI treatment"/>
    <m/>
    <s v=""/>
    <m/>
    <x v="113"/>
    <x v="0"/>
    <s v="2g"/>
    <n v="10"/>
    <n v="1"/>
    <n v="1"/>
    <s v="days"/>
    <n v="10"/>
    <n v="5.65"/>
    <n v="56.5"/>
    <n v="1"/>
    <n v="1"/>
    <m/>
    <m/>
  </r>
  <r>
    <x v="0"/>
    <m/>
    <x v="20"/>
    <s v="PID Treatment"/>
    <m/>
    <s v=""/>
    <m/>
    <x v="111"/>
    <x v="0"/>
    <s v="240mg"/>
    <n v="3"/>
    <n v="1"/>
    <n v="7"/>
    <s v="days"/>
    <n v="21"/>
    <n v="43.09"/>
    <n v="904.89"/>
    <n v="1"/>
    <n v="1"/>
    <m/>
    <m/>
  </r>
  <r>
    <x v="0"/>
    <m/>
    <x v="20"/>
    <s v="PID Treatment"/>
    <m/>
    <s v=""/>
    <m/>
    <x v="112"/>
    <x v="0"/>
    <s v="100mg"/>
    <n v="1"/>
    <n v="2"/>
    <n v="7"/>
    <s v="days"/>
    <n v="14"/>
    <n v="17.23"/>
    <n v="241.22"/>
    <n v="1"/>
    <n v="1"/>
    <m/>
    <m/>
  </r>
  <r>
    <x v="0"/>
    <m/>
    <x v="20"/>
    <s v="PID Treatment"/>
    <m/>
    <s v=""/>
    <m/>
    <x v="113"/>
    <x v="0"/>
    <s v="400mg"/>
    <n v="2"/>
    <n v="3"/>
    <n v="7"/>
    <s v="days"/>
    <n v="42"/>
    <n v="5.65"/>
    <n v="237.3"/>
    <n v="1"/>
    <n v="1"/>
    <m/>
    <m/>
  </r>
  <r>
    <x v="0"/>
    <m/>
    <x v="20"/>
    <s v="PID Treatment"/>
    <m/>
    <s v=""/>
    <m/>
    <x v="88"/>
    <x v="0"/>
    <s v="cannula"/>
    <n v="1"/>
    <m/>
    <n v="1"/>
    <s v="visit"/>
    <n v="1"/>
    <n v="160.26"/>
    <n v="160.26"/>
    <n v="1"/>
    <n v="1"/>
    <m/>
    <m/>
  </r>
  <r>
    <x v="0"/>
    <m/>
    <x v="20"/>
    <s v="PID Treatment"/>
    <m/>
    <s v=""/>
    <m/>
    <x v="114"/>
    <x v="0"/>
    <s v="FBC"/>
    <n v="1"/>
    <n v="1"/>
    <n v="1"/>
    <m/>
    <n v="1"/>
    <n v="1100"/>
    <n v="1100"/>
    <n v="1"/>
    <n v="1"/>
    <s v="1 FBC test per visit. Replace every three years"/>
    <s v="Estimated from &quot;Mindray FBC&quot; and Bottle, Blood Collecting Plain Plastic Vacutainer, 5ml"/>
  </r>
  <r>
    <x v="0"/>
    <m/>
    <x v="20"/>
    <s v="PID Treatment"/>
    <s v="All"/>
    <s v="all"/>
    <m/>
    <x v="115"/>
    <x v="0"/>
    <s v="bag"/>
    <n v="1"/>
    <m/>
    <n v="1"/>
    <s v="visit"/>
    <n v="1"/>
    <n v="684.4"/>
    <n v="684.4"/>
    <n v="1"/>
    <n v="1"/>
    <s v="1 bag in one expected pregnancy. Replace every three years"/>
    <m/>
  </r>
  <r>
    <x v="0"/>
    <m/>
    <x v="20"/>
    <s v="PID Treatment"/>
    <m/>
    <s v=""/>
    <m/>
    <x v="37"/>
    <x v="0"/>
    <s v="strips"/>
    <n v="1"/>
    <m/>
    <n v="1"/>
    <s v="visit"/>
    <n v="1"/>
    <n v="32.164000000000001"/>
    <n v="32.159999999999997"/>
    <n v="1"/>
    <n v="1"/>
    <s v="1 per visit."/>
    <m/>
  </r>
  <r>
    <x v="0"/>
    <m/>
    <x v="20"/>
    <s v="PID Treatment"/>
    <m/>
    <s v=""/>
    <m/>
    <x v="116"/>
    <x v="0"/>
    <s v="ampule"/>
    <n v="2"/>
    <n v="1"/>
    <n v="1"/>
    <s v="visit"/>
    <n v="2"/>
    <n v="882.63"/>
    <n v="1765.26"/>
    <n v="1"/>
    <n v="1"/>
    <m/>
    <m/>
  </r>
  <r>
    <x v="0"/>
    <m/>
    <x v="21"/>
    <s v="Trichomonas treatment"/>
    <m/>
    <s v=""/>
    <m/>
    <x v="113"/>
    <x v="0"/>
    <s v="400mg"/>
    <n v="2"/>
    <n v="3"/>
    <n v="7"/>
    <s v="days"/>
    <n v="42"/>
    <n v="5.65"/>
    <n v="237.3"/>
    <n v="1"/>
    <n v="1"/>
    <m/>
    <m/>
  </r>
  <r>
    <x v="2"/>
    <m/>
    <x v="21"/>
    <m/>
    <m/>
    <s v=""/>
    <m/>
    <x v="117"/>
    <x v="2"/>
    <m/>
    <m/>
    <m/>
    <m/>
    <m/>
    <m/>
    <m/>
    <m/>
    <m/>
    <n v="1"/>
    <m/>
    <m/>
  </r>
  <r>
    <x v="0"/>
    <s v="Delivery Package"/>
    <x v="22"/>
    <s v="Antenatal corticosteroids for preterm labour"/>
    <s v="All"/>
    <s v="all"/>
    <m/>
    <x v="118"/>
    <x v="0"/>
    <s v="ampule"/>
    <n v="2"/>
    <m/>
    <n v="4"/>
    <s v="visit"/>
    <n v="8"/>
    <n v="177"/>
    <n v="1416"/>
    <n v="1"/>
    <n v="1"/>
    <s v="8 Ampules per visit in ne expected pregnancy. Replacement in 5% only"/>
    <s v="confirm if we can use Dexamethasone sodium phosphate 4mg/ml, 1ml_x000a_"/>
  </r>
  <r>
    <x v="0"/>
    <m/>
    <x v="22"/>
    <s v="Antenatal corticosteroids for preterm labour"/>
    <s v="All"/>
    <s v="all"/>
    <m/>
    <x v="119"/>
    <x v="0"/>
    <s v="IV set"/>
    <n v="1"/>
    <n v="1"/>
    <n v="1"/>
    <s v="visit"/>
    <n v="1"/>
    <n v="465"/>
    <n v="465"/>
    <n v="1"/>
    <n v="1"/>
    <s v="Not indicated"/>
    <s v="See note in costing question"/>
  </r>
  <r>
    <x v="0"/>
    <m/>
    <x v="22"/>
    <s v="Antenatal corticosteroids for preterm labour"/>
    <s v="All"/>
    <s v="all"/>
    <m/>
    <x v="115"/>
    <x v="0"/>
    <s v="bag"/>
    <n v="1"/>
    <m/>
    <n v="1"/>
    <s v="visit"/>
    <n v="1"/>
    <n v="684.4"/>
    <n v="684.4"/>
    <n v="1"/>
    <n v="1"/>
    <s v="1 bag in one expected pregnancy. Replace every three years"/>
    <m/>
  </r>
  <r>
    <x v="0"/>
    <m/>
    <x v="22"/>
    <s v="Antenatal corticosteroids for preterm labour"/>
    <s v="All"/>
    <s v="all"/>
    <m/>
    <x v="30"/>
    <x v="0"/>
    <s v="syringe"/>
    <n v="1"/>
    <m/>
    <n v="4"/>
    <s v="visit"/>
    <n v="4"/>
    <n v="153.5155"/>
    <n v="614.05999999999995"/>
    <n v="1"/>
    <n v="1"/>
    <s v="4 syringes in one expected pregnancy. Replace every thre years"/>
    <m/>
  </r>
  <r>
    <x v="0"/>
    <m/>
    <x v="22"/>
    <s v="Antenatal corticosteroids for preterm labour"/>
    <s v="All"/>
    <s v="all"/>
    <m/>
    <x v="120"/>
    <x v="0"/>
    <s v="tablet"/>
    <n v="6"/>
    <m/>
    <n v="1"/>
    <s v="visit"/>
    <n v="3"/>
    <n v="753.47"/>
    <n v="2260.41"/>
    <n v="0.8"/>
    <n v="0.8"/>
    <s v="6 tablets in one expected pregnancy. Replace every three years"/>
    <m/>
  </r>
  <r>
    <x v="0"/>
    <m/>
    <x v="22"/>
    <s v="Antenatal corticosteroids for preterm labour"/>
    <s v="All"/>
    <s v="all"/>
    <m/>
    <x v="121"/>
    <x v="0"/>
    <s v="cannula"/>
    <n v="1"/>
    <m/>
    <n v="1"/>
    <s v="visit"/>
    <n v="1"/>
    <n v="157.41999999999999"/>
    <n v="157.41999999999999"/>
    <n v="1"/>
    <n v="1"/>
    <s v="1 cannula in one expected pregnancy. Replace every three years."/>
    <m/>
  </r>
  <r>
    <x v="0"/>
    <m/>
    <x v="22"/>
    <s v="Antenatal corticosteroids for preterm labour"/>
    <s v="All"/>
    <s v="all"/>
    <m/>
    <x v="107"/>
    <x v="0"/>
    <s v="vial"/>
    <n v="1"/>
    <m/>
    <n v="4"/>
    <s v="visit"/>
    <n v="4"/>
    <n v="31.63"/>
    <n v="126.52"/>
    <n v="1"/>
    <n v="1"/>
    <s v="4 vials in one expected pregnacy. Replace every three years."/>
    <m/>
  </r>
  <r>
    <x v="0"/>
    <m/>
    <x v="22"/>
    <s v="Antenatal corticosteroids for preterm labour"/>
    <s v="All"/>
    <s v="all"/>
    <m/>
    <x v="122"/>
    <x v="0"/>
    <s v="ampule"/>
    <s v="2 (5mg/ml, 30mls each ampule)"/>
    <m/>
    <n v="1"/>
    <s v="visit"/>
    <n v="1"/>
    <n v="35.6"/>
    <n v="35.6"/>
    <n v="0.2"/>
    <n v="0.2"/>
    <s v="2 ampule in one visit per one pregnancy. Replace every three years"/>
    <m/>
  </r>
  <r>
    <x v="0"/>
    <m/>
    <x v="22"/>
    <s v="Antenatal corticosteroids for preterm labour"/>
    <s v="All"/>
    <s v="all"/>
    <m/>
    <x v="123"/>
    <x v="0"/>
    <s v="ampule"/>
    <n v="1"/>
    <m/>
    <n v="1"/>
    <s v="visit"/>
    <n v="1"/>
    <m/>
    <n v="0"/>
    <n v="0.2"/>
    <n v="0.2"/>
    <s v="1 ampule in one pregnancy. Replace every three years"/>
    <s v="Not used, would suggest removing"/>
  </r>
  <r>
    <x v="0"/>
    <m/>
    <x v="23"/>
    <s v="Antibiotics for pPRoM"/>
    <s v="All"/>
    <s v="all"/>
    <m/>
    <x v="124"/>
    <x v="0"/>
    <s v="capsule / tablet"/>
    <n v="30"/>
    <m/>
    <n v="1"/>
    <s v="visit"/>
    <n v="30"/>
    <n v="17.702439999999999"/>
    <n v="531.07000000000005"/>
    <n v="0.2"/>
    <n v="0.2"/>
    <s v="30 tablets per visit in one pregnancy. Replace every three years"/>
    <m/>
  </r>
  <r>
    <x v="0"/>
    <m/>
    <x v="23"/>
    <s v="Antibiotics for pPRoM"/>
    <s v="All"/>
    <s v="all"/>
    <m/>
    <x v="125"/>
    <x v="0"/>
    <s v="tablet"/>
    <n v="40"/>
    <m/>
    <n v="1"/>
    <s v="visit"/>
    <n v="40"/>
    <n v="54.652250000000002"/>
    <n v="2186.09"/>
    <n v="1"/>
    <n v="1"/>
    <s v="40 tablets per visit in one pregnancy. Replace every three years"/>
    <m/>
  </r>
  <r>
    <x v="0"/>
    <m/>
    <x v="23"/>
    <s v="Antibiotics for pPRoM"/>
    <s v="All"/>
    <s v="all"/>
    <m/>
    <x v="103"/>
    <x v="0"/>
    <s v="tablet"/>
    <n v="30"/>
    <m/>
    <n v="1"/>
    <s v="visit"/>
    <n v="30"/>
    <n v="5.6480699999999997"/>
    <n v="169.44"/>
    <n v="0.2"/>
    <n v="0.2"/>
    <s v="30 tablets per visit in one pregnancy. replace every three years"/>
    <m/>
  </r>
  <r>
    <x v="0"/>
    <m/>
    <x v="23"/>
    <s v="Antibiotics for pPRoM"/>
    <s v="All"/>
    <s v="all"/>
    <m/>
    <x v="97"/>
    <x v="0"/>
    <s v="vial"/>
    <n v="16"/>
    <m/>
    <n v="1"/>
    <s v="visit"/>
    <n v="16"/>
    <n v="138.46"/>
    <n v="2215.36"/>
    <n v="1"/>
    <n v="1"/>
    <s v="16 vials per visit in one pregnancy. Replace every three years"/>
    <m/>
  </r>
  <r>
    <x v="0"/>
    <m/>
    <x v="23"/>
    <s v="Antibiotics for pPRoM"/>
    <s v="All"/>
    <s v="all"/>
    <m/>
    <x v="11"/>
    <x v="1"/>
    <m/>
    <n v="2"/>
    <m/>
    <m/>
    <m/>
    <n v="2"/>
    <m/>
    <n v="0"/>
    <n v="1"/>
    <n v="1"/>
    <s v="2 Thermometers per clinic. Replace every year"/>
    <s v="Health systems inputs"/>
  </r>
  <r>
    <x v="0"/>
    <m/>
    <x v="23"/>
    <s v="Antibiotics for pPRoM"/>
    <s v="secondary/tertiary"/>
    <s v="secondary/tertiary"/>
    <m/>
    <x v="88"/>
    <x v="0"/>
    <s v="cannula"/>
    <n v="1"/>
    <m/>
    <n v="1"/>
    <s v="visit"/>
    <n v="1"/>
    <n v="160.26"/>
    <n v="160.26"/>
    <n v="1"/>
    <n v="1"/>
    <m/>
    <s v="Estimated from &quot;Mindray FBC&quot; and Bottle, Blood Collecting Plain Plastic Vacutainer, 5ml"/>
  </r>
  <r>
    <x v="0"/>
    <m/>
    <x v="23"/>
    <s v="Antibiotics for pPRoM"/>
    <s v="secondary/tertiary"/>
    <s v="secondary/tertiary"/>
    <m/>
    <x v="114"/>
    <x v="0"/>
    <s v="FBC"/>
    <n v="1"/>
    <n v="1"/>
    <n v="1"/>
    <m/>
    <n v="1"/>
    <n v="1100"/>
    <n v="1100"/>
    <n v="1"/>
    <n v="1"/>
    <s v="1 FBC test per visit. Replace every three years"/>
    <s v="Estimated from &quot;Mindray FBC&quot; and Bottle, Blood Collecting Plain Plastic Vacutainer, 5ml"/>
  </r>
  <r>
    <x v="0"/>
    <m/>
    <x v="24"/>
    <s v="Induction of labour (beyond 41 weeks)"/>
    <s v="secondary / tertiary"/>
    <s v="secondary/tertiary"/>
    <m/>
    <x v="35"/>
    <x v="2"/>
    <s v="tablet"/>
    <n v="1"/>
    <m/>
    <n v="1"/>
    <s v="visit"/>
    <n v="1"/>
    <n v="47.486600000000003"/>
    <n v="47.49"/>
    <n v="1"/>
    <n v="1"/>
    <s v="1 tablet per visit in one pregnancy. Replace every three years"/>
    <m/>
  </r>
  <r>
    <x v="0"/>
    <m/>
    <x v="24"/>
    <s v="Induction of labour (beyond 41 weeks)"/>
    <s v="secondary / tertiary"/>
    <s v="secondary/tertiary"/>
    <m/>
    <x v="126"/>
    <x v="1"/>
    <s v="Amnionic Hook"/>
    <n v="1"/>
    <m/>
    <s v="once"/>
    <m/>
    <n v="1"/>
    <m/>
    <n v="0"/>
    <n v="1"/>
    <n v="1"/>
    <s v="1 per case. Reusabe. Replace every 6 months"/>
    <s v="Health systems inputs"/>
  </r>
  <r>
    <x v="0"/>
    <m/>
    <x v="24"/>
    <s v="Induction of labour (beyond 41 weeks)"/>
    <s v="secondary / tertiary"/>
    <s v="secondary/tertiary"/>
    <m/>
    <x v="127"/>
    <x v="1"/>
    <s v="FBC"/>
    <n v="1"/>
    <n v="1"/>
    <n v="1"/>
    <n v="1"/>
    <n v="1"/>
    <n v="1100"/>
    <n v="1100"/>
    <n v="1"/>
    <n v="1"/>
    <s v="1 test tube per review. Replace every three years"/>
    <s v="Estimated from &quot;Mindray FBC&quot; and Bottle, Blood Collecting Plain Plastic Vacutainer, 5ml"/>
  </r>
  <r>
    <x v="0"/>
    <m/>
    <x v="25"/>
    <s v="Vaginal delivery - skilled attendance"/>
    <s v="All"/>
    <s v="all"/>
    <m/>
    <x v="81"/>
    <x v="0"/>
    <s v="sterile gloves"/>
    <n v="2"/>
    <m/>
    <n v="1"/>
    <s v="visit"/>
    <n v="2"/>
    <n v="35.622799999999998"/>
    <n v="71.25"/>
    <n v="1"/>
    <n v="1"/>
    <s v="2 sterile gloves per visit in one pregnancy. Replace every three years"/>
    <m/>
  </r>
  <r>
    <x v="0"/>
    <m/>
    <x v="25"/>
    <s v="Vaginal delivery - skilled attendance"/>
    <s v="All"/>
    <s v="all"/>
    <m/>
    <x v="62"/>
    <x v="0"/>
    <s v="pack"/>
    <n v="1"/>
    <m/>
    <n v="1"/>
    <s v="visit"/>
    <n v="1"/>
    <n v="15.637700000000001"/>
    <n v="15.64"/>
    <n v="1"/>
    <n v="1"/>
    <s v="1 pack per one pregnancy. Replaced every three years"/>
    <m/>
  </r>
  <r>
    <x v="0"/>
    <m/>
    <x v="25"/>
    <s v="Vaginal delivery - skilled attendance"/>
    <s v="All"/>
    <s v="all"/>
    <m/>
    <x v="74"/>
    <x v="0"/>
    <s v="pack"/>
    <n v="1"/>
    <m/>
    <n v="1"/>
    <s v="visit"/>
    <n v="1"/>
    <n v="2689.81"/>
    <n v="2689.81"/>
    <n v="1"/>
    <n v="1"/>
    <s v="1 pack per one pregnancy. Replaced every three years"/>
    <m/>
  </r>
  <r>
    <x v="0"/>
    <m/>
    <x v="25"/>
    <s v="Vaginal delivery - skilled attendance"/>
    <s v="All"/>
    <s v="all"/>
    <m/>
    <x v="128"/>
    <x v="0"/>
    <s v="cord clamp"/>
    <n v="2"/>
    <m/>
    <n v="1"/>
    <s v="visit"/>
    <n v="2"/>
    <n v="25.98"/>
    <n v="51.96"/>
    <n v="1"/>
    <n v="1"/>
    <s v="2 cord clamps in one pregnancy. Replace every three years"/>
    <s v="From &quot;Clips, umbilical cord, polythene&quot;"/>
  </r>
  <r>
    <x v="0"/>
    <m/>
    <x v="25"/>
    <s v="Vaginal delivery - skilled attendance"/>
    <s v="All"/>
    <s v="all"/>
    <m/>
    <x v="129"/>
    <x v="0"/>
    <s v="filter paper"/>
    <n v="1"/>
    <m/>
    <n v="1"/>
    <s v="visit"/>
    <n v="1"/>
    <m/>
    <n v="0"/>
    <n v="1"/>
    <n v="1"/>
    <s v="1 filter paper per visit in one expected pregnancy. Replace every three years"/>
    <s v="price on the cost list"/>
  </r>
  <r>
    <x v="0"/>
    <m/>
    <x v="25"/>
    <s v="Vaginal delivery - skilled attendance"/>
    <s v="All"/>
    <s v="all"/>
    <m/>
    <x v="130"/>
    <x v="0"/>
    <s v="dispisable apron"/>
    <n v="2"/>
    <m/>
    <n v="1"/>
    <s v="visit"/>
    <n v="2"/>
    <n v="73.916399999999996"/>
    <n v="147.83000000000001"/>
    <n v="1"/>
    <n v="1"/>
    <s v="2 dosposable aprons in one expected delivery. Replace every three years"/>
    <m/>
  </r>
  <r>
    <x v="0"/>
    <m/>
    <x v="25"/>
    <s v="Vaginal delivery - skilled attendance"/>
    <s v="All"/>
    <s v="all"/>
    <m/>
    <x v="131"/>
    <x v="0"/>
    <s v="ampule"/>
    <n v="1"/>
    <m/>
    <n v="1"/>
    <s v="visit"/>
    <n v="1"/>
    <n v="40.270000000000003"/>
    <n v="40.270000000000003"/>
    <n v="1"/>
    <n v="1"/>
    <s v="1 ampule in one expected delivery. Replace every three years"/>
    <m/>
  </r>
  <r>
    <x v="0"/>
    <m/>
    <x v="25"/>
    <s v="Vaginal delivery - skilled attendance"/>
    <s v="All"/>
    <s v="all"/>
    <m/>
    <x v="132"/>
    <x v="0"/>
    <s v="syringe"/>
    <n v="2"/>
    <m/>
    <n v="1"/>
    <s v="visit"/>
    <n v="2"/>
    <n v="220.85"/>
    <n v="441.7"/>
    <n v="1"/>
    <n v="1"/>
    <s v="2 sterile gloves per visit in one delivery. Replace every three years"/>
    <m/>
  </r>
  <r>
    <x v="0"/>
    <m/>
    <x v="25"/>
    <s v="Vaginal delivery - skilled attendance"/>
    <s v="All"/>
    <s v="all"/>
    <m/>
    <x v="83"/>
    <x v="0"/>
    <s v="chlorohexidine"/>
    <n v="0.1"/>
    <m/>
    <n v="1"/>
    <s v="visit"/>
    <n v="0.1"/>
    <n v="12218.18"/>
    <n v="1221.82"/>
    <n v="1"/>
    <n v="1"/>
    <s v="100 mls of Chlorohexidine solution in one expectec delivery. Replace every three years"/>
    <m/>
  </r>
  <r>
    <x v="0"/>
    <m/>
    <x v="25"/>
    <s v="Vaginal delivery - skilled attendance"/>
    <s v="All"/>
    <s v="all"/>
    <m/>
    <x v="88"/>
    <x v="0"/>
    <s v="cannula"/>
    <n v="1"/>
    <m/>
    <n v="1"/>
    <s v="visit"/>
    <n v="1"/>
    <n v="160.26"/>
    <n v="160.26"/>
    <n v="1"/>
    <n v="1"/>
    <s v="1 cannula in one expected pregnancy. Replace every three years."/>
    <m/>
  </r>
  <r>
    <x v="0"/>
    <m/>
    <x v="25"/>
    <s v="Vaginal delivery - skilled attendance"/>
    <s v="All"/>
    <s v="all"/>
    <m/>
    <x v="74"/>
    <x v="0"/>
    <s v="cotton wool"/>
    <n v="0.2"/>
    <m/>
    <n v="1"/>
    <s v="visit"/>
    <n v="0.2"/>
    <n v="2689.81"/>
    <n v="537.96"/>
    <n v="1"/>
    <n v="1"/>
    <s v="1 pack of cotton wool per one pregnancy. Replace every three year"/>
    <m/>
  </r>
  <r>
    <x v="0"/>
    <m/>
    <x v="25"/>
    <s v="Vaginal delivery - skilled attendance"/>
    <s v="All"/>
    <s v="all"/>
    <m/>
    <x v="98"/>
    <x v="1"/>
    <s v="face mask"/>
    <n v="1"/>
    <m/>
    <n v="1"/>
    <s v="visit"/>
    <n v="1"/>
    <n v="180"/>
    <n v="180"/>
    <n v="1"/>
    <n v="1"/>
    <s v="1 face mask per one delivery. Replace every three years"/>
    <m/>
  </r>
  <r>
    <x v="0"/>
    <m/>
    <x v="25"/>
    <s v="Vaginal delivery - skilled attendance"/>
    <s v="All"/>
    <s v="all"/>
    <m/>
    <x v="72"/>
    <x v="0"/>
    <s v="sterile gloves"/>
    <n v="2"/>
    <m/>
    <n v="1"/>
    <s v="visit"/>
    <n v="2"/>
    <n v="302.24"/>
    <n v="604.48"/>
    <n v="1"/>
    <n v="1"/>
    <s v="2 pair gloves in one expected delivery. Replaced every three years"/>
    <m/>
  </r>
  <r>
    <x v="0"/>
    <m/>
    <x v="25"/>
    <s v="Vaginal delivery - skilled attendance"/>
    <s v="All"/>
    <s v="all"/>
    <m/>
    <x v="73"/>
    <x v="0"/>
    <s v="tablet"/>
    <n v="18"/>
    <m/>
    <n v="1"/>
    <s v="visit"/>
    <n v="18"/>
    <n v="4.3868299999999998"/>
    <n v="78.959999999999994"/>
    <n v="1"/>
    <n v="1"/>
    <s v="18 tablets in one expected delivery. Replaced every three years"/>
    <m/>
  </r>
  <r>
    <x v="0"/>
    <m/>
    <x v="25"/>
    <s v="Vaginal delivery - skilled attendance"/>
    <s v="All"/>
    <s v="all"/>
    <m/>
    <x v="133"/>
    <x v="0"/>
    <s v="foley's catheter"/>
    <n v="1"/>
    <m/>
    <n v="1"/>
    <s v="visit"/>
    <n v="1"/>
    <n v="329.25"/>
    <n v="329.25"/>
    <n v="0.2"/>
    <n v="0.2"/>
    <s v="1 catheter in one exected pregnancy. Replace every three years."/>
    <s v="Subsituted with &quot;Catheter Foleys retention 10cc FG 16&quot;"/>
  </r>
  <r>
    <x v="0"/>
    <m/>
    <x v="25"/>
    <s v="Vaginal delivery - skilled attendance"/>
    <s v="All"/>
    <s v="all"/>
    <m/>
    <x v="134"/>
    <x v="1"/>
    <m/>
    <n v="2"/>
    <m/>
    <m/>
    <m/>
    <n v="2"/>
    <m/>
    <n v="0"/>
    <n v="1"/>
    <n v="1"/>
    <s v="2 Kiwi vacuum extractor per facility. Replace every month"/>
    <m/>
  </r>
  <r>
    <x v="0"/>
    <m/>
    <x v="25"/>
    <s v="Vaginal delivery - skilled attendance"/>
    <s v="All"/>
    <s v="all"/>
    <m/>
    <x v="135"/>
    <x v="1"/>
    <m/>
    <n v="2"/>
    <m/>
    <m/>
    <m/>
    <n v="2"/>
    <m/>
    <n v="0"/>
    <n v="1"/>
    <n v="1"/>
    <s v="2 Suctioning machine. Replace every year"/>
    <s v="Health systems inputs"/>
  </r>
  <r>
    <x v="0"/>
    <m/>
    <x v="25"/>
    <s v="Vaginal delivery - skilled attendance"/>
    <s v="All"/>
    <s v="all"/>
    <m/>
    <x v="136"/>
    <x v="1"/>
    <s v="couch"/>
    <n v="2"/>
    <m/>
    <n v="1"/>
    <m/>
    <n v="2"/>
    <m/>
    <n v="0"/>
    <n v="1"/>
    <n v="1"/>
    <s v="2 Delivery couches at a Health Centre, more couches at secondary and tertiary facicity"/>
    <s v="Health systems inputs"/>
  </r>
  <r>
    <x v="0"/>
    <m/>
    <x v="25"/>
    <s v="Vaginal delivery - skilled attendance"/>
    <s v="All"/>
    <s v="all"/>
    <m/>
    <x v="137"/>
    <x v="1"/>
    <s v="Lump"/>
    <n v="2"/>
    <m/>
    <m/>
    <m/>
    <n v="2"/>
    <m/>
    <n v="0"/>
    <n v="1"/>
    <n v="1"/>
    <s v="2 Examination light at primary level. More lumps at secondary / tertiary. Replace every year"/>
    <s v="Health systems inputs"/>
  </r>
  <r>
    <x v="0"/>
    <m/>
    <x v="25"/>
    <s v="Vaginal delivery - skilled attendance"/>
    <s v="All"/>
    <s v="all"/>
    <m/>
    <x v="138"/>
    <x v="1"/>
    <m/>
    <n v="4"/>
    <m/>
    <m/>
    <m/>
    <n v="4"/>
    <m/>
    <n v="0"/>
    <n v="1"/>
    <n v="1"/>
    <s v="4 Sharo boxes/ containers. Replace every month"/>
    <s v="Health systems inputs"/>
  </r>
  <r>
    <x v="0"/>
    <m/>
    <x v="25"/>
    <s v="Vaginal delivery - skilled attendance"/>
    <s v="All"/>
    <s v="all"/>
    <m/>
    <x v="139"/>
    <x v="1"/>
    <s v="buckets"/>
    <n v="6"/>
    <m/>
    <m/>
    <m/>
    <n v="6"/>
    <m/>
    <n v="0"/>
    <n v="1"/>
    <n v="1"/>
    <s v="6 Waste bins per one delivery room. Replace every year"/>
    <s v="Health systems inputs"/>
  </r>
  <r>
    <x v="0"/>
    <m/>
    <x v="25"/>
    <s v="Vaginal delivery - skilled attendance"/>
    <s v="All"/>
    <s v="all"/>
    <m/>
    <x v="140"/>
    <x v="1"/>
    <s v="bin liner"/>
    <n v="6"/>
    <m/>
    <s v="30 days"/>
    <m/>
    <n v="6"/>
    <m/>
    <n v="0"/>
    <n v="1"/>
    <n v="1"/>
    <s v="180 Waste bin liners. Replace every month"/>
    <s v="Health systems inputs"/>
  </r>
  <r>
    <x v="0"/>
    <m/>
    <x v="25"/>
    <s v="Vaginal delivery - skilled attendance"/>
    <s v="All"/>
    <s v="all"/>
    <m/>
    <x v="141"/>
    <x v="1"/>
    <s v="Pit"/>
    <n v="1"/>
    <m/>
    <m/>
    <m/>
    <n v="1"/>
    <m/>
    <n v="0"/>
    <n v="1"/>
    <n v="1"/>
    <s v="1 Placenta Pit. Replace every three years"/>
    <s v="Health systems inputs"/>
  </r>
  <r>
    <x v="0"/>
    <m/>
    <x v="25"/>
    <s v="Vaginal delivery - skilled attendance"/>
    <s v="All"/>
    <s v="all"/>
    <m/>
    <x v="142"/>
    <x v="1"/>
    <m/>
    <m/>
    <m/>
    <m/>
    <m/>
    <n v="0"/>
    <m/>
    <n v="0"/>
    <n v="1"/>
    <n v="1"/>
    <s v="1 Incenerator. Replace every five years"/>
    <s v="Health systems inputs"/>
  </r>
  <r>
    <x v="0"/>
    <m/>
    <x v="25"/>
    <s v="Vaginal delivery - skilled attendance"/>
    <s v="All"/>
    <s v="all"/>
    <m/>
    <x v="17"/>
    <x v="1"/>
    <m/>
    <n v="2"/>
    <m/>
    <m/>
    <m/>
    <n v="2"/>
    <m/>
    <n v="0"/>
    <n v="1"/>
    <n v="1"/>
    <s v="2 BP machines. Replace every years"/>
    <s v="Health systems inputs"/>
  </r>
  <r>
    <x v="0"/>
    <m/>
    <x v="25"/>
    <s v="Vaginal delivery - skilled attendance"/>
    <s v="All"/>
    <s v="all"/>
    <m/>
    <x v="143"/>
    <x v="0"/>
    <s v="hemacue"/>
    <n v="1"/>
    <n v="1"/>
    <n v="1"/>
    <m/>
    <n v="1"/>
    <n v="590"/>
    <n v="590"/>
    <n v="1"/>
    <n v="1"/>
    <s v="1 haemacu. Replace every two years"/>
    <s v="Health systems inputs"/>
  </r>
  <r>
    <x v="0"/>
    <m/>
    <x v="25"/>
    <s v="Vaginal delivery - skilled attendance"/>
    <s v="All"/>
    <s v="all"/>
    <m/>
    <x v="11"/>
    <x v="1"/>
    <m/>
    <n v="4"/>
    <m/>
    <m/>
    <m/>
    <n v="4"/>
    <m/>
    <n v="0"/>
    <n v="1"/>
    <n v="1"/>
    <s v="4 Thermometres. Replace every year"/>
    <s v="Health systems inputs"/>
  </r>
  <r>
    <x v="0"/>
    <m/>
    <x v="25"/>
    <s v="Vaginal delivery - skilled attendance"/>
    <s v="All"/>
    <s v="all"/>
    <m/>
    <x v="144"/>
    <x v="1"/>
    <m/>
    <n v="1"/>
    <m/>
    <m/>
    <m/>
    <n v="1"/>
    <m/>
    <n v="0"/>
    <n v="1"/>
    <n v="1"/>
    <s v="1 Wall clock. Replace every three years"/>
    <s v="Health systems inputs"/>
  </r>
  <r>
    <x v="0"/>
    <m/>
    <x v="26"/>
    <s v="Vaginal Delivery - with complication"/>
    <s v="secondary / tertiary"/>
    <s v="secondary/tertiary"/>
    <m/>
    <x v="121"/>
    <x v="0"/>
    <s v="cannula"/>
    <n v="2"/>
    <m/>
    <n v="1"/>
    <s v="visit"/>
    <n v="2"/>
    <n v="157.41999999999999"/>
    <n v="314.83999999999997"/>
    <n v="1"/>
    <n v="1"/>
    <s v="2 cannulas in one expected delivery. Replace every three years"/>
    <m/>
  </r>
  <r>
    <x v="0"/>
    <m/>
    <x v="26"/>
    <s v="Vaginal Delivery - with complication"/>
    <s v="secondary / tertiary"/>
    <s v="secondary/tertiary"/>
    <m/>
    <x v="81"/>
    <x v="0"/>
    <s v="latex gloves"/>
    <n v="2"/>
    <m/>
    <n v="1"/>
    <s v="visit"/>
    <n v="2"/>
    <n v="35.622799999999998"/>
    <n v="71.25"/>
    <n v="1"/>
    <n v="1"/>
    <s v="2 pair gloves in one expected delivery. replaced every three years"/>
    <m/>
  </r>
  <r>
    <x v="0"/>
    <m/>
    <x v="26"/>
    <s v="Vaginal Delivery - with complication"/>
    <s v="secondary / tertiary"/>
    <s v="secondary/tertiary"/>
    <m/>
    <x v="62"/>
    <x v="0"/>
    <s v="pack"/>
    <n v="2"/>
    <m/>
    <n v="1"/>
    <s v="visit"/>
    <n v="2"/>
    <n v="15.637700000000001"/>
    <n v="31.28"/>
    <n v="1"/>
    <n v="1"/>
    <s v="2 packs in one expected delivery. Replace every three years"/>
    <m/>
  </r>
  <r>
    <x v="0"/>
    <m/>
    <x v="26"/>
    <s v="Vaginal Delivery - with complication"/>
    <s v="secondary / tertiary"/>
    <s v="secondary/tertiary"/>
    <m/>
    <x v="74"/>
    <x v="0"/>
    <s v="pack"/>
    <n v="0.2"/>
    <m/>
    <n v="1"/>
    <s v="visit"/>
    <n v="0.2"/>
    <n v="2689.81"/>
    <n v="537.96"/>
    <n v="1"/>
    <n v="1"/>
    <s v="2 packs in one expected delivery. replace every three years"/>
    <s v="Not found on CMST cost list"/>
  </r>
  <r>
    <x v="0"/>
    <m/>
    <x v="26"/>
    <s v="Vaginal Delivery - with complication"/>
    <s v="secondary / tertiary"/>
    <s v="secondary/tertiary"/>
    <m/>
    <x v="128"/>
    <x v="0"/>
    <s v="cor clamp"/>
    <n v="2"/>
    <m/>
    <n v="1"/>
    <s v="visit"/>
    <n v="2"/>
    <n v="25.98"/>
    <n v="51.96"/>
    <n v="1"/>
    <n v="1"/>
    <s v="2 cord clamps in one pregnancy. Replace every three years"/>
    <s v="From &quot;Clips, umbilical cord, polythene&quot;"/>
  </r>
  <r>
    <x v="0"/>
    <m/>
    <x v="26"/>
    <s v="Vaginal Delivery - with complication"/>
    <s v="secondary / tertiary"/>
    <s v="secondary/tertiary"/>
    <m/>
    <x v="130"/>
    <x v="0"/>
    <s v="dispisable apron"/>
    <n v="2"/>
    <m/>
    <n v="1"/>
    <s v="visit"/>
    <n v="2"/>
    <n v="73.916399999999996"/>
    <n v="147.83000000000001"/>
    <n v="1"/>
    <n v="1"/>
    <s v="2 dosposable aprons in one expected delivery. Replace every three years"/>
    <m/>
  </r>
  <r>
    <x v="0"/>
    <m/>
    <x v="26"/>
    <s v="Vaginal Delivery - with complication"/>
    <s v="secondary"/>
    <s v="secondary"/>
    <m/>
    <x v="145"/>
    <x v="0"/>
    <s v="ampule"/>
    <n v="1"/>
    <n v="3"/>
    <n v="4"/>
    <s v="visit"/>
    <n v="12"/>
    <n v="3031.21"/>
    <n v="36374.519999999997"/>
    <n v="0.2"/>
    <n v="0.2"/>
    <s v="18 ampules in one expected delivery. Replace every three years"/>
    <m/>
  </r>
  <r>
    <x v="0"/>
    <m/>
    <x v="26"/>
    <s v="Vaginal Delivery - with complication"/>
    <s v="secondary / tertiary"/>
    <s v="secondary/tertiary"/>
    <m/>
    <x v="35"/>
    <x v="0"/>
    <s v="tablet"/>
    <n v="4"/>
    <m/>
    <n v="1"/>
    <s v="visit"/>
    <n v="4"/>
    <n v="47.486600000000003"/>
    <n v="189.95"/>
    <n v="1"/>
    <n v="1"/>
    <s v="4 tablets in one expected pregnancy. Replace every three years"/>
    <m/>
  </r>
  <r>
    <x v="0"/>
    <m/>
    <x v="26"/>
    <s v="Vaginal Delivery - with complication"/>
    <s v="secondary / tertiary"/>
    <s v="secondary/tertiary"/>
    <m/>
    <x v="131"/>
    <x v="0"/>
    <s v="ampule"/>
    <n v="5"/>
    <m/>
    <n v="1"/>
    <s v="visit"/>
    <n v="5"/>
    <n v="40.270000000000003"/>
    <n v="201.35"/>
    <n v="1"/>
    <n v="1"/>
    <s v="5 ampules in one expected deliveries. Replace every three year."/>
    <m/>
  </r>
  <r>
    <x v="0"/>
    <m/>
    <x v="26"/>
    <s v="Vaginal Delivery - with complication"/>
    <s v="secondary / tertiary"/>
    <s v="secondary/tertiary"/>
    <m/>
    <x v="109"/>
    <x v="0"/>
    <s v="syringe"/>
    <n v="3"/>
    <m/>
    <n v="1"/>
    <s v="visit"/>
    <n v="3"/>
    <n v="25.98"/>
    <n v="77.94"/>
    <n v="1"/>
    <n v="1"/>
    <s v="3 syringes in one expected pregnancy. Replace every three years"/>
    <m/>
  </r>
  <r>
    <x v="0"/>
    <m/>
    <x v="26"/>
    <s v="Vaginal Delivery - with complication"/>
    <s v="secondary / tertiary"/>
    <s v="secondary/tertiary"/>
    <m/>
    <x v="83"/>
    <x v="0"/>
    <s v="bottles"/>
    <n v="0.1"/>
    <m/>
    <n v="1"/>
    <s v="visit"/>
    <n v="0.1"/>
    <n v="12218.18"/>
    <n v="1221.82"/>
    <n v="1"/>
    <n v="1"/>
    <s v="1 bottle in one expected pregnancy. Replace every three years"/>
    <m/>
  </r>
  <r>
    <x v="0"/>
    <m/>
    <x v="26"/>
    <s v="Vaginal Delivery - with complication"/>
    <s v="secondary / tertiary"/>
    <s v="secondary/tertiary"/>
    <m/>
    <x v="146"/>
    <x v="0"/>
    <s v="suture"/>
    <n v="1"/>
    <m/>
    <n v="1"/>
    <s v="visit"/>
    <n v="1"/>
    <n v="695.92"/>
    <n v="695.92"/>
    <n v="1"/>
    <n v="1"/>
    <s v="1 suture in one expected pregnancy.replace every three years"/>
    <s v="Subsituted &quot;Polyglactin 910 Braided Synthetic Surgical Suture Sterile coated 2 on rev cut needle, 90cm on 35mm 1/2c&quot;"/>
  </r>
  <r>
    <x v="0"/>
    <m/>
    <x v="26"/>
    <s v="Vaginal Delivery - with complication"/>
    <s v="secondary / tertiary"/>
    <s v="secondary/tertiary"/>
    <m/>
    <x v="147"/>
    <x v="0"/>
    <s v="vial"/>
    <n v="1"/>
    <m/>
    <n v="1"/>
    <s v="visit"/>
    <n v="1"/>
    <n v="309.69"/>
    <n v="309.69"/>
    <n v="1"/>
    <n v="1"/>
    <s v="1 vial in one expected pregnancy. Replace every three years"/>
    <m/>
  </r>
  <r>
    <x v="0"/>
    <m/>
    <x v="26"/>
    <s v="Vaginal Delivery - with complication"/>
    <s v="secondary / tertiary"/>
    <s v="secondary/tertiary"/>
    <m/>
    <x v="92"/>
    <x v="0"/>
    <s v="urine bag"/>
    <n v="1"/>
    <m/>
    <n v="1"/>
    <s v="visit"/>
    <n v="1"/>
    <n v="265.51"/>
    <n v="265.51"/>
    <n v="1"/>
    <n v="1"/>
    <s v="1 urune bag in one expected pregnancy. Replace every three years"/>
    <s v="Used &quot;Catheter Foleys retention 10cc FG 14&quot;"/>
  </r>
  <r>
    <x v="0"/>
    <m/>
    <x v="26"/>
    <s v="Vaginal Delivery - with complication"/>
    <s v="secondary / tertiary"/>
    <s v="secondary/tertiary"/>
    <m/>
    <x v="116"/>
    <x v="0"/>
    <s v="ampule"/>
    <n v="12"/>
    <m/>
    <n v="1"/>
    <s v="visit"/>
    <n v="12"/>
    <n v="882.63"/>
    <n v="10591.56"/>
    <n v="1"/>
    <n v="1"/>
    <s v="12 ampules in one expected pregnancy. Replace every three years"/>
    <m/>
  </r>
  <r>
    <x v="0"/>
    <m/>
    <x v="26"/>
    <s v="Vaginal Delivery - with complication"/>
    <s v="secondary / tertiary"/>
    <s v="secondary/tertiary"/>
    <m/>
    <x v="148"/>
    <x v="1"/>
    <m/>
    <n v="6"/>
    <m/>
    <m/>
    <m/>
    <n v="6"/>
    <m/>
    <n v="0"/>
    <n v="1"/>
    <n v="1"/>
    <s v="6 vacuum cups. Reusable. Replace every year."/>
    <s v="Health System"/>
  </r>
  <r>
    <x v="0"/>
    <m/>
    <x v="26"/>
    <s v="Vaginal Delivery - with complication"/>
    <s v="secondary / tertiary"/>
    <s v="secondary/tertiary"/>
    <m/>
    <x v="134"/>
    <x v="1"/>
    <s v="Kiwi Vacuum"/>
    <n v="30"/>
    <m/>
    <m/>
    <m/>
    <n v="30"/>
    <m/>
    <n v="0"/>
    <n v="1"/>
    <n v="1"/>
    <s v="30 KIWI vacuum extractors per facility. Replace every year"/>
    <m/>
  </r>
  <r>
    <x v="0"/>
    <m/>
    <x v="26"/>
    <s v="Vaginal Delivery - with complication"/>
    <s v="secondary / tertiary"/>
    <s v="secondary/tertiary"/>
    <m/>
    <x v="149"/>
    <x v="1"/>
    <m/>
    <n v="2"/>
    <m/>
    <m/>
    <m/>
    <n v="2"/>
    <m/>
    <n v="0"/>
    <n v="1"/>
    <n v="1"/>
    <s v="2 Oxygen Concetrators per labour ward. Replace every three years"/>
    <s v="Health systems inputs"/>
  </r>
  <r>
    <x v="0"/>
    <m/>
    <x v="26"/>
    <s v="Vaginal Delivery - with complication"/>
    <s v="secondary"/>
    <s v="secondary"/>
    <m/>
    <x v="150"/>
    <x v="1"/>
    <m/>
    <n v="12"/>
    <m/>
    <m/>
    <m/>
    <n v="12"/>
    <m/>
    <n v="0"/>
    <n v="1"/>
    <n v="1"/>
    <s v="12 CTG papers. Replace every year"/>
    <s v="Health systems inputs"/>
  </r>
  <r>
    <x v="0"/>
    <m/>
    <x v="26"/>
    <s v="Vaginal Delivery - with complication"/>
    <s v="secondary / tertiary"/>
    <s v="secondary/tertiary"/>
    <m/>
    <x v="151"/>
    <x v="1"/>
    <m/>
    <n v="1"/>
    <m/>
    <m/>
    <m/>
    <n v="1"/>
    <m/>
    <n v="0"/>
    <n v="1"/>
    <n v="1"/>
    <s v="1 CTG machine per facility. Replace every three years"/>
    <s v="Health systems inputs"/>
  </r>
  <r>
    <x v="0"/>
    <m/>
    <x v="26"/>
    <s v="Vaginal Delivery - with complication"/>
    <s v="secondary / tertiary"/>
    <s v="secondary/tertiary"/>
    <m/>
    <x v="152"/>
    <x v="1"/>
    <m/>
    <n v="2"/>
    <m/>
    <m/>
    <m/>
    <n v="2"/>
    <m/>
    <n v="0"/>
    <n v="1"/>
    <n v="1"/>
    <s v="2 NASG per facilicy. Replace every year"/>
    <s v="Health systems inputs"/>
  </r>
  <r>
    <x v="0"/>
    <m/>
    <x v="26"/>
    <s v="Vaginal Delivery - with complication"/>
    <s v="secondary / tertiary"/>
    <s v="secondary/tertiary"/>
    <m/>
    <x v="20"/>
    <x v="1"/>
    <m/>
    <n v="4"/>
    <m/>
    <m/>
    <m/>
    <n v="4"/>
    <m/>
    <n v="0"/>
    <n v="1"/>
    <n v="1"/>
    <s v="a minimum of 4 Midwives. Per shift"/>
    <s v="Health systems inputs"/>
  </r>
  <r>
    <x v="0"/>
    <m/>
    <x v="26"/>
    <s v="Vaginal Delivery - with complication"/>
    <s v="secondary / tertiary"/>
    <s v="secondary/tertiary"/>
    <m/>
    <x v="153"/>
    <x v="1"/>
    <m/>
    <n v="3"/>
    <m/>
    <m/>
    <m/>
    <n v="3"/>
    <m/>
    <n v="0"/>
    <n v="1"/>
    <n v="1"/>
    <s v="a minimum of 3 clinicians/ Doctors. Per shift"/>
    <s v="Health systems inputs"/>
  </r>
  <r>
    <x v="0"/>
    <m/>
    <x v="27"/>
    <s v="Active management of the 3rd stage of labour"/>
    <s v="All"/>
    <s v="all"/>
    <m/>
    <x v="131"/>
    <x v="0"/>
    <s v="ampule"/>
    <n v="1"/>
    <m/>
    <n v="1"/>
    <s v="visit"/>
    <n v="1"/>
    <n v="40.270000000000003"/>
    <n v="40.270000000000003"/>
    <n v="1"/>
    <n v="1"/>
    <s v="1 vial in one expected pregnancy. Replace every three years"/>
    <m/>
  </r>
  <r>
    <x v="0"/>
    <m/>
    <x v="27"/>
    <s v="Active management of the 3rd stage of labour"/>
    <s v="All"/>
    <s v="all"/>
    <m/>
    <x v="30"/>
    <x v="0"/>
    <s v="syyringe"/>
    <n v="1"/>
    <m/>
    <n v="1"/>
    <s v="visit"/>
    <n v="1"/>
    <n v="153.5155"/>
    <n v="153.52000000000001"/>
    <n v="1"/>
    <n v="1"/>
    <s v="1 suture in one expected pregnancy.replace every three years"/>
    <m/>
  </r>
  <r>
    <x v="0"/>
    <m/>
    <x v="28"/>
    <s v="Management of pre-eclampsia and eclampsia"/>
    <s v="All"/>
    <s v="all"/>
    <s v="Severe pre-eclampsia"/>
    <x v="154"/>
    <x v="0"/>
    <s v="urine bag"/>
    <n v="1"/>
    <m/>
    <n v="1"/>
    <s v="visit"/>
    <n v="1"/>
    <n v="216.97"/>
    <n v="216.97"/>
    <n v="0.5"/>
    <n v="0.5"/>
    <s v="1 urine bag in one expected pregnancy. Replace every three years"/>
    <s v="is this synonymous with - Bags urine drainage 2,000ml with outlet _x000a_"/>
  </r>
  <r>
    <x v="0"/>
    <m/>
    <x v="28"/>
    <s v="Management of pre-eclampsia and eclampsia"/>
    <s v="All"/>
    <s v="all"/>
    <m/>
    <x v="155"/>
    <x v="0"/>
    <s v="foley's catheter"/>
    <n v="1"/>
    <m/>
    <n v="1"/>
    <s v="visit"/>
    <n v="1"/>
    <n v="265.51"/>
    <n v="265.51"/>
    <n v="0.5"/>
    <n v="0.5"/>
    <s v="1 foley catheter in one expected pregnancy. Replace every three years"/>
    <s v="Used &quot;Catheter Foleys retention 10cc FG 14&quot;"/>
  </r>
  <r>
    <x v="0"/>
    <m/>
    <x v="28"/>
    <s v="Management of pre-eclampsia and eclampsia"/>
    <s v="All"/>
    <s v="all"/>
    <m/>
    <x v="156"/>
    <x v="0"/>
    <s v="dip sticks (strips)"/>
    <n v="4"/>
    <m/>
    <n v="1"/>
    <s v="visit"/>
    <n v="4"/>
    <n v="59"/>
    <n v="236"/>
    <n v="1"/>
    <n v="1"/>
    <s v="4 strips in one expected pregnancy. Replaced every three years"/>
    <m/>
  </r>
  <r>
    <x v="0"/>
    <m/>
    <x v="28"/>
    <s v="Management of pre-eclampsia and eclampsia"/>
    <s v="secondary / tertiary"/>
    <s v="secondary/tertiary"/>
    <s v="High blood pressure (if diastolic BP &gt; 110mmHg)"/>
    <x v="157"/>
    <x v="0"/>
    <s v="ampule"/>
    <n v="1"/>
    <m/>
    <n v="1"/>
    <s v="visit"/>
    <n v="1"/>
    <n v="653.47"/>
    <n v="653.47"/>
    <n v="0.8"/>
    <n v="0.8"/>
    <s v="1 ampule in one expected pregnancy. Replace every three years"/>
    <m/>
  </r>
  <r>
    <x v="0"/>
    <m/>
    <x v="28"/>
    <s v="Management of pre-eclampsia and eclampsia"/>
    <s v="secondary / tertiary"/>
    <s v="secondary/tertiary"/>
    <m/>
    <x v="119"/>
    <x v="0"/>
    <s v="giving set"/>
    <n v="1"/>
    <m/>
    <n v="1"/>
    <s v="visit"/>
    <n v="1"/>
    <n v="465"/>
    <n v="465"/>
    <n v="1"/>
    <n v="1"/>
    <s v="1 giving set in one expected pregnancy. Replace every three years"/>
    <s v="Cannula iv (winged with injection pot) 20G = 162 MK + Giving set adult iv administration + needle 15 drops/ml = 303 MK = 465 MK total"/>
  </r>
  <r>
    <x v="0"/>
    <m/>
    <x v="28"/>
    <s v="Management of pre-eclampsia and eclampsia"/>
    <s v="secondary / tertiary"/>
    <s v="secondary/tertiary"/>
    <m/>
    <x v="158"/>
    <x v="0"/>
    <s v="litre"/>
    <n v="6"/>
    <m/>
    <n v="1"/>
    <s v="visit"/>
    <n v="6"/>
    <n v="821.25"/>
    <n v="4927.5"/>
    <n v="1"/>
    <n v="1"/>
    <s v="6 bags in one expected pregnancy."/>
    <m/>
  </r>
  <r>
    <x v="0"/>
    <m/>
    <x v="28"/>
    <s v="Management of pre-eclampsia and eclampsia"/>
    <s v="secondary / tertiary"/>
    <s v="secondary/tertiary"/>
    <s v="If pregnancy &gt; 7 months and sign of fetal compromise, expedite delivery"/>
    <x v="35"/>
    <x v="0"/>
    <s v="tablets"/>
    <n v="1"/>
    <m/>
    <n v="1"/>
    <s v="visit"/>
    <n v="1"/>
    <n v="47.486600000000003"/>
    <n v="47.49"/>
    <n v="1"/>
    <n v="1"/>
    <s v="1 tablet in one pregnancy. Replace every three years"/>
    <m/>
  </r>
  <r>
    <x v="0"/>
    <m/>
    <x v="28"/>
    <s v="Management of pre-eclampsia and eclampsia"/>
    <s v="secondary / tertiary"/>
    <s v="secondary/tertiary"/>
    <m/>
    <x v="131"/>
    <x v="0"/>
    <s v="ampule"/>
    <n v="2"/>
    <m/>
    <n v="1"/>
    <s v="visit"/>
    <n v="2"/>
    <n v="40.270000000000003"/>
    <n v="80.540000000000006"/>
    <n v="1"/>
    <n v="1"/>
    <s v="2 ampule in one expected prgnancy. Replaced every three years"/>
    <m/>
  </r>
  <r>
    <x v="0"/>
    <m/>
    <x v="28"/>
    <s v="Management of pre-eclampsia and eclampsia"/>
    <s v="secondary / tertiary"/>
    <s v="secondary/tertiary"/>
    <m/>
    <x v="115"/>
    <x v="0"/>
    <s v="bag"/>
    <n v="3"/>
    <m/>
    <n v="1"/>
    <s v="visit"/>
    <n v="3"/>
    <n v="684.4"/>
    <n v="2053.1999999999998"/>
    <n v="1"/>
    <n v="1"/>
    <s v="3 bags In one expected pregnancy. Replace every three years"/>
    <m/>
  </r>
  <r>
    <x v="0"/>
    <m/>
    <x v="28"/>
    <s v="Management of pre-eclampsia and eclampsia"/>
    <s v="primary"/>
    <s v="primary"/>
    <s v="Convulsions"/>
    <x v="159"/>
    <x v="0"/>
    <s v="ampule"/>
    <n v="3"/>
    <m/>
    <n v="1"/>
    <s v="time"/>
    <n v="3"/>
    <n v="88.5"/>
    <n v="265.5"/>
    <n v="1"/>
    <n v="1"/>
    <s v="3 ampules in one pregnancy. Replaced every three years"/>
    <s v="Used &quot;Magnesium Sulphate 50%, 2ml ampoule&quot;"/>
  </r>
  <r>
    <x v="0"/>
    <m/>
    <x v="28"/>
    <s v="Management of pre-eclampsia and eclampsia"/>
    <s v="secondary / tertiary"/>
    <s v="secondary/tertiary"/>
    <m/>
    <x v="159"/>
    <x v="0"/>
    <s v="ampule"/>
    <n v="14"/>
    <m/>
    <n v="1"/>
    <s v="visit"/>
    <n v="14"/>
    <n v="88.5"/>
    <n v="1239"/>
    <n v="1"/>
    <n v="1"/>
    <s v="14 ampule in on expected pregnancy. Replaced every three years"/>
    <s v="Used &quot;Magnesium Sulphate 50%, 2ml ampoule&quot;"/>
  </r>
  <r>
    <x v="0"/>
    <m/>
    <x v="28"/>
    <s v="Management of pre-eclampsia and eclampsia"/>
    <s v="secondary / tertiary"/>
    <s v="secondary/tertiary"/>
    <m/>
    <x v="158"/>
    <x v="0"/>
    <s v="bag"/>
    <n v="4"/>
    <m/>
    <n v="1"/>
    <s v="visit"/>
    <n v="4"/>
    <n v="821.25"/>
    <n v="3285"/>
    <n v="1"/>
    <n v="1"/>
    <s v="4 bags in one expected pregnancy. Replace every three years."/>
    <m/>
  </r>
  <r>
    <x v="0"/>
    <m/>
    <x v="28"/>
    <s v="Management of pre-eclampsia and eclampsia"/>
    <s v="secondary / tertiary"/>
    <s v="secondary/tertiary"/>
    <m/>
    <x v="30"/>
    <x v="0"/>
    <s v="syringe"/>
    <n v="14"/>
    <m/>
    <n v="1"/>
    <s v="visit"/>
    <n v="14"/>
    <n v="153.5155"/>
    <n v="2149.2199999999998"/>
    <n v="1"/>
    <n v="1"/>
    <s v="14 syringes in one expected pregnancy. Replace every three years"/>
    <m/>
  </r>
  <r>
    <x v="0"/>
    <m/>
    <x v="28"/>
    <s v="Management of pre-eclampsia and eclampsia"/>
    <s v="All"/>
    <s v="all"/>
    <m/>
    <x v="160"/>
    <x v="0"/>
    <m/>
    <n v="1"/>
    <m/>
    <n v="1"/>
    <m/>
    <n v="1"/>
    <n v="29.486000000000001"/>
    <n v="29.49"/>
    <n v="1"/>
    <n v="1"/>
    <s v="1 test tube per review. Replace every three years"/>
    <m/>
  </r>
  <r>
    <x v="0"/>
    <m/>
    <x v="28"/>
    <s v="Management of pre-eclampsia and eclampsia"/>
    <s v="secondary / tertiary"/>
    <s v="secondary/tertiary"/>
    <m/>
    <x v="161"/>
    <x v="2"/>
    <s v="test tube"/>
    <n v="2"/>
    <m/>
    <n v="2"/>
    <s v="visit"/>
    <n v="4"/>
    <n v="1750"/>
    <n v="7000"/>
    <n v="0.5"/>
    <n v="0.5"/>
    <s v="2 Test tubes in one pregnancy. Replace every three years"/>
    <s v="Estimated with &quot;Mindray ALT, AST, ALP, bilirubin&quot; and &quot;Blood collecting tubes, plastic with determina..grey,3.5-4ml&quot;"/>
  </r>
  <r>
    <x v="0"/>
    <m/>
    <x v="28"/>
    <s v="Management of pre-eclampsia and eclampsia"/>
    <s v="secondary / tertiary"/>
    <s v="secondary/tertiary"/>
    <m/>
    <x v="162"/>
    <x v="2"/>
    <m/>
    <n v="2"/>
    <m/>
    <n v="2"/>
    <s v="visit"/>
    <n v="4"/>
    <n v="1550"/>
    <n v="6200"/>
    <n v="0.5"/>
    <n v="0.5"/>
    <s v="2 Test tubes in one pregnancy. Replace every three years"/>
    <s v="Estimated with &quot;Mindray Creatinine, urea and electrolytes&quot; and and &quot;Blood collecting tubes, plastic with determina..grey,3.5-4ml&quot;"/>
  </r>
  <r>
    <x v="0"/>
    <m/>
    <x v="28"/>
    <s v="Management of pre-eclampsia and eclampsia"/>
    <s v="All"/>
    <s v="all"/>
    <m/>
    <x v="163"/>
    <x v="1"/>
    <s v="glucometer"/>
    <n v="1"/>
    <m/>
    <n v="1"/>
    <m/>
    <n v="1"/>
    <m/>
    <n v="0"/>
    <n v="1"/>
    <n v="1"/>
    <s v="1 glucometer per facility. Replace every two years"/>
    <m/>
  </r>
  <r>
    <x v="0"/>
    <m/>
    <x v="28"/>
    <s v="Management of pre-eclampsia and eclampsia"/>
    <s v="All"/>
    <s v="all"/>
    <m/>
    <x v="164"/>
    <x v="2"/>
    <s v="Strips"/>
    <n v="1"/>
    <m/>
    <n v="1"/>
    <s v="visit"/>
    <n v="1"/>
    <n v="59"/>
    <n v="59"/>
    <n v="1"/>
    <n v="1"/>
    <s v="1 strip per patient per review"/>
    <s v="Chemix sticks"/>
  </r>
  <r>
    <x v="0"/>
    <m/>
    <x v="28"/>
    <s v="Management of pre-eclampsia and eclampsia"/>
    <s v="All"/>
    <s v="all"/>
    <m/>
    <x v="165"/>
    <x v="2"/>
    <s v="bottle"/>
    <n v="1"/>
    <m/>
    <n v="1"/>
    <s v="visit"/>
    <n v="1"/>
    <n v="164.85"/>
    <n v="164.85"/>
    <n v="1"/>
    <n v="1"/>
    <s v="1 urine sample bottle"/>
    <s v="Used Sample cups 500P/PK"/>
  </r>
  <r>
    <x v="0"/>
    <m/>
    <x v="28"/>
    <s v="Management of pre-eclampsia and eclampsia"/>
    <s v="secondary / tertiary"/>
    <s v="secondary/tertiary"/>
    <m/>
    <x v="166"/>
    <x v="1"/>
    <m/>
    <n v="1"/>
    <m/>
    <m/>
    <m/>
    <n v="1"/>
    <n v="182.54"/>
    <n v="182.54"/>
    <n v="0.5"/>
    <n v="0.5"/>
    <s v="1 CXR film"/>
    <m/>
  </r>
  <r>
    <x v="0"/>
    <m/>
    <x v="28"/>
    <s v="Management of pre-eclampsia and eclampsia"/>
    <s v="secondary / tertiary"/>
    <s v="secondary/tertiary"/>
    <m/>
    <x v="167"/>
    <x v="1"/>
    <s v="Tube"/>
    <n v="1"/>
    <m/>
    <m/>
    <m/>
    <n v="1"/>
    <m/>
    <n v="0"/>
    <n v="0.5"/>
    <n v="0.5"/>
    <s v="1 test tube per review. Replace every three years"/>
    <m/>
  </r>
  <r>
    <x v="0"/>
    <m/>
    <x v="28"/>
    <s v="Management of pre-eclampsia and eclampsia"/>
    <s v="secondary / tertiary"/>
    <s v="secondary/tertiary"/>
    <m/>
    <x v="168"/>
    <x v="0"/>
    <s v="needle"/>
    <n v="1"/>
    <m/>
    <m/>
    <m/>
    <n v="1"/>
    <n v="211.54"/>
    <n v="211.54"/>
    <n v="0.5"/>
    <n v="0.5"/>
    <s v="1 Spinal needle. Replace every three years"/>
    <m/>
  </r>
  <r>
    <x v="0"/>
    <m/>
    <x v="28"/>
    <s v="Management of pre-eclampsia and eclampsia"/>
    <s v="secondary / tertiary"/>
    <s v="secondary/tertiary"/>
    <m/>
    <x v="98"/>
    <x v="0"/>
    <s v="face mask"/>
    <n v="1"/>
    <m/>
    <n v="1"/>
    <m/>
    <n v="1"/>
    <n v="180"/>
    <n v="180"/>
    <n v="1"/>
    <n v="1"/>
    <s v="1 face mask per one patient. reusable. Replace every two years"/>
    <s v="Added"/>
  </r>
  <r>
    <x v="0"/>
    <m/>
    <x v="28"/>
    <s v="Management of pre-eclampsia and eclampsia"/>
    <s v="secondary / tertiary"/>
    <s v="secondary/tertiary"/>
    <m/>
    <x v="169"/>
    <x v="1"/>
    <m/>
    <n v="1"/>
    <m/>
    <n v="1"/>
    <m/>
    <n v="1"/>
    <m/>
    <n v="0"/>
    <n v="1"/>
    <n v="1"/>
    <s v="1 nasal prong per patient. Reusabe. Replace every year"/>
    <m/>
  </r>
  <r>
    <x v="0"/>
    <m/>
    <x v="28"/>
    <s v="Management of pre-eclampsia and eclampsia"/>
    <s v="All"/>
    <s v="all"/>
    <m/>
    <x v="170"/>
    <x v="1"/>
    <m/>
    <n v="1"/>
    <m/>
    <n v="1"/>
    <m/>
    <n v="1"/>
    <m/>
    <n v="0"/>
    <n v="1"/>
    <n v="1"/>
    <s v="1 Pillow per in one pregnancy. Replace every three years"/>
    <m/>
  </r>
  <r>
    <x v="0"/>
    <m/>
    <x v="28"/>
    <s v="Management of pre-eclampsia and eclampsia"/>
    <s v="secondary/tertiary"/>
    <s v="secondary/tertiary"/>
    <m/>
    <x v="120"/>
    <x v="0"/>
    <s v="tablet"/>
    <n v="1"/>
    <n v="3"/>
    <n v="7"/>
    <m/>
    <n v="21"/>
    <n v="753.47"/>
    <n v="15822.87"/>
    <n v="0.5"/>
    <n v="0.5"/>
    <m/>
    <m/>
  </r>
  <r>
    <x v="0"/>
    <m/>
    <x v="28"/>
    <s v="Management of pre-eclampsia and eclampsia"/>
    <s v="secondary/tertiary"/>
    <s v="secondary/tertiary"/>
    <m/>
    <x v="171"/>
    <x v="0"/>
    <s v="tablet"/>
    <n v="2"/>
    <n v="6"/>
    <n v="7"/>
    <s v="visit"/>
    <n v="84"/>
    <n v="25.5"/>
    <n v="2142"/>
    <n v="0.2"/>
    <n v="0.2"/>
    <m/>
    <s v="Added &quot;Methyldopa 250mg, tablets&quot;"/>
  </r>
  <r>
    <x v="0"/>
    <m/>
    <x v="28"/>
    <s v="Management of pre-eclampsia and eclampsia"/>
    <s v="secondary/tertiary"/>
    <s v="secondary/tertiary"/>
    <m/>
    <x v="172"/>
    <x v="0"/>
    <s v="tablet"/>
    <n v="0.5"/>
    <n v="2"/>
    <n v="7"/>
    <s v="visit"/>
    <n v="7"/>
    <n v="7.52"/>
    <n v="52.64"/>
    <n v="0.2"/>
    <n v="0.2"/>
    <m/>
    <s v="Adjusted to Atenolol"/>
  </r>
  <r>
    <x v="0"/>
    <m/>
    <x v="28"/>
    <s v="Management of pre-eclampsia and eclampsia"/>
    <s v="secondary/tertiary"/>
    <s v="secondary/tertiary"/>
    <m/>
    <x v="173"/>
    <x v="0"/>
    <s v="Ampule"/>
    <n v="1"/>
    <m/>
    <n v="1"/>
    <m/>
    <n v="1"/>
    <n v="892.84"/>
    <n v="892.84"/>
    <n v="0.2"/>
    <n v="0.2"/>
    <s v="1 Ampule per case. Replaced every three years"/>
    <s v="No price included"/>
  </r>
  <r>
    <x v="0"/>
    <m/>
    <x v="28"/>
    <s v="Management of pre-eclampsia and eclampsia"/>
    <s v="secondary/tertiary"/>
    <s v="secondary/tertiary"/>
    <m/>
    <x v="174"/>
    <x v="0"/>
    <s v="Ampule"/>
    <n v="1"/>
    <m/>
    <n v="1"/>
    <m/>
    <n v="1"/>
    <m/>
    <n v="0"/>
    <n v="0.2"/>
    <n v="0.2"/>
    <s v="1 Ampule per case. Replaced every three years"/>
    <s v="no price included"/>
  </r>
  <r>
    <x v="0"/>
    <m/>
    <x v="28"/>
    <s v="Management of pre-eclampsia and eclampsia"/>
    <s v="secondary / tertiary"/>
    <s v="secondary/tertiary"/>
    <m/>
    <x v="175"/>
    <x v="1"/>
    <s v="perfussor"/>
    <n v="2"/>
    <m/>
    <n v="1"/>
    <m/>
    <n v="2"/>
    <m/>
    <n v="0"/>
    <n v="1"/>
    <n v="1"/>
    <s v="1 perfusor per patient. Replace every five years"/>
    <m/>
  </r>
  <r>
    <x v="0"/>
    <m/>
    <x v="28"/>
    <s v="Management of pre-eclampsia and eclampsia"/>
    <m/>
    <s v=""/>
    <m/>
    <x v="107"/>
    <x v="0"/>
    <s v="ampule"/>
    <n v="1"/>
    <n v="3"/>
    <n v="7"/>
    <m/>
    <n v="21"/>
    <n v="31.63"/>
    <n v="664.23"/>
    <n v="1"/>
    <n v="1"/>
    <s v="not clear"/>
    <m/>
  </r>
  <r>
    <x v="0"/>
    <m/>
    <x v="29"/>
    <s v="Management of obstructed labour"/>
    <s v="secondary/tertiary"/>
    <s v="secondary/tertiary"/>
    <s v="Spinal anesthesia"/>
    <x v="72"/>
    <x v="0"/>
    <s v="sterile gloves"/>
    <n v="3"/>
    <m/>
    <n v="1"/>
    <m/>
    <n v="3"/>
    <n v="302.24"/>
    <n v="906.72"/>
    <n v="1"/>
    <n v="1"/>
    <s v="3 sterile gloves in one expected pregnancy. Replace every three years"/>
    <s v="Size?"/>
  </r>
  <r>
    <x v="0"/>
    <m/>
    <x v="29"/>
    <s v="Management of obstructed labour"/>
    <s v="secondary/tertiary"/>
    <s v="secondary/tertiary"/>
    <m/>
    <x v="119"/>
    <x v="0"/>
    <s v="VIV giving set"/>
    <n v="2"/>
    <m/>
    <n v="1"/>
    <m/>
    <n v="2"/>
    <n v="465"/>
    <n v="930"/>
    <n v="1"/>
    <n v="1"/>
    <s v="2 giving set in one expected procedure. Replace every three years"/>
    <s v="Cannula iv (winged with injection pot) 20G = 162 MK + Giving set adult iv administration + needle 15 drops/ml = 303 MK = 465 MK total"/>
  </r>
  <r>
    <x v="0"/>
    <m/>
    <x v="29"/>
    <s v="Management of obstructed labour"/>
    <s v="secondary/tertiary"/>
    <s v="secondary/tertiary"/>
    <m/>
    <x v="51"/>
    <x v="0"/>
    <s v="ampule"/>
    <n v="1"/>
    <m/>
    <n v="1"/>
    <m/>
    <n v="1"/>
    <n v="260"/>
    <n v="260"/>
    <n v="1"/>
    <n v="1"/>
    <s v="1 ampule in one expected procedure. Replace every three years"/>
    <s v="Added"/>
  </r>
  <r>
    <x v="0"/>
    <m/>
    <x v="29"/>
    <s v="Management of obstructed labour"/>
    <s v="secondary"/>
    <s v="secondary"/>
    <m/>
    <x v="176"/>
    <x v="0"/>
    <s v="bottle"/>
    <n v="0.02"/>
    <m/>
    <n v="1"/>
    <m/>
    <n v="0.02"/>
    <n v="803.68"/>
    <n v="16.07"/>
    <n v="1"/>
    <n v="1"/>
    <s v="1 Bottle (100mls) Methlated Spirit. Replace every three years"/>
    <m/>
  </r>
  <r>
    <x v="0"/>
    <m/>
    <x v="29"/>
    <s v="Management of obstructed labour"/>
    <s v="secondary/tertiary"/>
    <s v="secondary/tertiary"/>
    <m/>
    <x v="158"/>
    <x v="0"/>
    <s v="bag"/>
    <n v="6"/>
    <m/>
    <n v="1"/>
    <m/>
    <n v="6"/>
    <n v="821.25"/>
    <n v="4927.5"/>
    <n v="1"/>
    <n v="1"/>
    <s v="6 bags in one expected procedure. Replace every three years"/>
    <m/>
  </r>
  <r>
    <x v="0"/>
    <m/>
    <x v="29"/>
    <s v="Management of obstructed labour"/>
    <s v="secondary/tertiary"/>
    <s v="secondary/tertiary"/>
    <m/>
    <x v="30"/>
    <x v="0"/>
    <s v="syringe"/>
    <n v="3"/>
    <m/>
    <n v="1"/>
    <m/>
    <n v="3"/>
    <n v="153.5155"/>
    <n v="460.55"/>
    <n v="1"/>
    <n v="1"/>
    <s v="3 syringes in one expected procedure. Replace every three years"/>
    <m/>
  </r>
  <r>
    <x v="0"/>
    <m/>
    <x v="29"/>
    <s v="Management of obstructed labour"/>
    <s v="secondary/tertiary"/>
    <s v="secondary/tertiary"/>
    <m/>
    <x v="177"/>
    <x v="0"/>
    <s v="ampoule"/>
    <n v="1"/>
    <m/>
    <n v="1"/>
    <m/>
    <n v="1"/>
    <n v="123.75"/>
    <n v="123.75"/>
    <n v="1"/>
    <n v="1"/>
    <s v="1 ampule in one expected procedure. Less than 2 percent of cases"/>
    <s v="not found on CMST price list"/>
  </r>
  <r>
    <x v="0"/>
    <m/>
    <x v="29"/>
    <s v="Management of obstructed labour"/>
    <s v="secondary / tertiary"/>
    <s v="secondary/tertiary"/>
    <m/>
    <x v="168"/>
    <x v="0"/>
    <m/>
    <n v="1"/>
    <m/>
    <n v="1"/>
    <m/>
    <n v="1"/>
    <n v="244.87"/>
    <n v="244.87"/>
    <n v="1"/>
    <n v="1"/>
    <s v="1 Spinal needle. Replace every three years"/>
    <s v="Needle spinal disposable Luer 20g x 10cm cutting bevel/penci"/>
  </r>
  <r>
    <x v="0"/>
    <m/>
    <x v="29"/>
    <s v="Management of obstructed labour"/>
    <s v="secondary / tertiary"/>
    <s v="secondary/tertiary"/>
    <m/>
    <x v="178"/>
    <x v="1"/>
    <m/>
    <n v="1"/>
    <m/>
    <m/>
    <m/>
    <n v="1"/>
    <m/>
    <n v="0"/>
    <n v="1"/>
    <n v="1"/>
    <s v="1 per operating room"/>
    <s v="Health systems inputs"/>
  </r>
  <r>
    <x v="0"/>
    <m/>
    <x v="29"/>
    <s v="Management of obstructed labour"/>
    <s v="secondary / tertiary"/>
    <s v="secondary/tertiary"/>
    <m/>
    <x v="179"/>
    <x v="1"/>
    <m/>
    <n v="1"/>
    <m/>
    <m/>
    <m/>
    <n v="1"/>
    <m/>
    <n v="0"/>
    <n v="1"/>
    <n v="1"/>
    <s v="1 per operating room. Replace every 5 years"/>
    <s v="Health systems inputs"/>
  </r>
  <r>
    <x v="0"/>
    <m/>
    <x v="29"/>
    <s v="Management of obstructed labour"/>
    <s v="secondary / tertiary"/>
    <s v="secondary/tertiary"/>
    <m/>
    <x v="139"/>
    <x v="1"/>
    <s v="bin"/>
    <n v="3"/>
    <m/>
    <m/>
    <m/>
    <n v="3"/>
    <m/>
    <n v="0"/>
    <n v="1"/>
    <n v="1"/>
    <s v="3 Waste bin. Replace every two years"/>
    <s v="Health systems inputs"/>
  </r>
  <r>
    <x v="0"/>
    <m/>
    <x v="29"/>
    <s v="Management of obstructed labour"/>
    <s v="secondary / tertiary"/>
    <s v="secondary/tertiary"/>
    <m/>
    <x v="140"/>
    <x v="1"/>
    <s v="bin liner"/>
    <n v="3"/>
    <m/>
    <s v="1 procedure"/>
    <m/>
    <n v="3"/>
    <m/>
    <n v="0"/>
    <n v="1"/>
    <n v="1"/>
    <s v="3 binliners per one procedure. Replace afer every procedure"/>
    <s v="Health systems inputs"/>
  </r>
  <r>
    <x v="0"/>
    <m/>
    <x v="29"/>
    <s v="Management of obstructed labour"/>
    <s v="secondary / tertiary"/>
    <s v="secondary/tertiary"/>
    <m/>
    <x v="180"/>
    <x v="1"/>
    <s v="tube"/>
    <n v="10"/>
    <m/>
    <s v="1 per procedure"/>
    <m/>
    <n v="10"/>
    <m/>
    <n v="0"/>
    <n v="1"/>
    <n v="1"/>
    <s v="10 suction tubes. Reusable. Replace every year"/>
    <s v="Health systems inputs"/>
  </r>
  <r>
    <x v="0"/>
    <m/>
    <x v="29"/>
    <s v="Management of obstructed labour"/>
    <s v="secondary / tertiary"/>
    <s v="secondary/tertiary"/>
    <m/>
    <x v="135"/>
    <x v="1"/>
    <m/>
    <n v="2"/>
    <m/>
    <s v="1 per procedure"/>
    <m/>
    <n v="2"/>
    <m/>
    <n v="0"/>
    <n v="1"/>
    <n v="1"/>
    <s v="2 suctioning machine. Replace every year"/>
    <s v="Health systems inputs"/>
  </r>
  <r>
    <x v="0"/>
    <m/>
    <x v="29"/>
    <s v="Management of obstructed labour"/>
    <s v="secondary / tertiary"/>
    <s v="secondary/tertiary"/>
    <m/>
    <x v="181"/>
    <x v="1"/>
    <m/>
    <n v="1"/>
    <m/>
    <s v="1 per procedure"/>
    <m/>
    <n v="1"/>
    <m/>
    <n v="0"/>
    <n v="1"/>
    <n v="1"/>
    <s v="1 pulse oximeter per procedure. Replace every two years"/>
    <s v="Health systems inputs"/>
  </r>
  <r>
    <x v="0"/>
    <m/>
    <x v="29"/>
    <s v="Management of obstructed labour"/>
    <s v="secondary/tertiary"/>
    <s v="secondary/tertiary"/>
    <m/>
    <x v="30"/>
    <x v="0"/>
    <s v="syringe"/>
    <n v="2"/>
    <n v="1"/>
    <n v="1"/>
    <m/>
    <n v="2"/>
    <n v="153.5155"/>
    <n v="307.02999999999997"/>
    <n v="1"/>
    <n v="1"/>
    <m/>
    <m/>
  </r>
  <r>
    <x v="0"/>
    <m/>
    <x v="29"/>
    <s v="Management of obstructed labour"/>
    <s v="secondary/tertiary"/>
    <s v="secondary/tertiary"/>
    <m/>
    <x v="177"/>
    <x v="0"/>
    <s v="ampule"/>
    <n v="1"/>
    <m/>
    <s v="1 procedure"/>
    <m/>
    <n v="1"/>
    <n v="123.75"/>
    <n v="123.75"/>
    <n v="1"/>
    <n v="1"/>
    <s v="1 ampule in one expected procedure. Less than 5 percent of cases"/>
    <s v="not found on CMST price list"/>
  </r>
  <r>
    <x v="0"/>
    <m/>
    <x v="29"/>
    <s v="Management of obstructed labour"/>
    <s v="secondary/tertiary"/>
    <s v="secondary/tertiary"/>
    <s v="General anesthesia"/>
    <x v="182"/>
    <x v="1"/>
    <m/>
    <n v="1"/>
    <m/>
    <s v="1 per procedure"/>
    <m/>
    <n v="1"/>
    <m/>
    <n v="0"/>
    <n v="1"/>
    <n v="1"/>
    <s v="1 operating table in per each operating room"/>
    <s v="Health systems inputs"/>
  </r>
  <r>
    <x v="0"/>
    <m/>
    <x v="29"/>
    <s v="Management of obstructed labour"/>
    <s v="secondary/tertiary"/>
    <s v="secondary/tertiary"/>
    <m/>
    <x v="98"/>
    <x v="0"/>
    <s v="face mask"/>
    <n v="3"/>
    <m/>
    <n v="1"/>
    <m/>
    <n v="3"/>
    <n v="180"/>
    <n v="540"/>
    <n v="1"/>
    <n v="1"/>
    <s v="3 face masks per OT. Replace every six months"/>
    <s v="Added"/>
  </r>
  <r>
    <x v="0"/>
    <m/>
    <x v="29"/>
    <s v="Management of obstructed labour"/>
    <s v="secondary/tertiary"/>
    <s v="secondary/tertiary"/>
    <m/>
    <x v="183"/>
    <x v="1"/>
    <m/>
    <n v="1"/>
    <m/>
    <n v="1"/>
    <m/>
    <n v="1"/>
    <m/>
    <n v="0"/>
    <n v="1"/>
    <n v="1"/>
    <s v="1 Laryngoscope per OT."/>
    <m/>
  </r>
  <r>
    <x v="0"/>
    <m/>
    <x v="29"/>
    <s v="Management of obstructed labour"/>
    <s v="secondary/tertiary"/>
    <s v="secondary/tertiary"/>
    <m/>
    <x v="184"/>
    <x v="1"/>
    <m/>
    <n v="1"/>
    <m/>
    <n v="1"/>
    <m/>
    <n v="1"/>
    <m/>
    <n v="0"/>
    <n v="1"/>
    <n v="1"/>
    <s v="1 suction machine. Replace every three years"/>
    <s v="Health systems inputs"/>
  </r>
  <r>
    <x v="0"/>
    <m/>
    <x v="29"/>
    <s v="Management of obstructed labour"/>
    <s v="secondary/tertiary"/>
    <s v="secondary/tertiary"/>
    <m/>
    <x v="185"/>
    <x v="1"/>
    <m/>
    <n v="2"/>
    <m/>
    <n v="1"/>
    <m/>
    <n v="2"/>
    <m/>
    <n v="0"/>
    <n v="1"/>
    <n v="1"/>
    <s v="1 oxygen cylinder"/>
    <s v="Health systems inputs"/>
  </r>
  <r>
    <x v="0"/>
    <m/>
    <x v="29"/>
    <s v="Management of obstructed labour"/>
    <m/>
    <s v=""/>
    <m/>
    <x v="144"/>
    <x v="1"/>
    <m/>
    <n v="1"/>
    <m/>
    <n v="1"/>
    <m/>
    <n v="1"/>
    <m/>
    <n v="0"/>
    <n v="1"/>
    <n v="1"/>
    <s v="1 Wall clock. Replace every three years"/>
    <s v="Health systems inputs"/>
  </r>
  <r>
    <x v="0"/>
    <m/>
    <x v="29"/>
    <s v="Management of obstructed labour"/>
    <s v="secondary/tertiary"/>
    <s v="secondary/tertiary"/>
    <m/>
    <x v="59"/>
    <x v="0"/>
    <s v="ampule"/>
    <n v="1"/>
    <m/>
    <n v="1"/>
    <s v="procedure"/>
    <n v="1"/>
    <n v="130.36000000000001"/>
    <n v="130.36000000000001"/>
    <n v="0.2"/>
    <n v="0.2"/>
    <s v="1 ampule in one expected procedure. Less than 5%"/>
    <m/>
  </r>
  <r>
    <x v="0"/>
    <m/>
    <x v="29"/>
    <s v="Management of obstructed labour"/>
    <s v="secondary/tertiary"/>
    <s v="secondary/tertiary"/>
    <m/>
    <x v="158"/>
    <x v="0"/>
    <s v="bas"/>
    <n v="4"/>
    <m/>
    <n v="1"/>
    <s v="procedure"/>
    <n v="4"/>
    <n v="821.25"/>
    <n v="3285"/>
    <n v="1"/>
    <n v="1"/>
    <s v="4 bags in one expected pregnancy. Replace every three years."/>
    <m/>
  </r>
  <r>
    <x v="0"/>
    <m/>
    <x v="29"/>
    <s v="Management of obstructed labour"/>
    <s v="secondary/tertiary"/>
    <s v="secondary/tertiary"/>
    <m/>
    <x v="30"/>
    <x v="0"/>
    <s v="syringe"/>
    <n v="1"/>
    <m/>
    <n v="1"/>
    <s v="procedure"/>
    <n v="1"/>
    <n v="153.5155"/>
    <n v="153.52000000000001"/>
    <n v="1"/>
    <n v="1"/>
    <s v="1 syringe in one pregnancy. Replaced every three year"/>
    <m/>
  </r>
  <r>
    <x v="0"/>
    <m/>
    <x v="29"/>
    <s v="Management of obstructed labour"/>
    <s v="secondary/tertiary"/>
    <s v="secondary/tertiary"/>
    <m/>
    <x v="101"/>
    <x v="0"/>
    <s v="vial"/>
    <n v="1"/>
    <m/>
    <n v="1"/>
    <s v="procedure"/>
    <n v="1"/>
    <n v="1764.94"/>
    <n v="1764.94"/>
    <n v="1"/>
    <n v="1"/>
    <s v="1 vial in one expected procedure. Replace every three years"/>
    <m/>
  </r>
  <r>
    <x v="0"/>
    <m/>
    <x v="29"/>
    <s v="Management of obstructed labour"/>
    <s v="secondary/tertiary"/>
    <s v="secondary/tertiary"/>
    <s v="Prophylactic antibiotics"/>
    <x v="91"/>
    <x v="0"/>
    <s v="vial"/>
    <n v="2"/>
    <m/>
    <n v="1"/>
    <s v="procedure"/>
    <n v="2"/>
    <n v="178.43"/>
    <n v="356.86"/>
    <n v="1"/>
    <n v="1"/>
    <s v="2 vials in one pregnancy. Repreced every year for three years only"/>
    <m/>
  </r>
  <r>
    <x v="0"/>
    <m/>
    <x v="29"/>
    <s v="Management of obstructed labour"/>
    <s v="secondary/tertiary"/>
    <s v="secondary/tertiary"/>
    <s v="Other"/>
    <x v="154"/>
    <x v="0"/>
    <s v="urine bag"/>
    <n v="1"/>
    <m/>
    <n v="1"/>
    <s v="procedure"/>
    <n v="1"/>
    <n v="216.97"/>
    <n v="216.97"/>
    <n v="1"/>
    <n v="1"/>
    <s v="1 urine bag in one expected pregnancy. Replace every three years"/>
    <s v="is this synonymous with - Bags urine drainage 2,000ml with outlet _x000a_"/>
  </r>
  <r>
    <x v="0"/>
    <m/>
    <x v="29"/>
    <s v="Management of obstructed labour"/>
    <s v="secondary/tertiary"/>
    <s v="secondary/tertiary"/>
    <m/>
    <x v="155"/>
    <x v="2"/>
    <s v="cannula"/>
    <n v="1"/>
    <m/>
    <n v="1"/>
    <s v="procedure"/>
    <n v="1"/>
    <n v="325.95"/>
    <n v="325.95"/>
    <n v="1"/>
    <n v="1"/>
    <s v="1 catheter in one exected pregnancy. Replace every three years."/>
    <s v="Subsituted with &quot;Catheter Foleys retention 10cc FG 16&quot;"/>
  </r>
  <r>
    <x v="0"/>
    <m/>
    <x v="29"/>
    <s v="Management of obstructed labour"/>
    <s v="secondary/tertiary"/>
    <s v="secondary/tertiary"/>
    <s v="Procedure"/>
    <x v="62"/>
    <x v="0"/>
    <s v="pack"/>
    <n v="1"/>
    <m/>
    <n v="1"/>
    <s v="procedure"/>
    <n v="1"/>
    <n v="15.637700000000001"/>
    <n v="15.64"/>
    <n v="1"/>
    <n v="1"/>
    <s v="1 pack of gauze per one procedure. Raplace every three years"/>
    <m/>
  </r>
  <r>
    <x v="0"/>
    <m/>
    <x v="29"/>
    <s v="Management of obstructed labour"/>
    <s v="secondary/tertiary"/>
    <s v="secondary/tertiary"/>
    <m/>
    <x v="86"/>
    <x v="0"/>
    <s v="suture"/>
    <n v="4"/>
    <m/>
    <n v="1"/>
    <s v="procedure"/>
    <n v="4"/>
    <n v="269.85000000000002"/>
    <n v="1079.4000000000001"/>
    <n v="1"/>
    <n v="1"/>
    <s v="4 sutures in one expected procedure. Replace every three years"/>
    <m/>
  </r>
  <r>
    <x v="0"/>
    <m/>
    <x v="29"/>
    <s v="Management of obstructed labour"/>
    <s v="secondary/tertiary"/>
    <s v="secondary/tertiary"/>
    <m/>
    <x v="52"/>
    <x v="0"/>
    <s v="100 mls iodine"/>
    <n v="0.5"/>
    <m/>
    <n v="1"/>
    <s v="procedure"/>
    <n v="0.5"/>
    <n v="84.78"/>
    <n v="42.39"/>
    <n v="1"/>
    <n v="1"/>
    <s v="1 bottle in one expected procedure. Replae every three years"/>
    <m/>
  </r>
  <r>
    <x v="0"/>
    <m/>
    <x v="29"/>
    <s v="Management of obstructed labour"/>
    <s v="secondary/tertiary"/>
    <s v="secondary/tertiary"/>
    <m/>
    <x v="64"/>
    <x v="0"/>
    <s v="suture"/>
    <n v="2"/>
    <m/>
    <n v="1"/>
    <s v="procedure"/>
    <n v="2"/>
    <n v="306.88416669999998"/>
    <n v="613.77"/>
    <n v="1"/>
    <n v="1"/>
    <s v="2 sutures in one expected procedure. Replace three years"/>
    <m/>
  </r>
  <r>
    <x v="0"/>
    <m/>
    <x v="29"/>
    <s v="Management of obstructed labour"/>
    <s v="secondary/tertiary"/>
    <s v="secondary/tertiary"/>
    <m/>
    <x v="105"/>
    <x v="0"/>
    <s v="suture"/>
    <n v="1"/>
    <m/>
    <n v="1"/>
    <s v="procedure"/>
    <n v="1"/>
    <n v="1671.666667"/>
    <n v="1671.67"/>
    <n v="1"/>
    <n v="1"/>
    <s v="1 non absorbable suture in one expected procedure. Replace every three years"/>
    <m/>
  </r>
  <r>
    <x v="0"/>
    <m/>
    <x v="29"/>
    <s v="Management of obstructed labour"/>
    <s v="secondary/tertiary"/>
    <s v="secondary/tertiary"/>
    <m/>
    <x v="186"/>
    <x v="0"/>
    <s v="blade"/>
    <n v="1"/>
    <m/>
    <n v="1"/>
    <s v="procedure"/>
    <n v="1"/>
    <n v="37.479799999999997"/>
    <n v="37.479999999999997"/>
    <n v="1"/>
    <n v="1"/>
    <s v="1 blade in one expected procedure. Replece every three years"/>
    <m/>
  </r>
  <r>
    <x v="0"/>
    <m/>
    <x v="29"/>
    <s v="Management of obstructed labour"/>
    <s v="secondary/tertiary"/>
    <s v="secondary/tertiary"/>
    <m/>
    <x v="97"/>
    <x v="0"/>
    <s v="vial"/>
    <n v="40"/>
    <m/>
    <n v="1"/>
    <s v="visit"/>
    <n v="40"/>
    <n v="138.46"/>
    <n v="5538.4"/>
    <n v="1"/>
    <n v="1"/>
    <s v="40 ampules in one pregnancy. Replace every three"/>
    <m/>
  </r>
  <r>
    <x v="0"/>
    <m/>
    <x v="29"/>
    <s v="Management of obstructed labour"/>
    <s v="secondary/tertiary"/>
    <s v="secondary/tertiary"/>
    <m/>
    <x v="187"/>
    <x v="0"/>
    <s v="vial"/>
    <n v="15"/>
    <m/>
    <n v="1"/>
    <s v="visit"/>
    <n v="15"/>
    <n v="43.09"/>
    <n v="646.35"/>
    <n v="1"/>
    <n v="1"/>
    <s v="15 ampules in one expected case. Replace every three years"/>
    <m/>
  </r>
  <r>
    <x v="0"/>
    <m/>
    <x v="29"/>
    <s v="Management of obstructed labour"/>
    <s v="secondary/tertiary"/>
    <s v="secondary/tertiary"/>
    <m/>
    <x v="119"/>
    <x v="0"/>
    <s v="IV giving set"/>
    <n v="1"/>
    <m/>
    <n v="1"/>
    <s v="visit"/>
    <n v="1"/>
    <n v="465"/>
    <n v="465"/>
    <n v="1"/>
    <n v="1"/>
    <s v="1 IV giving set in one expected case. Replace every three years"/>
    <s v="Cannula iv (winged with injection pot) 20G = 162 MK + Giving set adult iv administration + needle 15 drops/ml = 303 MK = 465 MK total"/>
  </r>
  <r>
    <x v="0"/>
    <m/>
    <x v="29"/>
    <s v="Management of obstructed labour"/>
    <s v="secondary/tertiary"/>
    <s v="secondary/tertiary"/>
    <m/>
    <x v="188"/>
    <x v="0"/>
    <s v="ampules"/>
    <n v="15"/>
    <m/>
    <n v="1"/>
    <s v="visit"/>
    <n v="15"/>
    <n v="430.33"/>
    <n v="6454.95"/>
    <n v="1"/>
    <n v="1"/>
    <s v="15 ampules in one expected case. Replace every three years"/>
    <s v="Filled in"/>
  </r>
  <r>
    <x v="0"/>
    <m/>
    <x v="29"/>
    <s v="Management of obstructed labour"/>
    <s v="secondary/tertiary"/>
    <s v="secondary/tertiary"/>
    <m/>
    <x v="115"/>
    <x v="0"/>
    <s v="bag"/>
    <n v="6"/>
    <m/>
    <n v="1"/>
    <s v="visit"/>
    <n v="6"/>
    <n v="684.4"/>
    <n v="4106.3999999999996"/>
    <n v="1"/>
    <n v="1"/>
    <s v="6 bas in one expected case. Replace every three years"/>
    <m/>
  </r>
  <r>
    <x v="0"/>
    <m/>
    <x v="30"/>
    <s v="After delivery"/>
    <s v="secondary/tertiary"/>
    <s v="secondary/tertiary"/>
    <m/>
    <x v="119"/>
    <x v="0"/>
    <s v="IV giving set"/>
    <n v="1"/>
    <m/>
    <n v="1"/>
    <s v="visit"/>
    <n v="1"/>
    <n v="465"/>
    <n v="465"/>
    <m/>
    <n v="1"/>
    <s v="already done"/>
    <s v="Cannula iv (winged with injection pot) 20G = 162 MK + Giving set adult iv administration + needle 15 drops/ml = 303 MK = 465 MK total"/>
  </r>
  <r>
    <x v="0"/>
    <m/>
    <x v="29"/>
    <s v="After delivery"/>
    <s v="secondary/tertiary"/>
    <s v="secondary/tertiary"/>
    <m/>
    <x v="131"/>
    <x v="0"/>
    <s v="ample"/>
    <n v="1"/>
    <m/>
    <n v="1"/>
    <s v="visit"/>
    <n v="1"/>
    <n v="40.270000000000003"/>
    <n v="40.270000000000003"/>
    <m/>
    <n v="1"/>
    <s v="1 ampule in one expected visit. Replace every three years"/>
    <m/>
  </r>
  <r>
    <x v="0"/>
    <m/>
    <x v="29"/>
    <s v="After delivery"/>
    <s v="secondary/tertiary"/>
    <s v="secondary/tertiary"/>
    <m/>
    <x v="73"/>
    <x v="0"/>
    <s v="tablet"/>
    <n v="18"/>
    <m/>
    <n v="1"/>
    <s v="visit"/>
    <n v="18"/>
    <n v="4.3868299999999998"/>
    <n v="78.959999999999994"/>
    <m/>
    <n v="1"/>
    <s v="18 tablets in one expected delivery. Replaced every three years"/>
    <m/>
  </r>
  <r>
    <x v="0"/>
    <m/>
    <x v="29"/>
    <s v="After delivery"/>
    <s v="secondary/tertiary"/>
    <s v="secondary/tertiary"/>
    <m/>
    <x v="116"/>
    <x v="0"/>
    <s v="amules"/>
    <n v="12"/>
    <m/>
    <n v="1"/>
    <s v="visit"/>
    <n v="12"/>
    <n v="882.63"/>
    <n v="10591.56"/>
    <m/>
    <n v="1"/>
    <s v="12 ampules in one expected pregnancy. Replace every three years"/>
    <m/>
  </r>
  <r>
    <x v="0"/>
    <m/>
    <x v="31"/>
    <s v="After delivery"/>
    <s v="secondary/tertiary"/>
    <s v="secondary/tertiary"/>
    <m/>
    <x v="158"/>
    <x v="0"/>
    <s v="bag"/>
    <n v="6"/>
    <m/>
    <n v="1"/>
    <s v="visit"/>
    <n v="6"/>
    <n v="821.25"/>
    <n v="4927.5"/>
    <m/>
    <n v="1"/>
    <s v="6 bags in one expected delivery. Replace every three years"/>
    <m/>
  </r>
  <r>
    <x v="0"/>
    <m/>
    <x v="30"/>
    <s v="After delivery"/>
    <s v="secondary/tertiary"/>
    <s v="secondary/tertiary"/>
    <m/>
    <x v="30"/>
    <x v="0"/>
    <m/>
    <n v="9"/>
    <m/>
    <n v="3"/>
    <s v="daily"/>
    <n v="27"/>
    <n v="153.5155"/>
    <n v="4144.92"/>
    <m/>
    <n v="1"/>
    <s v="9 syringes in one expected case. Replace every three years"/>
    <m/>
  </r>
  <r>
    <x v="0"/>
    <m/>
    <x v="30"/>
    <s v="After delivery"/>
    <s v="secondary / tertiary"/>
    <s v="secondary/tertiary"/>
    <m/>
    <x v="189"/>
    <x v="1"/>
    <m/>
    <n v="2"/>
    <m/>
    <n v="1"/>
    <m/>
    <n v="2"/>
    <m/>
    <n v="0"/>
    <m/>
    <n v="1"/>
    <s v="2 trolleys per one OT"/>
    <s v="Health systems inputs"/>
  </r>
  <r>
    <x v="0"/>
    <m/>
    <x v="31"/>
    <s v="Cesearian section with indication"/>
    <s v="secondary / tertiary"/>
    <s v="secondary/tertiary"/>
    <m/>
    <x v="81"/>
    <x v="0"/>
    <s v="pair of gloves"/>
    <n v="6"/>
    <m/>
    <n v="1"/>
    <m/>
    <n v="6"/>
    <n v="35.622799999999998"/>
    <n v="213.74"/>
    <n v="1"/>
    <n v="1"/>
    <s v="6 Pairs sterile gloves per one procedure. Replace every three years"/>
    <m/>
  </r>
  <r>
    <x v="0"/>
    <m/>
    <x v="31"/>
    <s v="Cesearian section with indication"/>
    <s v="secondary / tertiary"/>
    <s v="secondary/tertiary"/>
    <m/>
    <x v="82"/>
    <x v="0"/>
    <s v="bottle"/>
    <n v="0.5"/>
    <m/>
    <n v="1"/>
    <m/>
    <n v="0.5"/>
    <n v="1614.24"/>
    <n v="807.12"/>
    <n v="1"/>
    <n v="1"/>
    <s v="1 bottle Iodine per one procedure. Replace every three years"/>
    <m/>
  </r>
  <r>
    <x v="0"/>
    <m/>
    <x v="31"/>
    <s v="Cesearian section with indication"/>
    <s v="secondary / tertiary"/>
    <s v="secondary/tertiary"/>
    <m/>
    <x v="83"/>
    <x v="0"/>
    <s v="bottle"/>
    <n v="0.1"/>
    <m/>
    <n v="1"/>
    <m/>
    <n v="0.1"/>
    <n v="12218.18"/>
    <n v="1221.82"/>
    <n v="1"/>
    <n v="1"/>
    <s v="1 bottle per procedure. Replace every three years"/>
    <m/>
  </r>
  <r>
    <x v="0"/>
    <m/>
    <x v="31"/>
    <s v="Cesearian section with indication"/>
    <s v="secondary / tertiary"/>
    <s v="secondary/tertiary"/>
    <m/>
    <x v="62"/>
    <x v="0"/>
    <s v="pack"/>
    <n v="1"/>
    <m/>
    <n v="1"/>
    <m/>
    <n v="1"/>
    <n v="15.637700000000001"/>
    <n v="15.64"/>
    <n v="1"/>
    <n v="1"/>
    <s v="1 pack per procedure. Replace every three years"/>
    <m/>
  </r>
  <r>
    <x v="0"/>
    <m/>
    <x v="31"/>
    <s v="Cesearian section with indication"/>
    <s v="secondary / tertiary"/>
    <s v="secondary/tertiary"/>
    <m/>
    <x v="131"/>
    <x v="0"/>
    <s v="ampule"/>
    <n v="1"/>
    <m/>
    <n v="1"/>
    <m/>
    <n v="1"/>
    <n v="40.270000000000003"/>
    <n v="40.270000000000003"/>
    <n v="1"/>
    <n v="1"/>
    <s v="1 Ampule per procedure. Replace every three years"/>
    <m/>
  </r>
  <r>
    <x v="0"/>
    <m/>
    <x v="31"/>
    <s v="Cesearian section with indication"/>
    <s v="secondary / tertiary"/>
    <s v="secondary/tertiary"/>
    <m/>
    <x v="84"/>
    <x v="0"/>
    <s v="blade"/>
    <n v="1"/>
    <m/>
    <n v="1"/>
    <m/>
    <n v="1"/>
    <n v="37.479799999999997"/>
    <n v="37.479999999999997"/>
    <n v="1"/>
    <n v="1"/>
    <s v="1 blade in one expected procedure. Replece every three years"/>
    <m/>
  </r>
  <r>
    <x v="0"/>
    <m/>
    <x v="31"/>
    <s v="Cesearian section with indication"/>
    <s v="secondary / tertiary"/>
    <s v="secondary/tertiary"/>
    <m/>
    <x v="85"/>
    <x v="0"/>
    <s v="Suture"/>
    <n v="2"/>
    <m/>
    <n v="1"/>
    <m/>
    <n v="2"/>
    <n v="590"/>
    <n v="1180"/>
    <n v="1"/>
    <n v="1"/>
    <s v="2 Chromic sutures in one procedure. Replace every three years"/>
    <s v="Catgut chromic suture sterile 1,round bodied ? circle 50mm needle"/>
  </r>
  <r>
    <x v="0"/>
    <m/>
    <x v="31"/>
    <s v="Cesearian section with indication"/>
    <s v="secondary / tertiary"/>
    <s v="secondary/tertiary"/>
    <m/>
    <x v="86"/>
    <x v="0"/>
    <s v="suture"/>
    <n v="2"/>
    <m/>
    <n v="1"/>
    <m/>
    <n v="2"/>
    <n v="269.85000000000002"/>
    <n v="539.70000000000005"/>
    <n v="1"/>
    <n v="1"/>
    <s v="2 Vicryl sutures per procedure. Replace every three years"/>
    <m/>
  </r>
  <r>
    <x v="0"/>
    <m/>
    <x v="31"/>
    <s v="Cesearian section with indication"/>
    <s v="secondary / tertiary"/>
    <s v="secondary/tertiary"/>
    <m/>
    <x v="87"/>
    <x v="0"/>
    <s v="suture"/>
    <n v="1"/>
    <m/>
    <n v="1"/>
    <m/>
    <n v="1"/>
    <n v="178.75"/>
    <n v="178.75"/>
    <n v="1"/>
    <n v="1"/>
    <s v="1 Nylon suture per procedure. Replace every three years"/>
    <s v="Polyamide monofilament suture sterile 1, on 40mm 3/8 circle reverse cutting needle"/>
  </r>
  <r>
    <x v="0"/>
    <m/>
    <x v="31"/>
    <s v="Cesearian section with indication"/>
    <s v="secondary / tertiary"/>
    <s v="secondary/tertiary"/>
    <m/>
    <x v="88"/>
    <x v="0"/>
    <s v="cannula"/>
    <n v="2"/>
    <m/>
    <n v="1"/>
    <s v="procedure"/>
    <n v="2"/>
    <n v="160.26"/>
    <n v="320.52"/>
    <n v="1"/>
    <n v="1"/>
    <s v="2 cannulas in one expected delivery. Replace every three years"/>
    <m/>
  </r>
  <r>
    <x v="0"/>
    <m/>
    <x v="31"/>
    <s v="Cesearian section with indication"/>
    <s v="secondary / tertiary"/>
    <s v="secondary/tertiary"/>
    <m/>
    <x v="89"/>
    <x v="0"/>
    <s v="giving set"/>
    <n v="2"/>
    <m/>
    <n v="1"/>
    <s v="procedure"/>
    <n v="2"/>
    <n v="303.12"/>
    <n v="606.24"/>
    <n v="1"/>
    <n v="1"/>
    <s v="2 Giving set in one expected procedure. Replace every three years"/>
    <m/>
  </r>
  <r>
    <x v="0"/>
    <m/>
    <x v="31"/>
    <s v="Cesearian section with indication"/>
    <s v="secondary / tertiary"/>
    <s v="secondary/tertiary"/>
    <m/>
    <x v="62"/>
    <x v="0"/>
    <s v="Pack"/>
    <n v="1"/>
    <m/>
    <n v="1"/>
    <s v="procedure"/>
    <n v="1"/>
    <n v="15.637700000000001"/>
    <n v="15.64"/>
    <n v="1"/>
    <n v="1"/>
    <s v="1 pack of gauze per one procedure. Raplace every three years"/>
    <m/>
  </r>
  <r>
    <x v="0"/>
    <m/>
    <x v="31"/>
    <s v="Cesearian section with indication"/>
    <s v="secondary / tertiary"/>
    <s v="secondary/tertiary"/>
    <m/>
    <x v="90"/>
    <x v="0"/>
    <s v="Abdominal Packs"/>
    <n v="5"/>
    <m/>
    <n v="1"/>
    <s v="procedure"/>
    <n v="5"/>
    <n v="15.63"/>
    <n v="78.150000000000006"/>
    <n v="1"/>
    <n v="1"/>
    <s v="5 Abdominal packs per one procedure"/>
    <s v="Gauze, swabs 8-ply 10cm x 10cm"/>
  </r>
  <r>
    <x v="0"/>
    <m/>
    <x v="31"/>
    <s v="Cesearian section with indication"/>
    <s v="secondary / tertiary"/>
    <s v="secondary/tertiary"/>
    <m/>
    <x v="91"/>
    <x v="0"/>
    <s v="ampule"/>
    <n v="2"/>
    <m/>
    <n v="1"/>
    <m/>
    <n v="2"/>
    <n v="178.43"/>
    <n v="356.86"/>
    <n v="0.2"/>
    <n v="0.2"/>
    <s v="2 ampules per one procedure. Replace every three years"/>
    <m/>
  </r>
  <r>
    <x v="0"/>
    <m/>
    <x v="31"/>
    <s v="Cesearian section with indication"/>
    <s v="secondary / tertiary"/>
    <s v="secondary/tertiary"/>
    <m/>
    <x v="92"/>
    <x v="0"/>
    <s v="catheter"/>
    <n v="1"/>
    <m/>
    <n v="1"/>
    <m/>
    <n v="1"/>
    <n v="325.95"/>
    <n v="325.95"/>
    <n v="1"/>
    <n v="1"/>
    <s v="1 catheter in one exected pregnancy. Replace every three years."/>
    <s v="Subsituted with &quot;Catheter Foleys retention 10cc FG 16&quot;"/>
  </r>
  <r>
    <x v="0"/>
    <m/>
    <x v="31"/>
    <s v="Cesearian section with indication"/>
    <s v="secondary / tertiary"/>
    <s v="secondary/tertiary"/>
    <m/>
    <x v="93"/>
    <x v="0"/>
    <s v="ampule"/>
    <n v="1"/>
    <m/>
    <n v="9"/>
    <m/>
    <n v="9"/>
    <n v="882.63"/>
    <n v="7943.67"/>
    <n v="1"/>
    <n v="1"/>
    <s v="9 ampules per patient. Replaced every three years"/>
    <m/>
  </r>
  <r>
    <x v="0"/>
    <m/>
    <x v="31"/>
    <s v="Cesearian section with indication"/>
    <s v="secondary / tertiary"/>
    <s v="secondary/tertiary"/>
    <m/>
    <x v="94"/>
    <x v="0"/>
    <s v="ampule"/>
    <n v="1"/>
    <n v="42.1"/>
    <n v="10"/>
    <m/>
    <n v="421"/>
    <n v="42.1"/>
    <n v="17724.099999999999"/>
    <n v="1"/>
    <n v="1"/>
    <s v="10 ampules per patient. Replace every three years"/>
    <m/>
  </r>
  <r>
    <x v="0"/>
    <m/>
    <x v="31"/>
    <s v="Cesearian section with indication"/>
    <s v="secondary / tertiary"/>
    <s v="secondary/tertiary"/>
    <m/>
    <x v="95"/>
    <x v="0"/>
    <s v="suppository"/>
    <n v="10"/>
    <m/>
    <n v="1"/>
    <m/>
    <n v="10"/>
    <n v="129.91"/>
    <n v="1299.0999999999999"/>
    <n v="1"/>
    <n v="1"/>
    <s v="10 Suppositories per one patient. Replace every three years"/>
    <m/>
  </r>
  <r>
    <x v="0"/>
    <m/>
    <x v="31"/>
    <s v="Cesearian section with indication"/>
    <s v="secondary / tertiary"/>
    <s v="secondary/tertiary"/>
    <m/>
    <x v="96"/>
    <x v="0"/>
    <s v="plaster"/>
    <n v="0.2"/>
    <m/>
    <n v="1"/>
    <m/>
    <n v="0.2"/>
    <n v="1558.91"/>
    <n v="311.77999999999997"/>
    <n v="1"/>
    <n v="1"/>
    <s v="1 Plaster per procedure. Replace every three years"/>
    <m/>
  </r>
  <r>
    <x v="0"/>
    <m/>
    <x v="31"/>
    <s v="Cesearian section with indication"/>
    <s v="secondary / tertiary"/>
    <s v="secondary/tertiary"/>
    <m/>
    <x v="97"/>
    <x v="0"/>
    <s v="vial"/>
    <n v="4"/>
    <m/>
    <n v="1"/>
    <m/>
    <n v="4"/>
    <n v="138.46"/>
    <n v="553.84"/>
    <n v="1"/>
    <n v="1"/>
    <s v="4 vials in one expected procedure. Replace every three years"/>
    <m/>
  </r>
  <r>
    <x v="0"/>
    <m/>
    <x v="31"/>
    <s v="Cesearian section with indication"/>
    <s v="secondary / tertiary"/>
    <s v="secondary/tertiary"/>
    <m/>
    <x v="74"/>
    <x v="0"/>
    <s v="pack"/>
    <n v="0.5"/>
    <m/>
    <n v="1"/>
    <m/>
    <n v="0.5"/>
    <n v="2689.81"/>
    <n v="1344.91"/>
    <n v="1"/>
    <n v="1"/>
    <s v="1 pack per case. Replace every three years"/>
    <m/>
  </r>
  <r>
    <x v="0"/>
    <m/>
    <x v="31"/>
    <s v="Cesearian section with indication"/>
    <s v="secondary / tertiary"/>
    <s v="secondary/tertiary"/>
    <m/>
    <x v="60"/>
    <x v="0"/>
    <m/>
    <n v="1"/>
    <n v="1"/>
    <n v="1"/>
    <m/>
    <n v="1"/>
    <n v="121.25"/>
    <n v="121.25"/>
    <n v="0.5"/>
    <n v="0.5"/>
    <m/>
    <m/>
  </r>
  <r>
    <x v="0"/>
    <m/>
    <x v="31"/>
    <s v="Cesearian section with indication"/>
    <s v="secondary / tertiary"/>
    <s v="secondary/tertiary"/>
    <m/>
    <x v="98"/>
    <x v="0"/>
    <s v="face mask"/>
    <n v="6"/>
    <m/>
    <n v="1"/>
    <m/>
    <n v="6"/>
    <n v="180"/>
    <n v="1080"/>
    <n v="1"/>
    <n v="1"/>
    <s v="6 face masks per procedure. Replace every three years"/>
    <s v="Added"/>
  </r>
  <r>
    <x v="0"/>
    <m/>
    <x v="31"/>
    <s v="Cesearian section with indication"/>
    <s v="secondary / tertiary"/>
    <s v="secondary/tertiary"/>
    <m/>
    <x v="99"/>
    <x v="0"/>
    <s v="sterile gloves"/>
    <n v="3"/>
    <m/>
    <n v="1"/>
    <m/>
    <n v="3"/>
    <n v="295.86"/>
    <n v="887.58"/>
    <n v="1"/>
    <n v="1"/>
    <s v="3 pairs per procedure. Replace every three years"/>
    <m/>
  </r>
  <r>
    <x v="0"/>
    <m/>
    <x v="31"/>
    <s v="Cesearian section with indication"/>
    <s v="secondary / tertiary"/>
    <s v="secondary/tertiary"/>
    <m/>
    <x v="100"/>
    <x v="0"/>
    <s v="bottle"/>
    <n v="0.25"/>
    <m/>
    <n v="1"/>
    <m/>
    <n v="0.25"/>
    <n v="20413.43"/>
    <n v="5103.3599999999997"/>
    <n v="1"/>
    <n v="1"/>
    <s v="1/4 bottle per procedure. Replace every three years"/>
    <m/>
  </r>
  <r>
    <x v="0"/>
    <m/>
    <x v="31"/>
    <s v="Cesearian section with indication"/>
    <s v="secondary / tertiary"/>
    <s v="secondary/tertiary"/>
    <m/>
    <x v="101"/>
    <x v="0"/>
    <m/>
    <n v="1"/>
    <m/>
    <n v="1"/>
    <m/>
    <n v="1"/>
    <n v="1794.64"/>
    <n v="1794.64"/>
    <n v="1"/>
    <n v="1"/>
    <s v="1 Ampule per procedure. Replace every three years"/>
    <m/>
  </r>
  <r>
    <x v="0"/>
    <m/>
    <x v="31"/>
    <s v="Cesearian section with indication"/>
    <s v="secondary / tertiary"/>
    <s v="secondary/tertiary"/>
    <m/>
    <x v="102"/>
    <x v="0"/>
    <s v="ampule"/>
    <n v="1"/>
    <m/>
    <n v="1"/>
    <m/>
    <n v="1"/>
    <n v="339.29"/>
    <n v="339.29"/>
    <n v="1"/>
    <n v="1"/>
    <s v="1 Ampule per procedure. Replace every three years"/>
    <m/>
  </r>
  <r>
    <x v="0"/>
    <m/>
    <x v="31"/>
    <s v="Cesearian section with indication"/>
    <s v="secondary / tertiary"/>
    <s v="secondary/tertiary"/>
    <m/>
    <x v="103"/>
    <x v="0"/>
    <s v="tablet"/>
    <n v="30"/>
    <m/>
    <n v="1"/>
    <s v="visit"/>
    <n v="30"/>
    <n v="5.6480699999999997"/>
    <n v="169.44"/>
    <n v="0.7"/>
    <n v="0.7"/>
    <s v="30 tablets per visit in one pregnancy. replace every three years"/>
    <m/>
  </r>
  <r>
    <x v="0"/>
    <m/>
    <x v="31"/>
    <s v="Cesearian section with indication"/>
    <s v="secondary / tertiary"/>
    <s v="secondary/tertiary"/>
    <m/>
    <x v="73"/>
    <x v="0"/>
    <s v="tablet"/>
    <n v="18"/>
    <m/>
    <n v="1"/>
    <s v="visit"/>
    <n v="18"/>
    <n v="4.3868299999999998"/>
    <n v="78.959999999999994"/>
    <n v="1"/>
    <n v="1"/>
    <s v="18 tablets in one expected delivery. Replaced every three years"/>
    <m/>
  </r>
  <r>
    <x v="0"/>
    <m/>
    <x v="31"/>
    <s v="Cesearian section with indication"/>
    <s v="secondary / tertiary"/>
    <s v="secondary/tertiary"/>
    <m/>
    <x v="104"/>
    <x v="0"/>
    <s v="needle"/>
    <n v="1"/>
    <m/>
    <n v="1"/>
    <s v="visit"/>
    <n v="1"/>
    <n v="244.87"/>
    <n v="244.87"/>
    <n v="1"/>
    <n v="1"/>
    <s v="1 Spinal needle. Replace every three years"/>
    <s v="Needle spinal disposable Luer 20g x 10cm cutting bevel/penci"/>
  </r>
  <r>
    <x v="0"/>
    <m/>
    <x v="31"/>
    <s v="Cesearian section with indication"/>
    <s v="secondary / tertiary"/>
    <s v="secondary/tertiary"/>
    <m/>
    <x v="64"/>
    <x v="0"/>
    <s v="suture"/>
    <n v="2"/>
    <m/>
    <n v="1"/>
    <m/>
    <n v="2"/>
    <n v="306.88416669999998"/>
    <n v="613.77"/>
    <n v="1"/>
    <n v="1"/>
    <s v="2 Chromic sutures in one procedure. Replace every three years"/>
    <m/>
  </r>
  <r>
    <x v="0"/>
    <m/>
    <x v="31"/>
    <s v="Cesearian section with indication"/>
    <s v="secondary / tertiary"/>
    <s v="secondary/tertiary"/>
    <m/>
    <x v="105"/>
    <x v="0"/>
    <s v="suture"/>
    <n v="1"/>
    <m/>
    <n v="1"/>
    <s v="visit"/>
    <n v="1"/>
    <n v="1671.666667"/>
    <n v="1671.67"/>
    <n v="1"/>
    <n v="1"/>
    <s v="1 non absorbable suture in one expected procedure. Replace every three years"/>
    <m/>
  </r>
  <r>
    <x v="0"/>
    <m/>
    <x v="31"/>
    <s v="Cesearian section with indication"/>
    <s v="secondary / tertiary"/>
    <s v="secondary/tertiary"/>
    <m/>
    <x v="106"/>
    <x v="0"/>
    <s v="suture"/>
    <n v="2"/>
    <m/>
    <n v="1"/>
    <s v="visit"/>
    <n v="2"/>
    <n v="178.75"/>
    <n v="357.5"/>
    <n v="1"/>
    <n v="1"/>
    <s v="2 vycl sutures per procedure. Replace every three years"/>
    <s v="Polyamide monofilament suture sterile 1, on 40mm 3/8 circle reverse cutting needle"/>
  </r>
  <r>
    <x v="0"/>
    <m/>
    <x v="31"/>
    <s v="Cesearian section with indication"/>
    <s v="secondary / tertiary"/>
    <s v="secondary/tertiary"/>
    <m/>
    <x v="107"/>
    <x v="0"/>
    <s v="ampule"/>
    <n v="2"/>
    <m/>
    <n v="1"/>
    <s v="visit"/>
    <n v="2"/>
    <n v="31.63"/>
    <n v="63.26"/>
    <n v="1"/>
    <n v="1"/>
    <s v="2 ampules per one procedure. Replace every three years"/>
    <m/>
  </r>
  <r>
    <x v="0"/>
    <m/>
    <x v="31"/>
    <s v="Cesearian section with indication"/>
    <s v="secondary / tertiary"/>
    <s v="secondary/tertiary"/>
    <m/>
    <x v="108"/>
    <x v="0"/>
    <s v="ampule"/>
    <n v="1"/>
    <m/>
    <n v="1"/>
    <s v="visit"/>
    <n v="1"/>
    <n v="148.69999999999999"/>
    <n v="148.69999999999999"/>
    <n v="0.2"/>
    <n v="0.2"/>
    <s v="1 Ampule per procedure. Replace every three years"/>
    <m/>
  </r>
  <r>
    <x v="0"/>
    <m/>
    <x v="31"/>
    <s v="Cesearian section with indication"/>
    <s v="secondary / tertiary"/>
    <s v="secondary/tertiary"/>
    <m/>
    <x v="109"/>
    <x v="0"/>
    <s v="syring"/>
    <n v="1"/>
    <m/>
    <n v="1"/>
    <s v="visit"/>
    <n v="1"/>
    <n v="25.98"/>
    <n v="25.98"/>
    <n v="1"/>
    <n v="1"/>
    <s v="1 syringe in one pregnancy. Replaced every three year"/>
    <m/>
  </r>
  <r>
    <x v="0"/>
    <m/>
    <x v="31"/>
    <s v="Cesearian section with indication"/>
    <s v="secondary / tertiary"/>
    <s v="secondary/tertiary"/>
    <m/>
    <x v="110"/>
    <x v="2"/>
    <s v="gloves"/>
    <s v="2 pairs"/>
    <m/>
    <n v="1"/>
    <s v="visit"/>
    <n v="1"/>
    <n v="302.25"/>
    <n v="302.25"/>
    <n v="1"/>
    <n v="1"/>
    <s v="2 pairs exam gloves. Replace every three years"/>
    <s v="Filled"/>
  </r>
  <r>
    <x v="0"/>
    <m/>
    <x v="32"/>
    <s v="Cesearian Section with indication (with complication)"/>
    <s v="secondary / tertiary"/>
    <s v="secondary/tertiary"/>
    <m/>
    <x v="82"/>
    <x v="0"/>
    <s v="bottle"/>
    <n v="1"/>
    <m/>
    <n v="1"/>
    <s v="visit"/>
    <n v="1"/>
    <n v="1614.24"/>
    <n v="1614.24"/>
    <n v="1"/>
    <n v="1"/>
    <s v="1 bottle per procedure. Replace avery 12 years"/>
    <m/>
  </r>
  <r>
    <x v="0"/>
    <m/>
    <x v="32"/>
    <s v="Cesearian Section with indication (with complication)"/>
    <s v="secondary / tertiary"/>
    <s v="secondary/tertiary"/>
    <m/>
    <x v="83"/>
    <x v="0"/>
    <s v="bottle"/>
    <n v="0.1"/>
    <m/>
    <n v="1"/>
    <s v="visit"/>
    <n v="0.1"/>
    <n v="12218.18"/>
    <n v="1221.82"/>
    <n v="1"/>
    <n v="1"/>
    <s v="1 bottle of 100mls each per procedure. Replace avery 3 years"/>
    <m/>
  </r>
  <r>
    <x v="0"/>
    <m/>
    <x v="32"/>
    <s v="Cesearian Section with indication (with complication)"/>
    <s v="secondary / tertiary"/>
    <s v="secondary/tertiary"/>
    <m/>
    <x v="190"/>
    <x v="0"/>
    <s v="gause"/>
    <n v="0.2"/>
    <m/>
    <n v="1"/>
    <s v="visit"/>
    <n v="0.2"/>
    <n v="5538.36"/>
    <n v="1107.67"/>
    <n v="1"/>
    <n v="1"/>
    <s v="10 gause per procedere. Replace every three years"/>
    <m/>
  </r>
  <r>
    <x v="0"/>
    <m/>
    <x v="32"/>
    <s v="Cesearian Section with indication (with complication)"/>
    <s v="secondary / tertiary"/>
    <s v="secondary/tertiary"/>
    <m/>
    <x v="131"/>
    <x v="0"/>
    <s v="ampule"/>
    <n v="1"/>
    <m/>
    <n v="1"/>
    <s v="visit"/>
    <n v="1"/>
    <n v="40.270000000000003"/>
    <n v="40.270000000000003"/>
    <n v="1"/>
    <n v="1"/>
    <s v="1 ampule per procedure. Replace every three years"/>
    <m/>
  </r>
  <r>
    <x v="0"/>
    <m/>
    <x v="32"/>
    <s v="Cesearian Section with indication (with complication)"/>
    <s v="secondary / tertiary"/>
    <s v="secondary/tertiary"/>
    <m/>
    <x v="158"/>
    <x v="0"/>
    <s v="bag"/>
    <n v="6"/>
    <m/>
    <n v="1"/>
    <s v="visit"/>
    <n v="6"/>
    <n v="821.25"/>
    <n v="4927.5"/>
    <n v="1"/>
    <n v="1"/>
    <s v="6 bags in one expected delivery. Replace every three years"/>
    <m/>
  </r>
  <r>
    <x v="0"/>
    <m/>
    <x v="32"/>
    <s v="Cesearian Section with indication (with complication)"/>
    <s v="secondary / tertiary"/>
    <s v="secondary/tertiary"/>
    <m/>
    <x v="81"/>
    <x v="0"/>
    <s v="latex gloves"/>
    <n v="6"/>
    <m/>
    <n v="1"/>
    <s v="visit"/>
    <n v="6"/>
    <n v="35.622799999999998"/>
    <n v="213.74"/>
    <n v="1"/>
    <n v="1"/>
    <s v="6 pairs per procedure. Replace every three years"/>
    <m/>
  </r>
  <r>
    <x v="0"/>
    <m/>
    <x v="32"/>
    <s v="Cesearian Section with indication (with complication)"/>
    <s v="secondary / tertiary"/>
    <s v="secondary/tertiary"/>
    <m/>
    <x v="84"/>
    <x v="0"/>
    <s v="blade"/>
    <n v="1"/>
    <m/>
    <n v="1"/>
    <s v="visit"/>
    <n v="1"/>
    <n v="37.479799999999997"/>
    <n v="37.479999999999997"/>
    <n v="1"/>
    <n v="1"/>
    <s v="1 blade per procedure. Replace every three years"/>
    <m/>
  </r>
  <r>
    <x v="0"/>
    <m/>
    <x v="32"/>
    <s v="Cesearian Section with indication (with complication)"/>
    <s v="secondary / tertiary"/>
    <s v="secondary/tertiary"/>
    <m/>
    <x v="86"/>
    <x v="0"/>
    <s v="suture"/>
    <n v="2"/>
    <m/>
    <n v="1"/>
    <s v="visit"/>
    <n v="2"/>
    <n v="269.85000000000002"/>
    <n v="539.70000000000005"/>
    <n v="1"/>
    <n v="1"/>
    <s v="2 viycl sutures per procedure. Replace every three years"/>
    <m/>
  </r>
  <r>
    <x v="0"/>
    <m/>
    <x v="32"/>
    <s v="Cesearian Section with indication (with complication)"/>
    <s v="secondary / tertiary"/>
    <s v="secondary/tertiary"/>
    <m/>
    <x v="96"/>
    <x v="0"/>
    <s v="plaster"/>
    <n v="0.5"/>
    <m/>
    <n v="1"/>
    <s v="visit"/>
    <n v="0.5"/>
    <n v="1558.91"/>
    <n v="779.46"/>
    <n v="1"/>
    <n v="1"/>
    <s v="1 adhesive plaster per procedure. Replace every three years"/>
    <m/>
  </r>
  <r>
    <x v="0"/>
    <m/>
    <x v="32"/>
    <s v="Cesearian Section with indication (with complication)"/>
    <s v="secondary / tertiary"/>
    <s v="secondary/tertiary"/>
    <m/>
    <x v="191"/>
    <x v="0"/>
    <s v="cannula"/>
    <n v="1"/>
    <m/>
    <n v="1"/>
    <s v="visit"/>
    <n v="1"/>
    <n v="100.3"/>
    <n v="100.3"/>
    <n v="1"/>
    <n v="1"/>
    <s v="1 cannula per procedure, replace every three years"/>
    <m/>
  </r>
  <r>
    <x v="0"/>
    <m/>
    <x v="32"/>
    <s v="Cesearian Section with indication (with complication)"/>
    <s v="secondary / tertiary"/>
    <s v="secondary/tertiary"/>
    <m/>
    <x v="89"/>
    <x v="0"/>
    <s v="giving set"/>
    <n v="1"/>
    <m/>
    <n v="1"/>
    <s v="visit"/>
    <n v="1"/>
    <n v="303.12"/>
    <n v="303.12"/>
    <n v="1"/>
    <n v="1"/>
    <s v="1 cannula per procedure, replace every three years"/>
    <m/>
  </r>
  <r>
    <x v="0"/>
    <m/>
    <x v="32"/>
    <s v="Cesearian Section with indication (with complication)"/>
    <s v="secondary / tertiary"/>
    <s v="secondary/tertiary"/>
    <m/>
    <x v="62"/>
    <x v="0"/>
    <s v="pack"/>
    <n v="1"/>
    <m/>
    <n v="1"/>
    <s v="visit"/>
    <n v="1"/>
    <n v="15.637700000000001"/>
    <n v="15.64"/>
    <n v="1"/>
    <n v="1"/>
    <s v="1 pack per procedure. Replace every three years"/>
    <m/>
  </r>
  <r>
    <x v="0"/>
    <m/>
    <x v="32"/>
    <s v="Cesearian Section with indication (with complication)"/>
    <s v="secondary / tertiary"/>
    <s v="secondary/tertiary"/>
    <m/>
    <x v="91"/>
    <x v="0"/>
    <s v="vial"/>
    <n v="2"/>
    <m/>
    <n v="1"/>
    <s v="visit"/>
    <n v="2"/>
    <n v="178.43"/>
    <n v="356.86"/>
    <n v="0.5"/>
    <n v="0.5"/>
    <s v="2 vials per procedure. Replace every three years"/>
    <m/>
  </r>
  <r>
    <x v="0"/>
    <m/>
    <x v="32"/>
    <s v="Cesearian Section with indication (with complication)"/>
    <s v="secondary / tertiary"/>
    <s v="secondary/tertiary"/>
    <m/>
    <x v="92"/>
    <x v="0"/>
    <s v="catheter"/>
    <n v="1"/>
    <m/>
    <n v="1"/>
    <s v="visit"/>
    <n v="1"/>
    <n v="325.95"/>
    <n v="325.95"/>
    <n v="1"/>
    <n v="1"/>
    <s v="1 catheter per procedure. Replace every thrree years"/>
    <s v="Subsituted with &quot;Catheter Foleys retention 10cc FG 16&quot;"/>
  </r>
  <r>
    <x v="0"/>
    <m/>
    <x v="32"/>
    <s v="Cesearian Section with indication (with complication)"/>
    <s v="secondary / tertiary"/>
    <s v="secondary/tertiary"/>
    <m/>
    <x v="192"/>
    <x v="0"/>
    <s v="ampule"/>
    <n v="10"/>
    <m/>
    <n v="1"/>
    <m/>
    <n v="10"/>
    <n v="882.63"/>
    <n v="8826.2999999999993"/>
    <n v="1"/>
    <n v="1"/>
    <s v="10 ampules per patient till dischage. Replace every three years"/>
    <m/>
  </r>
  <r>
    <x v="0"/>
    <m/>
    <x v="32"/>
    <s v="Cesearian Section with indication (with complication)"/>
    <s v="secondary / tertiary"/>
    <s v="secondary/tertiary"/>
    <m/>
    <x v="95"/>
    <x v="0"/>
    <s v="suppository"/>
    <n v="14"/>
    <m/>
    <n v="1"/>
    <s v="visit"/>
    <n v="14"/>
    <n v="129.91"/>
    <n v="1818.74"/>
    <n v="1"/>
    <n v="1"/>
    <s v="14 suppositories per patient till discharge. Replace every three years"/>
    <m/>
  </r>
  <r>
    <x v="0"/>
    <m/>
    <x v="32"/>
    <s v="Cesearian Section with indication (with complication)"/>
    <s v="secondary / tertiary"/>
    <s v="secondary/tertiary"/>
    <m/>
    <x v="109"/>
    <x v="0"/>
    <s v="syringe"/>
    <n v="2"/>
    <m/>
    <n v="1"/>
    <m/>
    <n v="2"/>
    <n v="25.98"/>
    <n v="51.96"/>
    <n v="1"/>
    <n v="1"/>
    <s v="2 syringe per procedure. Replace every three years"/>
    <m/>
  </r>
  <r>
    <x v="0"/>
    <m/>
    <x v="32"/>
    <s v="Cesearian Section with indication (with complication)"/>
    <s v="secondary / tertiary"/>
    <s v="secondary/tertiary"/>
    <m/>
    <x v="193"/>
    <x v="0"/>
    <s v="ampule"/>
    <n v="9"/>
    <m/>
    <n v="1"/>
    <m/>
    <n v="9"/>
    <n v="430.33"/>
    <n v="3872.97"/>
    <n v="0.75"/>
    <n v="0.75"/>
    <s v="9 ampules per case. Replace every three years."/>
    <m/>
  </r>
  <r>
    <x v="0"/>
    <m/>
    <x v="32"/>
    <s v="Cesearian Section with indication (with complication)"/>
    <s v="secondary / tertiary"/>
    <s v="secondary/tertiary"/>
    <m/>
    <x v="97"/>
    <x v="0"/>
    <s v="ampule"/>
    <n v="18"/>
    <m/>
    <n v="1"/>
    <s v="visit"/>
    <n v="18"/>
    <n v="138.46"/>
    <n v="2492.2800000000002"/>
    <n v="1"/>
    <n v="1"/>
    <s v="18 ampules per case. Replace every three years"/>
    <m/>
  </r>
  <r>
    <x v="0"/>
    <m/>
    <x v="32"/>
    <s v="Cesearian Section with indication (with complication)"/>
    <s v="secondary / tertiary"/>
    <s v="secondary/tertiary"/>
    <m/>
    <x v="187"/>
    <x v="0"/>
    <m/>
    <n v="2"/>
    <n v="1"/>
    <n v="7"/>
    <m/>
    <n v="14"/>
    <n v="43.09"/>
    <n v="603.26"/>
    <n v="1"/>
    <n v="1"/>
    <m/>
    <m/>
  </r>
  <r>
    <x v="0"/>
    <m/>
    <x v="32"/>
    <s v="Cesearian Section with indication (with complication)"/>
    <s v="secondary / tertiary"/>
    <s v="secondary/tertiary"/>
    <m/>
    <x v="103"/>
    <x v="0"/>
    <s v="tablets"/>
    <n v="2"/>
    <n v="3"/>
    <n v="7"/>
    <s v="visit"/>
    <n v="42"/>
    <n v="5.6480699999999997"/>
    <n v="237.22"/>
    <n v="0.75"/>
    <n v="0.75"/>
    <s v="12 tablets per case. Replace every three years"/>
    <m/>
  </r>
  <r>
    <x v="0"/>
    <m/>
    <x v="32"/>
    <s v="Cesearian Section with indication (with complication)"/>
    <s v="secondary / tertiary"/>
    <s v="secondary/tertiary"/>
    <m/>
    <x v="194"/>
    <x v="0"/>
    <s v="syringe"/>
    <n v="1"/>
    <n v="3"/>
    <n v="3"/>
    <m/>
    <n v="9"/>
    <n v="153.5155"/>
    <n v="1381.64"/>
    <n v="1"/>
    <n v="1"/>
    <m/>
    <m/>
  </r>
  <r>
    <x v="0"/>
    <m/>
    <x v="32"/>
    <s v="Cesearian Section with indication (with complication)"/>
    <m/>
    <s v=""/>
    <m/>
    <x v="195"/>
    <x v="1"/>
    <s v="personnel"/>
    <n v="2"/>
    <m/>
    <s v="1 per procedure"/>
    <m/>
    <n v="2"/>
    <m/>
    <n v="0"/>
    <n v="1"/>
    <n v="1"/>
    <s v="2 every time"/>
    <m/>
  </r>
  <r>
    <x v="0"/>
    <m/>
    <x v="33"/>
    <s v="Treatment of postpartum hemorrhage"/>
    <s v="All"/>
    <s v="all"/>
    <m/>
    <x v="196"/>
    <x v="1"/>
    <s v="hemacue"/>
    <n v="1"/>
    <m/>
    <n v="1"/>
    <m/>
    <n v="1"/>
    <m/>
    <n v="0"/>
    <m/>
    <n v="1"/>
    <s v="1 replaced every 1year"/>
    <m/>
  </r>
  <r>
    <x v="0"/>
    <m/>
    <x v="33"/>
    <s v="Treatment of postpartum hemorrhage"/>
    <m/>
    <s v=""/>
    <m/>
    <x v="197"/>
    <x v="0"/>
    <s v="cuvette"/>
    <n v="4"/>
    <m/>
    <n v="1"/>
    <s v="visit"/>
    <n v="4"/>
    <n v="590"/>
    <n v="2360"/>
    <m/>
    <n v="1"/>
    <s v="4 bottles, replace every year"/>
    <s v="Added"/>
  </r>
  <r>
    <x v="0"/>
    <m/>
    <x v="33"/>
    <s v="Treatment of postpartum hemorrhage"/>
    <m/>
    <s v=""/>
    <m/>
    <x v="198"/>
    <x v="0"/>
    <s v="1000L"/>
    <n v="1"/>
    <n v="1"/>
    <n v="1"/>
    <s v="visit"/>
    <n v="1"/>
    <n v="1211.56"/>
    <n v="1211.56"/>
    <m/>
    <n v="1"/>
    <m/>
    <s v="Sodium chloride 0.9%, 1000ml"/>
  </r>
  <r>
    <x v="0"/>
    <m/>
    <x v="33"/>
    <s v="Treatment of postpartum hemorrhage"/>
    <s v="secondary / tertiary"/>
    <s v="secondary/tertiary"/>
    <m/>
    <x v="199"/>
    <x v="0"/>
    <s v="FBC"/>
    <n v="1"/>
    <m/>
    <n v="1"/>
    <s v="once"/>
    <n v="1"/>
    <n v="1100"/>
    <n v="1100"/>
    <m/>
    <n v="1"/>
    <s v="1 Machine replace every 5 years"/>
    <s v="Estimated from &quot;Mindray FBC&quot; and Bottle, Blood Collecting Plain Plastic Vacutainer, 5ml"/>
  </r>
  <r>
    <x v="0"/>
    <m/>
    <x v="33"/>
    <s v="Treatment of postpartum hemorrhage"/>
    <m/>
    <s v=""/>
    <m/>
    <x v="26"/>
    <x v="0"/>
    <s v="Bottle"/>
    <n v="2"/>
    <m/>
    <n v="2"/>
    <m/>
    <n v="4"/>
    <n v="84.667699999999996"/>
    <n v="338.67"/>
    <m/>
    <n v="1"/>
    <s v="4 Bottles, replace every 3 years"/>
    <m/>
  </r>
  <r>
    <x v="0"/>
    <m/>
    <x v="33"/>
    <s v="Treatment of postpartum hemorrhage"/>
    <s v="secondary / tertiary"/>
    <s v="secondary/tertiary"/>
    <m/>
    <x v="197"/>
    <x v="0"/>
    <s v="cuvettes"/>
    <n v="2"/>
    <m/>
    <n v="1"/>
    <s v="visit"/>
    <n v="2"/>
    <n v="590"/>
    <n v="1180"/>
    <m/>
    <n v="1"/>
    <s v="2 cuvettes"/>
    <s v="Added"/>
  </r>
  <r>
    <x v="0"/>
    <m/>
    <x v="33"/>
    <s v="Treatment of postpartum hemorrhage"/>
    <s v="secondary / tertiary"/>
    <s v="secondary/tertiary"/>
    <s v="If there are signs of infection"/>
    <x v="97"/>
    <x v="0"/>
    <s v="ampule"/>
    <n v="40"/>
    <m/>
    <n v="1"/>
    <s v="visit"/>
    <n v="40"/>
    <n v="138.46"/>
    <n v="5538.4"/>
    <m/>
    <n v="1"/>
    <s v="40 ampules per case. Replace every three years"/>
    <m/>
  </r>
  <r>
    <x v="0"/>
    <m/>
    <x v="33"/>
    <s v="Treatment of postpartum hemorrhage"/>
    <s v="secondary / tertiary"/>
    <s v="secondary/tertiary"/>
    <m/>
    <x v="187"/>
    <x v="0"/>
    <s v="ampules"/>
    <n v="15"/>
    <m/>
    <n v="1"/>
    <s v="visit"/>
    <n v="15"/>
    <n v="43.09"/>
    <n v="646.35"/>
    <m/>
    <n v="1"/>
    <s v="15 ampules per patient. Replace every three years"/>
    <m/>
  </r>
  <r>
    <x v="0"/>
    <m/>
    <x v="33"/>
    <s v="Treatment of postpartum hemorrhage"/>
    <s v="secondary / tertiary"/>
    <s v="secondary/tertiary"/>
    <m/>
    <x v="119"/>
    <x v="0"/>
    <s v="giving set"/>
    <n v="1"/>
    <m/>
    <n v="1"/>
    <s v="visit"/>
    <n v="1"/>
    <n v="465"/>
    <n v="465"/>
    <m/>
    <n v="1"/>
    <s v="1 giving set per patient. Replace every three years"/>
    <s v="Cannula iv (winged with injection pot) 20G = 162 MK + Giving set adult iv administration + needle 15 drops/ml = 303 MK = 465 MK total"/>
  </r>
  <r>
    <x v="0"/>
    <m/>
    <x v="33"/>
    <s v="Treatment of postpartum hemorrhage"/>
    <s v="secondary / tertiary"/>
    <s v="secondary/tertiary"/>
    <m/>
    <x v="188"/>
    <x v="0"/>
    <s v="aampule"/>
    <n v="15"/>
    <m/>
    <n v="1"/>
    <s v="visit"/>
    <n v="15"/>
    <n v="430.33"/>
    <n v="6454.95"/>
    <m/>
    <n v="1"/>
    <s v="15 ampules per patient. Replace every three years"/>
    <s v="Filled in"/>
  </r>
  <r>
    <x v="0"/>
    <m/>
    <x v="33"/>
    <s v="Treatment of postpartum hemorrhage"/>
    <s v="secondary / tertiary"/>
    <s v="secondary/tertiary"/>
    <m/>
    <x v="115"/>
    <x v="0"/>
    <m/>
    <n v="6"/>
    <m/>
    <n v="1"/>
    <s v="visit"/>
    <n v="6"/>
    <n v="684.4"/>
    <n v="4106.3999999999996"/>
    <m/>
    <n v="1"/>
    <s v="6 bags per one visit. Replace every three years"/>
    <m/>
  </r>
  <r>
    <x v="0"/>
    <m/>
    <x v="33"/>
    <s v="Treatment of postpartum hemorrhage"/>
    <s v="secondary / tertiary"/>
    <s v="secondary/tertiary"/>
    <m/>
    <x v="107"/>
    <x v="0"/>
    <s v="ampule"/>
    <n v="20"/>
    <m/>
    <n v="1"/>
    <s v="visit"/>
    <n v="20"/>
    <n v="31.63"/>
    <n v="632.6"/>
    <m/>
    <n v="1"/>
    <s v="20 ampules 10mls water for injection.replace every three years"/>
    <m/>
  </r>
  <r>
    <x v="0"/>
    <m/>
    <x v="33"/>
    <s v="Repair of tears and lacerations"/>
    <s v="secondary / tertiary"/>
    <s v="secondary/tertiary"/>
    <m/>
    <x v="74"/>
    <x v="0"/>
    <s v="pack"/>
    <n v="1"/>
    <m/>
    <n v="1"/>
    <m/>
    <n v="1"/>
    <n v="2689.81"/>
    <n v="2689.81"/>
    <m/>
    <n v="1"/>
    <s v="1 pack per procedure. Replace every three years"/>
    <m/>
  </r>
  <r>
    <x v="0"/>
    <m/>
    <x v="33"/>
    <s v="Repair of tears and lacerations"/>
    <s v="secondary / tertiary"/>
    <s v="secondary/tertiary"/>
    <m/>
    <x v="60"/>
    <x v="0"/>
    <m/>
    <m/>
    <m/>
    <m/>
    <m/>
    <n v="0"/>
    <n v="121.25"/>
    <n v="0"/>
    <m/>
    <n v="1"/>
    <s v="not necessary"/>
    <m/>
  </r>
  <r>
    <x v="0"/>
    <m/>
    <x v="33"/>
    <s v="Repair of tears and lacerations"/>
    <s v="secondary / tertiary"/>
    <s v="secondary/tertiary"/>
    <m/>
    <x v="76"/>
    <x v="0"/>
    <s v="vial"/>
    <n v="1"/>
    <m/>
    <n v="1"/>
    <s v="visit"/>
    <n v="1"/>
    <n v="260"/>
    <n v="260"/>
    <m/>
    <n v="1"/>
    <s v="1 vial per procedure. Replace every three years"/>
    <s v="Added"/>
  </r>
  <r>
    <x v="0"/>
    <m/>
    <x v="33"/>
    <s v="Repair of tears and lacerations"/>
    <s v="secondary / tertiary"/>
    <s v="secondary/tertiary"/>
    <m/>
    <x v="86"/>
    <x v="0"/>
    <s v="suture"/>
    <n v="2"/>
    <m/>
    <n v="1"/>
    <s v="visit"/>
    <n v="2"/>
    <n v="269.85000000000002"/>
    <n v="539.70000000000005"/>
    <m/>
    <n v="1"/>
    <s v="2 sutures per procedure. Replac every three years"/>
    <m/>
  </r>
  <r>
    <x v="0"/>
    <m/>
    <x v="33"/>
    <s v="Repair of tears and lacerations"/>
    <s v="secondary / tertiary"/>
    <s v="secondary/tertiary"/>
    <m/>
    <x v="116"/>
    <x v="0"/>
    <s v="vial"/>
    <n v="1"/>
    <m/>
    <n v="1"/>
    <s v="visit"/>
    <n v="1"/>
    <n v="882.63"/>
    <n v="882.63"/>
    <m/>
    <n v="1"/>
    <s v="1 vial per procedure. Replace every three years"/>
    <m/>
  </r>
  <r>
    <x v="0"/>
    <m/>
    <x v="33"/>
    <s v="Repair of tears and lacerations"/>
    <s v="secondary / tertiary"/>
    <s v="secondary/tertiary"/>
    <m/>
    <x v="52"/>
    <x v="0"/>
    <s v="syringe"/>
    <n v="2.5000000000000001E-2"/>
    <m/>
    <n v="1"/>
    <m/>
    <n v="2.5000000000000001E-2"/>
    <n v="84.78"/>
    <n v="2.12"/>
    <m/>
    <n v="1"/>
    <s v="1 syringe per procedure. Replaced every three years"/>
    <m/>
  </r>
  <r>
    <x v="0"/>
    <m/>
    <x v="33"/>
    <s v="If HB &lt; 7g/dL (severe anemia), first 3 months"/>
    <s v="secondary / tertiary"/>
    <s v="secondary/tertiary"/>
    <m/>
    <x v="200"/>
    <x v="0"/>
    <s v="tablets"/>
    <n v="30"/>
    <m/>
    <n v="8"/>
    <m/>
    <n v="240"/>
    <n v="2.2524700000000002"/>
    <n v="540.59"/>
    <m/>
    <n v="1"/>
    <s v="240 tablets per one pregnancy"/>
    <m/>
  </r>
  <r>
    <x v="0"/>
    <m/>
    <x v="33"/>
    <s v="If HB &lt; 7g/dL (severe anemia), first 3 months"/>
    <s v="secondary / tertiary"/>
    <s v="secondary/tertiary"/>
    <m/>
    <x v="201"/>
    <x v="2"/>
    <s v="pints"/>
    <n v="2"/>
    <m/>
    <n v="1"/>
    <m/>
    <n v="2"/>
    <m/>
    <n v="0"/>
    <m/>
    <n v="1"/>
    <s v="2 pints of blood per visit. Replace every three years"/>
    <s v="??? What does this cost?"/>
  </r>
  <r>
    <x v="0"/>
    <m/>
    <x v="33"/>
    <s v="If HB &lt; 7g/dL (severe anemia), first 3 months"/>
    <m/>
    <s v=""/>
    <m/>
    <x v="202"/>
    <x v="2"/>
    <s v="bag"/>
    <n v="2"/>
    <m/>
    <n v="1"/>
    <s v="visit"/>
    <n v="2"/>
    <n v="1359.37"/>
    <n v="2718.74"/>
    <m/>
    <n v="1"/>
    <s v="2 blood bags perone visit, replace every three years"/>
    <s v="Dextrose, Citrate Blood Bag, 450ml (Cpda-1Single 16 Gauge Japanese Needle Safety Cover 2 Transfusion Ports)"/>
  </r>
  <r>
    <x v="0"/>
    <m/>
    <x v="33"/>
    <s v="If HB &lt; 7g/dL (severe anemia), following 6 months"/>
    <s v="secondary / tertiary"/>
    <s v="secondary/tertiary"/>
    <m/>
    <x v="201"/>
    <x v="2"/>
    <s v="pints"/>
    <n v="2"/>
    <m/>
    <n v="1"/>
    <s v="visit"/>
    <n v="2"/>
    <m/>
    <n v="0"/>
    <m/>
    <n v="1"/>
    <s v="2 pints of blood per visit. Replace every three years"/>
    <s v="???"/>
  </r>
  <r>
    <x v="0"/>
    <m/>
    <x v="33"/>
    <s v="If HB &lt; 7g/dL (severe anemia), following 6 months"/>
    <m/>
    <s v=""/>
    <m/>
    <x v="202"/>
    <x v="2"/>
    <s v="Bag"/>
    <n v="2"/>
    <m/>
    <n v="1"/>
    <s v="visit"/>
    <n v="2"/>
    <n v="1359.37"/>
    <n v="2718.74"/>
    <m/>
    <n v="1"/>
    <s v="2 blood bags perone visit, replace every three years"/>
    <s v="Dextrose, Citrate Blood Bag, 450ml (Cpda-1Single 16 Gauge Japanese Needle Safety Cover 2 Transfusion Ports)"/>
  </r>
  <r>
    <x v="0"/>
    <m/>
    <x v="33"/>
    <s v="If HB &lt; 7g/dL (severe anemia), following 6 months"/>
    <s v="secondary / tertiary"/>
    <s v="secondary/tertiary"/>
    <m/>
    <x v="200"/>
    <x v="0"/>
    <s v="tablets"/>
    <n v="30"/>
    <m/>
    <n v="5"/>
    <s v="visit"/>
    <n v="150"/>
    <n v="2.2524700000000002"/>
    <n v="337.87"/>
    <m/>
    <n v="1"/>
    <s v="150 tablets per visit. Replace every three years"/>
    <m/>
  </r>
  <r>
    <x v="0"/>
    <m/>
    <x v="33"/>
    <m/>
    <s v="secondary / tertiary"/>
    <s v="secondary/tertiary"/>
    <m/>
    <x v="203"/>
    <x v="0"/>
    <m/>
    <m/>
    <m/>
    <m/>
    <m/>
    <n v="0"/>
    <m/>
    <n v="0"/>
    <m/>
    <n v="1"/>
    <m/>
    <m/>
  </r>
  <r>
    <x v="0"/>
    <m/>
    <x v="33"/>
    <m/>
    <s v="secondary / tertiary"/>
    <s v="secondary/tertiary"/>
    <m/>
    <x v="200"/>
    <x v="0"/>
    <s v="tablets"/>
    <n v="30"/>
    <m/>
    <n v="8"/>
    <s v="visit"/>
    <n v="240"/>
    <n v="2.2524700000000002"/>
    <n v="540.59"/>
    <m/>
    <n v="1"/>
    <s v="240 tablets per one pregnancy. Replace every three years"/>
    <m/>
  </r>
  <r>
    <x v="0"/>
    <m/>
    <x v="33"/>
    <m/>
    <s v="secondary / tertiary"/>
    <s v="secondary/tertiary"/>
    <m/>
    <x v="204"/>
    <x v="0"/>
    <m/>
    <m/>
    <m/>
    <m/>
    <m/>
    <n v="0"/>
    <m/>
    <n v="0"/>
    <m/>
    <n v="1"/>
    <m/>
    <s v="This looks like an intervention"/>
  </r>
  <r>
    <x v="0"/>
    <m/>
    <x v="33"/>
    <m/>
    <s v="secondary / tertiary"/>
    <s v="secondary/tertiary"/>
    <m/>
    <x v="131"/>
    <x v="0"/>
    <s v="ampule"/>
    <n v="6"/>
    <m/>
    <n v="1"/>
    <s v="visit"/>
    <n v="6"/>
    <n v="40.270000000000003"/>
    <n v="241.62"/>
    <m/>
    <n v="1"/>
    <s v="6 ampules per one case. Replace every three years"/>
    <m/>
  </r>
  <r>
    <x v="0"/>
    <m/>
    <x v="33"/>
    <m/>
    <s v="secondary / tertiary"/>
    <s v="secondary/tertiary"/>
    <m/>
    <x v="35"/>
    <x v="0"/>
    <s v="tablets"/>
    <n v="5"/>
    <m/>
    <n v="1"/>
    <s v="visit"/>
    <n v="5"/>
    <n v="47.486600000000003"/>
    <n v="237.43"/>
    <m/>
    <n v="1"/>
    <s v="5 tablets per case. Replace every three years"/>
    <m/>
  </r>
  <r>
    <x v="0"/>
    <m/>
    <x v="33"/>
    <m/>
    <s v="secondary / tertiary"/>
    <s v="secondary/tertiary"/>
    <m/>
    <x v="145"/>
    <x v="0"/>
    <s v="vial"/>
    <n v="8"/>
    <m/>
    <n v="3"/>
    <s v="days"/>
    <n v="24"/>
    <n v="3031.21"/>
    <n v="72749.039999999994"/>
    <m/>
    <n v="1"/>
    <s v="24 vials per case. Replace every three years"/>
    <m/>
  </r>
  <r>
    <x v="0"/>
    <m/>
    <x v="33"/>
    <m/>
    <s v="secondary / tertiary"/>
    <s v="secondary/tertiary"/>
    <m/>
    <x v="205"/>
    <x v="0"/>
    <s v="tablets"/>
    <n v="6"/>
    <m/>
    <n v="5"/>
    <s v="days"/>
    <n v="30"/>
    <n v="260.28100000000001"/>
    <n v="7808.43"/>
    <m/>
    <n v="1"/>
    <s v="30 tablets per case. Replace every three years"/>
    <m/>
  </r>
  <r>
    <x v="0"/>
    <m/>
    <x v="33"/>
    <m/>
    <s v="secondary / tertiary"/>
    <s v="secondary/tertiary"/>
    <m/>
    <x v="206"/>
    <x v="2"/>
    <m/>
    <m/>
    <m/>
    <m/>
    <m/>
    <n v="0"/>
    <m/>
    <n v="0"/>
    <m/>
    <n v="1"/>
    <m/>
    <m/>
  </r>
  <r>
    <x v="0"/>
    <m/>
    <x v="33"/>
    <m/>
    <s v="secondary / tertiary"/>
    <s v="secondary/tertiary"/>
    <m/>
    <x v="154"/>
    <x v="0"/>
    <s v="urine bag"/>
    <n v="1"/>
    <m/>
    <n v="1"/>
    <s v="visit"/>
    <n v="1"/>
    <n v="216.97"/>
    <n v="216.97"/>
    <m/>
    <n v="1"/>
    <s v="1 urine bag per case. Replace every three year"/>
    <s v="is this synonymous with - Bags urine drainage 2,000ml with outlet _x000a_"/>
  </r>
  <r>
    <x v="0"/>
    <m/>
    <x v="33"/>
    <m/>
    <s v="secondary / tertiary"/>
    <s v="secondary/tertiary"/>
    <m/>
    <x v="207"/>
    <x v="0"/>
    <s v="pints"/>
    <n v="1"/>
    <m/>
    <n v="2"/>
    <m/>
    <n v="2"/>
    <m/>
    <n v="0"/>
    <m/>
    <n v="1"/>
    <s v="2 pints of blood per visit. Replace every three years"/>
    <s v="use MBTS estimate per unit"/>
  </r>
  <r>
    <x v="0"/>
    <m/>
    <x v="33"/>
    <m/>
    <s v="secondary / tertiary"/>
    <s v="secondary/tertiary"/>
    <m/>
    <x v="208"/>
    <x v="0"/>
    <m/>
    <m/>
    <m/>
    <m/>
    <m/>
    <n v="0"/>
    <m/>
    <n v="0"/>
    <m/>
    <n v="1"/>
    <m/>
    <m/>
  </r>
  <r>
    <x v="0"/>
    <m/>
    <x v="33"/>
    <m/>
    <s v="secondary / tertiary"/>
    <s v="secondary/tertiary"/>
    <m/>
    <x v="202"/>
    <x v="0"/>
    <m/>
    <n v="1"/>
    <n v="1"/>
    <n v="2"/>
    <m/>
    <n v="2"/>
    <n v="1359.37"/>
    <n v="2718.74"/>
    <m/>
    <n v="1"/>
    <m/>
    <s v="Dextrose, Citrate Blood Bag, 450ml (Cpda-1Single 16 Gauge Japanese Needle Safety Cover 2 Transfusion Ports)"/>
  </r>
  <r>
    <x v="0"/>
    <m/>
    <x v="33"/>
    <m/>
    <s v="secondary / tertiary"/>
    <s v="secondary/tertiary"/>
    <m/>
    <x v="155"/>
    <x v="0"/>
    <s v="catheter"/>
    <n v="1"/>
    <m/>
    <n v="1"/>
    <m/>
    <n v="1"/>
    <n v="325.95"/>
    <n v="325.95"/>
    <m/>
    <n v="1"/>
    <s v="1 cather per caes. Replace every three years"/>
    <s v="Subsituted with &quot;Catheter Foleys retention 10cc FG 16&quot;"/>
  </r>
  <r>
    <x v="0"/>
    <m/>
    <x v="33"/>
    <m/>
    <s v="secondary / tertiary"/>
    <s v="secondary/tertiary"/>
    <m/>
    <x v="72"/>
    <x v="0"/>
    <s v="pair of gloves"/>
    <n v="2"/>
    <m/>
    <n v="1"/>
    <m/>
    <n v="2"/>
    <n v="302.24"/>
    <n v="604.48"/>
    <m/>
    <n v="1"/>
    <s v="2 pairs gloves. Replace every three years"/>
    <s v="Size?"/>
  </r>
  <r>
    <x v="0"/>
    <m/>
    <x v="33"/>
    <m/>
    <s v="secondary / tertiary"/>
    <s v="secondary/tertiary"/>
    <m/>
    <x v="119"/>
    <x v="0"/>
    <s v="giving sets"/>
    <n v="2"/>
    <m/>
    <n v="1"/>
    <s v="visit"/>
    <n v="2"/>
    <n v="465"/>
    <n v="930"/>
    <m/>
    <n v="1"/>
    <s v="2 giving sets per case. Replace every three years"/>
    <s v="Cannula iv (winged with injection pot) 20G = 162 MK + Giving set adult iv administration + needle 15 drops/ml = 303 MK = 465 MK total"/>
  </r>
  <r>
    <x v="0"/>
    <m/>
    <x v="33"/>
    <m/>
    <s v="secondary / tertiary"/>
    <s v="secondary/tertiary"/>
    <m/>
    <x v="131"/>
    <x v="0"/>
    <s v="ampule"/>
    <n v="6"/>
    <m/>
    <n v="1"/>
    <s v="visit"/>
    <n v="6"/>
    <n v="40.270000000000003"/>
    <n v="241.62"/>
    <m/>
    <n v="1"/>
    <s v="6 ampules per case. Replace every three years"/>
    <m/>
  </r>
  <r>
    <x v="0"/>
    <m/>
    <x v="33"/>
    <m/>
    <s v="secondary / tertiary"/>
    <s v="secondary/tertiary"/>
    <m/>
    <x v="158"/>
    <x v="0"/>
    <s v="bags"/>
    <n v="4"/>
    <m/>
    <n v="1"/>
    <s v="visit"/>
    <n v="4"/>
    <n v="821.25"/>
    <n v="3285"/>
    <m/>
    <n v="1"/>
    <s v="4 bags per each case. Replace every three years"/>
    <m/>
  </r>
  <r>
    <x v="0"/>
    <m/>
    <x v="33"/>
    <m/>
    <s v="secondary / tertiary"/>
    <s v="secondary/tertiary"/>
    <m/>
    <x v="209"/>
    <x v="0"/>
    <s v="bags"/>
    <n v="4"/>
    <m/>
    <n v="1"/>
    <s v="visit"/>
    <n v="4"/>
    <m/>
    <n v="0"/>
    <m/>
    <n v="1"/>
    <s v="4 bags per each case. Replace every three years"/>
    <s v="Not on CMST cost list"/>
  </r>
  <r>
    <x v="0"/>
    <m/>
    <x v="33"/>
    <m/>
    <m/>
    <s v=""/>
    <m/>
    <x v="210"/>
    <x v="2"/>
    <s v="unit2"/>
    <n v="3"/>
    <m/>
    <n v="1"/>
    <s v="visit"/>
    <n v="3"/>
    <m/>
    <n v="0"/>
    <m/>
    <n v="1"/>
    <s v="4 units FFPs each case, replace every 3 years"/>
    <s v="Use MBTS unit prices"/>
  </r>
  <r>
    <x v="0"/>
    <m/>
    <x v="33"/>
    <m/>
    <m/>
    <s v=""/>
    <m/>
    <x v="211"/>
    <x v="2"/>
    <s v="units"/>
    <n v="4"/>
    <m/>
    <n v="1"/>
    <s v="visit"/>
    <n v="4"/>
    <m/>
    <n v="0"/>
    <m/>
    <n v="1"/>
    <s v="4 units Plateletes each case, replace every 3 years"/>
    <s v="Use MBTS unit prices"/>
  </r>
  <r>
    <x v="0"/>
    <m/>
    <x v="33"/>
    <m/>
    <s v="secondary / tertiary"/>
    <s v="secondary/tertiary"/>
    <m/>
    <x v="30"/>
    <x v="0"/>
    <s v="syringe"/>
    <n v="4"/>
    <m/>
    <n v="1"/>
    <s v="visit"/>
    <n v="4"/>
    <n v="153.5155"/>
    <n v="614.05999999999995"/>
    <m/>
    <n v="1"/>
    <s v="4 syringes per each case. Replace every three years"/>
    <m/>
  </r>
  <r>
    <x v="0"/>
    <m/>
    <x v="33"/>
    <m/>
    <s v="secondary / tertiary"/>
    <s v="secondary/tertiary"/>
    <m/>
    <x v="96"/>
    <x v="0"/>
    <s v="plaster"/>
    <n v="1"/>
    <m/>
    <n v="1"/>
    <s v="visit"/>
    <n v="1"/>
    <n v="1558.91"/>
    <n v="1558.91"/>
    <m/>
    <n v="1"/>
    <s v="1 plaster per case. Replace every three years"/>
    <m/>
  </r>
  <r>
    <x v="0"/>
    <m/>
    <x v="33"/>
    <m/>
    <s v="secondary / tertiary"/>
    <s v="secondary/tertiary"/>
    <m/>
    <x v="121"/>
    <x v="0"/>
    <s v="cannula"/>
    <n v="2"/>
    <m/>
    <n v="1"/>
    <s v="visit"/>
    <n v="2"/>
    <n v="157.41999999999999"/>
    <n v="314.83999999999997"/>
    <m/>
    <n v="1"/>
    <s v="2 cannulas per one case. Replace every three years"/>
    <m/>
  </r>
  <r>
    <x v="0"/>
    <m/>
    <x v="33"/>
    <m/>
    <s v="secondary / tertiary"/>
    <s v="secondary/tertiary"/>
    <m/>
    <x v="98"/>
    <x v="0"/>
    <s v="face mask"/>
    <n v="6"/>
    <m/>
    <n v="1"/>
    <m/>
    <n v="6"/>
    <n v="180"/>
    <n v="1080"/>
    <m/>
    <n v="1"/>
    <s v="6 face masks per each case. Replace every three ryears"/>
    <s v="Added"/>
  </r>
  <r>
    <x v="0"/>
    <m/>
    <x v="33"/>
    <m/>
    <s v="secondary / tertiary"/>
    <s v="secondary/tertiary"/>
    <m/>
    <x v="212"/>
    <x v="0"/>
    <s v="pack"/>
    <n v="1"/>
    <m/>
    <n v="1"/>
    <s v="visit"/>
    <n v="1"/>
    <n v="1563.44"/>
    <n v="1563.44"/>
    <m/>
    <n v="1"/>
    <s v="1 pack per each case"/>
    <s v="Gauze, swabs 8-ply 10cm x 10cm"/>
  </r>
  <r>
    <x v="0"/>
    <m/>
    <x v="33"/>
    <m/>
    <s v="secondary / tertiary"/>
    <s v="secondary/tertiary"/>
    <m/>
    <x v="213"/>
    <x v="0"/>
    <s v="gloves"/>
    <s v="6 pairs"/>
    <m/>
    <n v="1"/>
    <s v="visit"/>
    <n v="1"/>
    <n v="19.9892"/>
    <n v="19.989999999999998"/>
    <m/>
    <n v="1"/>
    <s v="6 pairs per case. Replace every three years"/>
    <m/>
  </r>
  <r>
    <x v="0"/>
    <m/>
    <x v="33"/>
    <m/>
    <m/>
    <s v=""/>
    <m/>
    <x v="152"/>
    <x v="1"/>
    <s v="NASG"/>
    <n v="1"/>
    <m/>
    <s v="1 per visit"/>
    <m/>
    <n v="1"/>
    <m/>
    <n v="0"/>
    <m/>
    <n v="1"/>
    <s v="1 NASG per patient per one one visit. Replace every three years"/>
    <s v="Health systems inputs"/>
  </r>
  <r>
    <x v="0"/>
    <m/>
    <x v="33"/>
    <m/>
    <m/>
    <s v=""/>
    <m/>
    <x v="144"/>
    <x v="1"/>
    <s v="clock"/>
    <n v="1"/>
    <m/>
    <n v="1"/>
    <m/>
    <n v="1"/>
    <m/>
    <n v="0"/>
    <m/>
    <n v="1"/>
    <s v="1 wall per delivery room. Replace every three years"/>
    <s v="Health systems inputs"/>
  </r>
  <r>
    <x v="0"/>
    <m/>
    <x v="33"/>
    <m/>
    <m/>
    <s v=""/>
    <m/>
    <x v="214"/>
    <x v="1"/>
    <m/>
    <m/>
    <m/>
    <m/>
    <m/>
    <n v="0"/>
    <m/>
    <n v="0"/>
    <m/>
    <n v="1"/>
    <s v="1 hospital attendant per each case"/>
    <s v="Health systems inputs"/>
  </r>
  <r>
    <x v="0"/>
    <m/>
    <x v="33"/>
    <m/>
    <s v="secondary / tertiary"/>
    <s v="secondary/tertiary"/>
    <m/>
    <x v="215"/>
    <x v="1"/>
    <m/>
    <m/>
    <m/>
    <m/>
    <m/>
    <n v="0"/>
    <m/>
    <n v="0"/>
    <m/>
    <n v="1"/>
    <s v="1 patient attendant per one patient"/>
    <s v="Health systems inputs"/>
  </r>
  <r>
    <x v="0"/>
    <m/>
    <x v="33"/>
    <m/>
    <s v="secondary / tertiary"/>
    <s v="secondary/tertiary"/>
    <m/>
    <x v="216"/>
    <x v="1"/>
    <n v="2"/>
    <m/>
    <m/>
    <m/>
    <m/>
    <n v="0"/>
    <m/>
    <n v="0"/>
    <m/>
    <n v="1"/>
    <s v="2 nurses per one patient"/>
    <s v="Health systems inputs"/>
  </r>
  <r>
    <x v="0"/>
    <m/>
    <x v="33"/>
    <m/>
    <s v="secondary / tertiary"/>
    <s v="secondary/tertiary"/>
    <m/>
    <x v="217"/>
    <x v="1"/>
    <m/>
    <m/>
    <m/>
    <m/>
    <m/>
    <n v="0"/>
    <m/>
    <n v="0"/>
    <m/>
    <n v="1"/>
    <s v="1 Clinician per one patient"/>
    <s v="Health systems inputs"/>
  </r>
  <r>
    <x v="0"/>
    <m/>
    <x v="33"/>
    <m/>
    <s v="secondary / tertiary"/>
    <s v="secondary/tertiary"/>
    <m/>
    <x v="218"/>
    <x v="1"/>
    <m/>
    <m/>
    <m/>
    <m/>
    <m/>
    <n v="0"/>
    <m/>
    <n v="0"/>
    <m/>
    <n v="1"/>
    <s v="1 doctor per one patient"/>
    <s v="Health systems inputs"/>
  </r>
  <r>
    <x v="0"/>
    <m/>
    <x v="34"/>
    <s v="Maternal sepsis case management"/>
    <s v="secondary / tertiary"/>
    <s v="secondary/tertiary"/>
    <m/>
    <x v="219"/>
    <x v="0"/>
    <s v="vial"/>
    <n v="1"/>
    <n v="2"/>
    <n v="7"/>
    <s v="days"/>
    <n v="14"/>
    <n v="178.94"/>
    <n v="2505.16"/>
    <n v="0.5"/>
    <n v="0.5"/>
    <m/>
    <s v="Filled in"/>
  </r>
  <r>
    <x v="0"/>
    <m/>
    <x v="34"/>
    <s v="Maternal sepsis case management"/>
    <s v="secondary / tertiary"/>
    <s v="secondary/tertiary"/>
    <m/>
    <x v="97"/>
    <x v="0"/>
    <s v="vial"/>
    <n v="40"/>
    <m/>
    <n v="1"/>
    <s v="visit"/>
    <n v="40"/>
    <n v="138.46"/>
    <n v="5538.4"/>
    <n v="0.5"/>
    <n v="0.5"/>
    <s v="40 vials per case. Replace every three years"/>
    <m/>
  </r>
  <r>
    <x v="0"/>
    <m/>
    <x v="34"/>
    <s v="Maternal sepsis case management"/>
    <s v="secondary / tertiary"/>
    <s v="secondary/tertiary"/>
    <m/>
    <x v="187"/>
    <x v="0"/>
    <s v="vial"/>
    <n v="15"/>
    <m/>
    <n v="1"/>
    <s v="visit"/>
    <n v="15"/>
    <n v="43.09"/>
    <n v="646.35"/>
    <n v="1"/>
    <n v="1"/>
    <s v="15 vials per case. Replace every three years"/>
    <m/>
  </r>
  <r>
    <x v="0"/>
    <m/>
    <x v="34"/>
    <s v="Maternal sepsis case management"/>
    <s v="secondary / tertiary"/>
    <s v="secondary/tertiary"/>
    <m/>
    <x v="188"/>
    <x v="0"/>
    <s v="vials"/>
    <n v="1"/>
    <n v="3"/>
    <n v="7"/>
    <s v="visit"/>
    <n v="21"/>
    <n v="430.33"/>
    <n v="9036.93"/>
    <n v="1"/>
    <n v="1"/>
    <s v="15 vials per case. Replace every three years"/>
    <s v="Filled in"/>
  </r>
  <r>
    <x v="0"/>
    <m/>
    <x v="34"/>
    <s v="Maternal sepsis case management"/>
    <s v="secondary / tertiary"/>
    <s v="secondary/tertiary"/>
    <m/>
    <x v="220"/>
    <x v="0"/>
    <s v="syringe"/>
    <n v="5"/>
    <m/>
    <n v="5"/>
    <s v="days"/>
    <n v="25"/>
    <n v="221.31"/>
    <n v="5532.75"/>
    <n v="1"/>
    <n v="1"/>
    <s v="25 syringes per case. Replace every three years"/>
    <m/>
  </r>
  <r>
    <x v="0"/>
    <m/>
    <x v="34"/>
    <s v="Maternal sepsis case management"/>
    <s v="secondary / tertiary"/>
    <s v="secondary/tertiary"/>
    <m/>
    <x v="221"/>
    <x v="0"/>
    <s v="anpule"/>
    <n v="8"/>
    <m/>
    <n v="5"/>
    <s v="days"/>
    <n v="40"/>
    <n v="11.88"/>
    <n v="475.2"/>
    <n v="1"/>
    <n v="1"/>
    <s v="40 ampules per case. Replace every thrree years"/>
    <m/>
  </r>
  <r>
    <x v="0"/>
    <m/>
    <x v="34"/>
    <s v="Maternal sepsis case management"/>
    <s v="secondary / tertiary"/>
    <s v="secondary/tertiary"/>
    <m/>
    <x v="222"/>
    <x v="0"/>
    <s v="tables/ capsules"/>
    <n v="6"/>
    <m/>
    <n v="5"/>
    <s v="days"/>
    <n v="30"/>
    <n v="17.702000000000002"/>
    <n v="531.05999999999995"/>
    <n v="0.5"/>
    <n v="0.5"/>
    <s v="30 tablets per case. Replace every three years"/>
    <m/>
  </r>
  <r>
    <x v="0"/>
    <m/>
    <x v="34"/>
    <s v="Maternal sepsis case management"/>
    <s v="secondary / tertiary"/>
    <s v="secondary/tertiary"/>
    <m/>
    <x v="103"/>
    <x v="0"/>
    <s v="tablet"/>
    <n v="6"/>
    <m/>
    <n v="5"/>
    <s v="days"/>
    <n v="30"/>
    <n v="5.6480699999999997"/>
    <n v="169.44"/>
    <n v="0.5"/>
    <n v="0.5"/>
    <s v="30 tablets per case. Replace every three years"/>
    <m/>
  </r>
  <r>
    <x v="0"/>
    <m/>
    <x v="34"/>
    <s v="Maternal sepsis case management"/>
    <s v="secondary / tertiary"/>
    <s v="secondary/tertiary"/>
    <m/>
    <x v="154"/>
    <x v="0"/>
    <s v="bag"/>
    <n v="1"/>
    <m/>
    <n v="1"/>
    <s v="visit"/>
    <n v="1"/>
    <n v="216.97"/>
    <n v="216.97"/>
    <n v="0.7"/>
    <n v="0.7"/>
    <s v="1 urine bag per visit. Replace every three years"/>
    <s v="is this synonymous with - Bags urine drainage 2,000ml with outlet _x000a_"/>
  </r>
  <r>
    <x v="0"/>
    <m/>
    <x v="34"/>
    <s v="Maternal sepsis case management"/>
    <s v="secondary / tertiary"/>
    <s v="secondary/tertiary"/>
    <m/>
    <x v="155"/>
    <x v="0"/>
    <s v="catheter"/>
    <n v="1"/>
    <m/>
    <n v="1"/>
    <s v="visit"/>
    <n v="1"/>
    <n v="325.95"/>
    <n v="325.95"/>
    <n v="0.7"/>
    <n v="0.7"/>
    <s v="1 catheter per visit. Replace everytthree years"/>
    <s v="Subsituted with &quot;Catheter Foleys retention 10cc FG 16&quot;"/>
  </r>
  <r>
    <x v="0"/>
    <m/>
    <x v="34"/>
    <s v="Maternal sepsis case management"/>
    <s v="secondary / tertiary"/>
    <s v="secondary/tertiary"/>
    <m/>
    <x v="72"/>
    <x v="0"/>
    <s v="sterile gloves"/>
    <n v="1"/>
    <m/>
    <n v="1"/>
    <s v="visit"/>
    <n v="1"/>
    <n v="302.24"/>
    <n v="302.24"/>
    <n v="1"/>
    <n v="1"/>
    <s v="1 pair sterile gloves per case. Replace every three years"/>
    <s v="Size?"/>
  </r>
  <r>
    <x v="0"/>
    <m/>
    <x v="34"/>
    <s v="Maternal sepsis case management"/>
    <s v="secondary / tertiary"/>
    <s v="secondary/tertiary"/>
    <m/>
    <x v="119"/>
    <x v="0"/>
    <s v="giving set"/>
    <n v="2"/>
    <m/>
    <n v="1"/>
    <s v="visit"/>
    <n v="2"/>
    <n v="465"/>
    <n v="930"/>
    <n v="1"/>
    <n v="1"/>
    <s v="2 giving sets per case. Replace every three years"/>
    <s v="Cannula iv (winged with injection pot) 20G = 162 MK + Giving set adult iv administration + needle 15 drops/ml = 303 MK = 465 MK total"/>
  </r>
  <r>
    <x v="0"/>
    <m/>
    <x v="34"/>
    <s v="Maternal sepsis case management"/>
    <s v="secondary / tertiary"/>
    <s v="secondary/tertiary"/>
    <m/>
    <x v="223"/>
    <x v="0"/>
    <s v="Lancet"/>
    <n v="1"/>
    <m/>
    <n v="1"/>
    <s v="visit"/>
    <n v="1"/>
    <n v="58.226999999999997"/>
    <n v="58.23"/>
    <n v="1"/>
    <n v="1"/>
    <s v="1 Lancet per visit. Replace every three years"/>
    <m/>
  </r>
  <r>
    <x v="0"/>
    <m/>
    <x v="34"/>
    <s v="Maternal sepsis case management"/>
    <s v="secondary / tertiary"/>
    <s v="secondary/tertiary"/>
    <m/>
    <x v="224"/>
    <x v="1"/>
    <s v="Oxygen cylinder"/>
    <n v="1"/>
    <m/>
    <n v="1"/>
    <s v="visit"/>
    <n v="1"/>
    <m/>
    <n v="0"/>
    <n v="1"/>
    <n v="1"/>
    <s v="1 Oxygen cylinder per week."/>
    <m/>
  </r>
  <r>
    <x v="0"/>
    <m/>
    <x v="34"/>
    <s v="Maternal sepsis case management"/>
    <s v="secondary / tertiary"/>
    <s v="secondary/tertiary"/>
    <m/>
    <x v="73"/>
    <x v="0"/>
    <s v="tables"/>
    <n v="18"/>
    <m/>
    <n v="1"/>
    <s v="visit"/>
    <n v="18"/>
    <n v="4.3868299999999998"/>
    <n v="78.959999999999994"/>
    <n v="1"/>
    <n v="1"/>
    <s v="18 tablets per on visit"/>
    <m/>
  </r>
  <r>
    <x v="0"/>
    <m/>
    <x v="34"/>
    <s v="Maternal sepsis case management"/>
    <s v="secondary / tertiary"/>
    <s v="secondary/tertiary"/>
    <m/>
    <x v="115"/>
    <x v="0"/>
    <m/>
    <n v="8"/>
    <m/>
    <n v="1"/>
    <s v="visit"/>
    <n v="8"/>
    <n v="684.4"/>
    <n v="5475.2"/>
    <n v="1"/>
    <n v="1"/>
    <s v="8 bags per one visit"/>
    <m/>
  </r>
  <r>
    <x v="0"/>
    <m/>
    <x v="34"/>
    <s v="Maternal sepsis case management"/>
    <s v="secondary / tertiary"/>
    <s v="secondary/tertiary"/>
    <m/>
    <x v="199"/>
    <x v="0"/>
    <s v="test tube"/>
    <n v="2"/>
    <m/>
    <n v="1"/>
    <s v="visit"/>
    <n v="2"/>
    <n v="1100"/>
    <n v="2200"/>
    <n v="1"/>
    <n v="1"/>
    <s v="2 test tubes per one visit"/>
    <s v="Estimated from &quot;Mindray FBC&quot; and Bottle, Blood Collecting Plain Plastic Vacutainer, 5ml"/>
  </r>
  <r>
    <x v="0"/>
    <m/>
    <x v="34"/>
    <s v="Maternal sepsis case management"/>
    <s v="secondary / tertiary"/>
    <s v="secondary/tertiary"/>
    <m/>
    <x v="96"/>
    <x v="0"/>
    <s v="plaster"/>
    <n v="0.5"/>
    <m/>
    <n v="1"/>
    <m/>
    <n v="0.5"/>
    <n v="1558.91"/>
    <n v="779.46"/>
    <n v="1"/>
    <n v="1"/>
    <s v="1 plaster per one patient in one visit. Replace every three years"/>
    <m/>
  </r>
  <r>
    <x v="0"/>
    <m/>
    <x v="34"/>
    <s v="Maternal sepsis case management"/>
    <s v="secondary / tertiary"/>
    <s v="secondary/tertiary"/>
    <m/>
    <x v="121"/>
    <x v="0"/>
    <s v="cannula"/>
    <n v="1"/>
    <m/>
    <n v="1"/>
    <s v="visit"/>
    <n v="1"/>
    <n v="157.41999999999999"/>
    <n v="157.41999999999999"/>
    <n v="1"/>
    <n v="1"/>
    <s v="1 cannula per one visit. Replace every three years"/>
    <m/>
  </r>
  <r>
    <x v="0"/>
    <m/>
    <x v="34"/>
    <s v="Maternal sepsis case management"/>
    <s v="secondary / tertiary"/>
    <s v="secondary/tertiary"/>
    <m/>
    <x v="225"/>
    <x v="0"/>
    <s v="1000mL"/>
    <n v="2"/>
    <n v="1"/>
    <n v="1"/>
    <s v="visit"/>
    <n v="2"/>
    <n v="1098.54"/>
    <n v="2197.08"/>
    <n v="1"/>
    <n v="1"/>
    <s v="Adjusted to D5W"/>
    <s v="Filled in"/>
  </r>
  <r>
    <x v="0"/>
    <m/>
    <x v="34"/>
    <s v="Maternal sepsis case management"/>
    <s v="secondary / tertiary"/>
    <s v="secondary/tertiary"/>
    <m/>
    <x v="226"/>
    <x v="0"/>
    <m/>
    <m/>
    <m/>
    <m/>
    <m/>
    <n v="0"/>
    <m/>
    <n v="0"/>
    <n v="1"/>
    <n v="1"/>
    <m/>
    <s v="Not on CMST cost list"/>
  </r>
  <r>
    <x v="0"/>
    <m/>
    <x v="34"/>
    <s v="Maternal sepsis case management"/>
    <s v="secondary / tertiary"/>
    <s v="secondary/tertiary"/>
    <m/>
    <x v="227"/>
    <x v="0"/>
    <s v="urine sample bottles"/>
    <n v="1"/>
    <n v="1"/>
    <n v="1"/>
    <s v="visit"/>
    <n v="1"/>
    <n v="301.8"/>
    <n v="301.8"/>
    <n v="1"/>
    <n v="1"/>
    <n v="1"/>
    <s v="Filled in from Multistix,10 Parameters ( Glucose, Bilirubin, Ketone, Specif) + urine Sample cups 500P/PK"/>
  </r>
  <r>
    <x v="0"/>
    <m/>
    <x v="34"/>
    <s v="Maternal sepsis case management"/>
    <s v="secondary / tertiary"/>
    <s v="secondary/tertiary"/>
    <m/>
    <x v="228"/>
    <x v="0"/>
    <m/>
    <n v="1"/>
    <n v="1"/>
    <n v="1"/>
    <s v="visit"/>
    <n v="1"/>
    <n v="1650"/>
    <n v="1650"/>
    <n v="1"/>
    <n v="1"/>
    <m/>
    <s v="Estimated mindray inputs per kit"/>
  </r>
  <r>
    <x v="0"/>
    <m/>
    <x v="34"/>
    <s v="Maternal sepsis case management"/>
    <s v="secondary / tertiary"/>
    <s v="secondary/tertiary"/>
    <m/>
    <x v="229"/>
    <x v="0"/>
    <m/>
    <n v="1"/>
    <n v="1"/>
    <n v="1"/>
    <s v="visit"/>
    <n v="1"/>
    <n v="980"/>
    <n v="980"/>
    <n v="1"/>
    <n v="1"/>
    <m/>
    <s v="Estimated from microscope reagents"/>
  </r>
  <r>
    <x v="0"/>
    <m/>
    <x v="34"/>
    <s v="Maternal sepsis case management"/>
    <s v="secondary / tertiary"/>
    <s v="secondary/tertiary"/>
    <m/>
    <x v="230"/>
    <x v="0"/>
    <s v="X-ray firm"/>
    <n v="1"/>
    <n v="1"/>
    <n v="1"/>
    <s v="visit"/>
    <n v="1"/>
    <n v="182.63"/>
    <n v="182.63"/>
    <n v="1"/>
    <n v="1"/>
    <n v="1"/>
    <s v="Only the reagents and film were inputted; not cost of machine"/>
  </r>
  <r>
    <x v="0"/>
    <m/>
    <x v="34"/>
    <s v="Maternal sepsis case management"/>
    <s v="secondary / tertiary"/>
    <s v="secondary/tertiary"/>
    <m/>
    <x v="216"/>
    <x v="1"/>
    <m/>
    <m/>
    <m/>
    <m/>
    <m/>
    <n v="0"/>
    <m/>
    <n v="0"/>
    <n v="1"/>
    <n v="1"/>
    <n v="2"/>
    <s v="Health systems inputs"/>
  </r>
  <r>
    <x v="0"/>
    <m/>
    <x v="34"/>
    <s v="Maternal sepsis case management"/>
    <s v="secondary / tertiary"/>
    <s v="secondary/tertiary"/>
    <m/>
    <x v="217"/>
    <x v="1"/>
    <m/>
    <m/>
    <m/>
    <m/>
    <m/>
    <n v="0"/>
    <m/>
    <n v="0"/>
    <n v="1"/>
    <n v="1"/>
    <n v="1"/>
    <s v="Health systems inputs"/>
  </r>
  <r>
    <x v="0"/>
    <m/>
    <x v="34"/>
    <s v="Maternal sepsis case management"/>
    <s v="secondary / tertiary"/>
    <s v="secondary/tertiary"/>
    <m/>
    <x v="214"/>
    <x v="1"/>
    <m/>
    <m/>
    <m/>
    <m/>
    <m/>
    <n v="0"/>
    <m/>
    <n v="0"/>
    <n v="1"/>
    <n v="1"/>
    <n v="1"/>
    <s v="Health systems inputs"/>
  </r>
  <r>
    <x v="0"/>
    <m/>
    <x v="34"/>
    <s v="Maternal sepsis case management"/>
    <m/>
    <s v=""/>
    <m/>
    <x v="231"/>
    <x v="1"/>
    <m/>
    <m/>
    <m/>
    <m/>
    <m/>
    <n v="0"/>
    <m/>
    <n v="0"/>
    <n v="1"/>
    <n v="1"/>
    <n v="1"/>
    <s v="Health systems inputs"/>
  </r>
  <r>
    <x v="0"/>
    <m/>
    <x v="34"/>
    <s v="Maternal sepsis case management"/>
    <m/>
    <s v=""/>
    <m/>
    <x v="232"/>
    <x v="1"/>
    <m/>
    <m/>
    <m/>
    <m/>
    <m/>
    <n v="0"/>
    <m/>
    <n v="0"/>
    <n v="1"/>
    <n v="1"/>
    <n v="1"/>
    <s v="Health systems inputs"/>
  </r>
  <r>
    <x v="0"/>
    <m/>
    <x v="35"/>
    <s v="Mastitis"/>
    <s v="secondary / tertiary"/>
    <s v="secondary/tertiary"/>
    <m/>
    <x v="125"/>
    <x v="0"/>
    <s v="tablets"/>
    <n v="8"/>
    <m/>
    <n v="5"/>
    <s v="days"/>
    <n v="40"/>
    <n v="54.652250000000002"/>
    <n v="2186.09"/>
    <n v="1"/>
    <n v="1"/>
    <s v="40 tablets per one visit. Replace every three years"/>
    <m/>
  </r>
  <r>
    <x v="0"/>
    <m/>
    <x v="35"/>
    <s v="Mastitis"/>
    <s v="secondary / tertiary"/>
    <s v="secondary/tertiary"/>
    <m/>
    <x v="233"/>
    <x v="0"/>
    <s v="capsules"/>
    <n v="6"/>
    <m/>
    <n v="5"/>
    <s v="days"/>
    <n v="30"/>
    <n v="55.454999999999998"/>
    <n v="1663.65"/>
    <n v="1"/>
    <n v="1"/>
    <s v="30 Capsules per one visit. Replace every three years"/>
    <m/>
  </r>
  <r>
    <x v="0"/>
    <s v="Perinatal newborn care"/>
    <x v="36"/>
    <m/>
    <m/>
    <s v=""/>
    <m/>
    <x v="234"/>
    <x v="0"/>
    <m/>
    <n v="1"/>
    <n v="1"/>
    <n v="1"/>
    <s v="kit"/>
    <n v="1"/>
    <n v="977.63"/>
    <n v="977.63"/>
    <n v="1"/>
    <n v="1"/>
    <m/>
    <m/>
  </r>
  <r>
    <x v="0"/>
    <m/>
    <x v="36"/>
    <s v="Newborn medications"/>
    <m/>
    <s v=""/>
    <m/>
    <x v="235"/>
    <x v="0"/>
    <m/>
    <n v="0.1"/>
    <n v="1"/>
    <n v="1"/>
    <m/>
    <n v="0.1"/>
    <n v="12218.18"/>
    <n v="1221.82"/>
    <n v="1"/>
    <n v="1"/>
    <m/>
    <m/>
  </r>
  <r>
    <x v="0"/>
    <m/>
    <x v="36"/>
    <s v="Newborn medications"/>
    <m/>
    <s v=""/>
    <m/>
    <x v="236"/>
    <x v="0"/>
    <s v="ampule"/>
    <n v="1"/>
    <m/>
    <n v="1"/>
    <m/>
    <n v="1"/>
    <n v="218.25"/>
    <n v="218.25"/>
    <n v="1"/>
    <n v="1"/>
    <s v="1 ampule per one new born. Replace every three years"/>
    <s v="Phytomenadione 2mg/ml, 1ml (Vitamin K)"/>
  </r>
  <r>
    <x v="0"/>
    <m/>
    <x v="36"/>
    <s v="Newborn medications"/>
    <m/>
    <s v=""/>
    <m/>
    <x v="237"/>
    <x v="0"/>
    <s v="ointment"/>
    <n v="1"/>
    <m/>
    <n v="1"/>
    <m/>
    <n v="1"/>
    <n v="363.17"/>
    <n v="363.17"/>
    <n v="1"/>
    <n v="1"/>
    <s v="1 dose ointment per each newborn. Replace every three years"/>
    <m/>
  </r>
  <r>
    <x v="0"/>
    <m/>
    <x v="37"/>
    <s v="Neonatal resuscitation (institutional)"/>
    <m/>
    <s v=""/>
    <m/>
    <x v="238"/>
    <x v="1"/>
    <s v="resucitator"/>
    <n v="1"/>
    <n v="1"/>
    <n v="1"/>
    <m/>
    <n v="1"/>
    <m/>
    <n v="0"/>
    <n v="1"/>
    <n v="1"/>
    <s v="2 resuscitator per each facility. Replace everyfive years"/>
    <m/>
  </r>
  <r>
    <x v="0"/>
    <m/>
    <x v="37"/>
    <s v="Neonatal resuscitation (institutional)"/>
    <m/>
    <s v=""/>
    <m/>
    <x v="239"/>
    <x v="1"/>
    <s v="bag+mask"/>
    <n v="1"/>
    <n v="1"/>
    <n v="1"/>
    <m/>
    <n v="1"/>
    <n v="5892.54"/>
    <n v="5892.54"/>
    <n v="1"/>
    <n v="1"/>
    <s v="4 Bag+mask per each facility. Replace every three years"/>
    <s v="Health system"/>
  </r>
  <r>
    <x v="0"/>
    <m/>
    <x v="37"/>
    <s v="Neonatal resuscitation (institutional)"/>
    <m/>
    <s v=""/>
    <m/>
    <x v="240"/>
    <x v="1"/>
    <s v="mask"/>
    <n v="6"/>
    <m/>
    <m/>
    <m/>
    <n v="6"/>
    <m/>
    <n v="0"/>
    <n v="1"/>
    <n v="1"/>
    <s v="6 masks (different sizes) per labour ward. Replace every year"/>
    <s v="Health system"/>
  </r>
  <r>
    <x v="0"/>
    <m/>
    <x v="37"/>
    <s v="Neonatal resuscitation (institutional)"/>
    <m/>
    <s v=""/>
    <m/>
    <x v="241"/>
    <x v="0"/>
    <m/>
    <n v="6"/>
    <m/>
    <m/>
    <m/>
    <n v="6"/>
    <m/>
    <n v="0"/>
    <n v="1"/>
    <n v="1"/>
    <s v="6 pinguin per facility. Replace every year"/>
    <m/>
  </r>
  <r>
    <x v="0"/>
    <m/>
    <x v="37"/>
    <s v="Neonatal resuscitation (institutional)"/>
    <m/>
    <s v=""/>
    <m/>
    <x v="242"/>
    <x v="1"/>
    <m/>
    <n v="2"/>
    <m/>
    <m/>
    <m/>
    <n v="2"/>
    <m/>
    <n v="0"/>
    <n v="1"/>
    <n v="1"/>
    <s v="2 oxygen concentrators. Replace every five years."/>
    <m/>
  </r>
  <r>
    <x v="0"/>
    <m/>
    <x v="37"/>
    <s v="Neonatal resuscitation (institutional)"/>
    <m/>
    <s v=""/>
    <m/>
    <x v="243"/>
    <x v="1"/>
    <m/>
    <n v="1"/>
    <m/>
    <m/>
    <m/>
    <n v="1"/>
    <m/>
    <n v="0"/>
    <n v="1"/>
    <n v="1"/>
    <s v="2 oxygen cylinders per facility. Refill as necessary"/>
    <m/>
  </r>
  <r>
    <x v="0"/>
    <m/>
    <x v="37"/>
    <s v="Neonatal resuscitation (institutional)"/>
    <m/>
    <s v=""/>
    <m/>
    <x v="244"/>
    <x v="1"/>
    <m/>
    <n v="1"/>
    <m/>
    <m/>
    <m/>
    <n v="1"/>
    <m/>
    <n v="0"/>
    <n v="1"/>
    <n v="1"/>
    <s v="1 paediatrician per facility"/>
    <m/>
  </r>
  <r>
    <x v="0"/>
    <m/>
    <x v="37"/>
    <s v="Neonatal resuscitation (institutional)"/>
    <m/>
    <s v=""/>
    <m/>
    <x v="195"/>
    <x v="1"/>
    <m/>
    <n v="1"/>
    <m/>
    <m/>
    <m/>
    <n v="1"/>
    <m/>
    <n v="0"/>
    <n v="1"/>
    <n v="1"/>
    <s v="1 anaesthetist per shift"/>
    <m/>
  </r>
  <r>
    <x v="0"/>
    <m/>
    <x v="37"/>
    <s v="Neonatal resuscitation (institutional)"/>
    <m/>
    <s v=""/>
    <m/>
    <x v="184"/>
    <x v="1"/>
    <m/>
    <n v="2"/>
    <m/>
    <m/>
    <m/>
    <n v="2"/>
    <m/>
    <n v="0"/>
    <n v="1"/>
    <n v="1"/>
    <s v="2 suction machines per facility. Replace every three years"/>
    <m/>
  </r>
  <r>
    <x v="0"/>
    <m/>
    <x v="37"/>
    <s v="Neonatal resuscitation (institutional)"/>
    <m/>
    <s v=""/>
    <m/>
    <x v="174"/>
    <x v="0"/>
    <s v="Ampule"/>
    <n v="1"/>
    <m/>
    <m/>
    <m/>
    <n v="1"/>
    <m/>
    <n v="0"/>
    <n v="1"/>
    <n v="1"/>
    <s v="1 Ampule Naloxon per visit, replace ever three years"/>
    <s v="Price not on CMST cost list"/>
  </r>
  <r>
    <x v="0"/>
    <m/>
    <x v="38"/>
    <s v="Treatment of local infections (newborn)"/>
    <s v="All"/>
    <s v="all"/>
    <m/>
    <x v="245"/>
    <x v="0"/>
    <s v="strip"/>
    <n v="1"/>
    <n v="1"/>
    <n v="2"/>
    <s v="visit"/>
    <n v="2"/>
    <n v="293.97000000000003"/>
    <n v="587.94000000000005"/>
    <m/>
    <n v="1"/>
    <s v="2 strips in one expected pregnancy. Replace every three years"/>
    <s v="Syphilis Test, Rapid"/>
  </r>
  <r>
    <x v="0"/>
    <m/>
    <x v="38"/>
    <s v="Treatment of local infections (newborn)"/>
    <m/>
    <s v=""/>
    <m/>
    <x v="81"/>
    <x v="0"/>
    <s v="gloves"/>
    <n v="2"/>
    <m/>
    <n v="5"/>
    <s v="days"/>
    <n v="10"/>
    <n v="35.622799999999998"/>
    <n v="356.23"/>
    <m/>
    <n v="1"/>
    <s v="15 pairs per one visit in one case. Replace every three years"/>
    <m/>
  </r>
  <r>
    <x v="0"/>
    <m/>
    <x v="38"/>
    <s v="Treatment of local infections (newborn)"/>
    <m/>
    <s v=""/>
    <m/>
    <x v="237"/>
    <x v="0"/>
    <s v="tube"/>
    <n v="1"/>
    <m/>
    <n v="5"/>
    <s v="days"/>
    <n v="5"/>
    <n v="363.17"/>
    <n v="1815.85"/>
    <m/>
    <n v="1"/>
    <s v="1 tube per one case"/>
    <m/>
  </r>
  <r>
    <x v="0"/>
    <m/>
    <x v="38"/>
    <s v="Treatment of local infections (newborn)"/>
    <m/>
    <s v=""/>
    <m/>
    <x v="246"/>
    <x v="0"/>
    <s v="GV"/>
    <n v="1"/>
    <m/>
    <n v="1"/>
    <n v="1"/>
    <n v="1"/>
    <n v="976.38"/>
    <n v="976.38"/>
    <m/>
    <n v="1"/>
    <s v="1 sachet per case in one visit"/>
    <s v="Gentian violet paint, aqueous 1%, 500ml"/>
  </r>
  <r>
    <x v="0"/>
    <m/>
    <x v="38"/>
    <s v="Treatment of local infections (newborn)"/>
    <m/>
    <s v=""/>
    <m/>
    <x v="247"/>
    <x v="0"/>
    <s v="bottle"/>
    <n v="2"/>
    <m/>
    <n v="1"/>
    <s v="visit"/>
    <n v="2"/>
    <n v="676.74"/>
    <n v="1353.48"/>
    <m/>
    <n v="1"/>
    <s v="2 bottles per case in one visit"/>
    <m/>
  </r>
  <r>
    <x v="0"/>
    <m/>
    <x v="38"/>
    <s v="Treatment of local infections (newborn)"/>
    <m/>
    <s v=""/>
    <m/>
    <x v="248"/>
    <x v="0"/>
    <s v="bottle"/>
    <n v="1"/>
    <m/>
    <n v="1"/>
    <s v="visit"/>
    <n v="1"/>
    <n v="312.51"/>
    <n v="312.51"/>
    <m/>
    <n v="1"/>
    <s v="1 bottle per case in one visit"/>
    <m/>
  </r>
  <r>
    <x v="0"/>
    <m/>
    <x v="39"/>
    <s v="Newborn sepsis - full supportive care"/>
    <m/>
    <s v=""/>
    <m/>
    <x v="249"/>
    <x v="0"/>
    <s v="Vial"/>
    <n v="1"/>
    <n v="3"/>
    <n v="7"/>
    <s v="visit"/>
    <n v="21"/>
    <n v="1054.9000000000001"/>
    <n v="22152.9"/>
    <n v="0.5"/>
    <n v="0.5"/>
    <m/>
    <s v="Had wrong spelling; adjusted with inputs"/>
  </r>
  <r>
    <x v="0"/>
    <m/>
    <x v="39"/>
    <s v="Newborn sepsis - full supportive care"/>
    <m/>
    <s v=""/>
    <m/>
    <x v="187"/>
    <x v="0"/>
    <s v="ampule"/>
    <n v="5"/>
    <m/>
    <n v="1"/>
    <s v="days"/>
    <n v="5"/>
    <n v="43.09"/>
    <n v="215.45"/>
    <n v="1"/>
    <n v="1"/>
    <s v="5 ampules per neonate in one visit. Replace every three years"/>
    <m/>
  </r>
  <r>
    <x v="0"/>
    <m/>
    <x v="39"/>
    <s v="Newborn sepsis - full supportive care"/>
    <m/>
    <s v=""/>
    <m/>
    <x v="119"/>
    <x v="0"/>
    <s v="giving set"/>
    <n v="1"/>
    <m/>
    <n v="1"/>
    <s v="visit"/>
    <n v="1"/>
    <n v="465"/>
    <n v="465"/>
    <n v="1"/>
    <n v="1"/>
    <s v="1 giving set in one visit. Replace every three years"/>
    <s v="Cannula iv (winged with injection pot) 20G = 162 MK + Giving set adult iv administration + needle 15 drops/ml = 303 MK = 465 MK total"/>
  </r>
  <r>
    <x v="0"/>
    <m/>
    <x v="39"/>
    <s v="Newborn sepsis - full supportive care"/>
    <m/>
    <s v=""/>
    <m/>
    <x v="224"/>
    <x v="1"/>
    <s v="coxygen cylinder"/>
    <n v="1"/>
    <m/>
    <n v="1"/>
    <s v="visit"/>
    <n v="1"/>
    <m/>
    <n v="0"/>
    <n v="1"/>
    <n v="1"/>
    <s v="1 oxygen cylinder per case in one visit. Replace every 6 years"/>
    <m/>
  </r>
  <r>
    <x v="0"/>
    <m/>
    <x v="39"/>
    <s v="Newborn sepsis - full supportive care"/>
    <m/>
    <s v=""/>
    <m/>
    <x v="96"/>
    <x v="0"/>
    <s v="plaster"/>
    <n v="0.5"/>
    <m/>
    <n v="1"/>
    <s v="visit"/>
    <n v="0.5"/>
    <n v="1558.91"/>
    <n v="779.46"/>
    <n v="1"/>
    <n v="1"/>
    <s v="1 plaster per case in one visit. Replace every 6 years"/>
    <m/>
  </r>
  <r>
    <x v="0"/>
    <m/>
    <x v="39"/>
    <s v="Newborn sepsis - full supportive care"/>
    <m/>
    <s v=""/>
    <m/>
    <x v="247"/>
    <x v="0"/>
    <s v="bottle"/>
    <n v="1"/>
    <m/>
    <n v="1"/>
    <s v="visit"/>
    <n v="1"/>
    <n v="676.74"/>
    <n v="676.74"/>
    <n v="0.5"/>
    <n v="0.5"/>
    <s v="1 bottle per case in one visit. Replace every three years"/>
    <m/>
  </r>
  <r>
    <x v="0"/>
    <m/>
    <x v="39"/>
    <s v="Newborn sepsis - full supportive care"/>
    <m/>
    <s v=""/>
    <m/>
    <x v="97"/>
    <x v="0"/>
    <s v="ampule"/>
    <n v="5"/>
    <m/>
    <n v="1"/>
    <s v="visit"/>
    <n v="2.5"/>
    <n v="138.46"/>
    <n v="346.15"/>
    <n v="0.5"/>
    <n v="0.5"/>
    <s v="5 ampule per one new born. Replace every three years"/>
    <s v="can we just halve the 500mg?"/>
  </r>
  <r>
    <x v="0"/>
    <m/>
    <x v="39"/>
    <s v="Newborn sepsis - full supportive care"/>
    <m/>
    <s v=""/>
    <m/>
    <x v="250"/>
    <x v="0"/>
    <s v="cannula"/>
    <n v="1"/>
    <m/>
    <n v="1"/>
    <s v="visit"/>
    <n v="1"/>
    <n v="162.15"/>
    <n v="162.15"/>
    <n v="1"/>
    <n v="1"/>
    <s v="1 cannula per visit. Replace every three years"/>
    <m/>
  </r>
  <r>
    <x v="0"/>
    <m/>
    <x v="39"/>
    <s v="Newborn sepsis - full supportive care"/>
    <m/>
    <s v=""/>
    <m/>
    <x v="251"/>
    <x v="0"/>
    <s v="bag"/>
    <n v="1"/>
    <m/>
    <n v="1"/>
    <s v="visit"/>
    <n v="1"/>
    <n v="1098.54"/>
    <n v="1098.54"/>
    <n v="1"/>
    <n v="1"/>
    <s v="1 bag per visit in one neonate. Replace every three years"/>
    <m/>
  </r>
  <r>
    <x v="0"/>
    <m/>
    <x v="39"/>
    <s v="Newborn sepsis - full supportive care"/>
    <m/>
    <s v=""/>
    <m/>
    <x v="252"/>
    <x v="0"/>
    <s v="feeding tube"/>
    <n v="1"/>
    <n v="1"/>
    <n v="8"/>
    <s v="times"/>
    <n v="8"/>
    <n v="46.48"/>
    <n v="371.84"/>
    <n v="1"/>
    <n v="1"/>
    <s v="1 feeding tube per one visit. Replace every three years"/>
    <s v="Tube, feeding CH 8"/>
  </r>
  <r>
    <x v="0"/>
    <m/>
    <x v="39"/>
    <s v="Newborn sepsis - full supportive care"/>
    <m/>
    <s v=""/>
    <m/>
    <x v="213"/>
    <x v="0"/>
    <s v="gloves"/>
    <s v="15 pairs"/>
    <m/>
    <n v="1"/>
    <s v="visit"/>
    <n v="1"/>
    <n v="19.9892"/>
    <n v="19.989999999999998"/>
    <n v="1"/>
    <n v="1"/>
    <s v="15 pairs per one visit in one case. Replace every three years"/>
    <m/>
  </r>
  <r>
    <x v="0"/>
    <m/>
    <x v="39"/>
    <s v="Newborn sepsis - full supportive care"/>
    <m/>
    <s v=""/>
    <m/>
    <x v="248"/>
    <x v="0"/>
    <s v="bottle"/>
    <n v="1"/>
    <m/>
    <n v="1"/>
    <s v="visit"/>
    <n v="1"/>
    <n v="312.51"/>
    <n v="312.51"/>
    <n v="1"/>
    <n v="1"/>
    <s v="1 bottle per visit. Replace every three years"/>
    <m/>
  </r>
  <r>
    <x v="0"/>
    <m/>
    <x v="39"/>
    <s v="Newborn sepsis - full supportive care"/>
    <m/>
    <s v=""/>
    <m/>
    <x v="220"/>
    <x v="0"/>
    <s v="syringe"/>
    <n v="5"/>
    <m/>
    <n v="5"/>
    <s v="days"/>
    <n v="25"/>
    <n v="221.31"/>
    <n v="5532.75"/>
    <n v="1"/>
    <n v="1"/>
    <s v="25 syringes per one visit. Replace every three years"/>
    <m/>
  </r>
  <r>
    <x v="0"/>
    <m/>
    <x v="39"/>
    <s v="Newborn sepsis - full supportive care"/>
    <m/>
    <s v=""/>
    <m/>
    <x v="107"/>
    <x v="0"/>
    <s v="ampule"/>
    <n v="3"/>
    <m/>
    <n v="5"/>
    <s v="days"/>
    <n v="15"/>
    <n v="31.63"/>
    <n v="474.45"/>
    <n v="1"/>
    <n v="1"/>
    <s v="15 ampules per case in one visit"/>
    <m/>
  </r>
  <r>
    <x v="0"/>
    <m/>
    <x v="39"/>
    <s v="Newborn sepsis - full supportive care"/>
    <m/>
    <s v=""/>
    <m/>
    <x v="114"/>
    <x v="0"/>
    <m/>
    <n v="1"/>
    <n v="1"/>
    <n v="2"/>
    <m/>
    <n v="2"/>
    <n v="1100"/>
    <n v="2200"/>
    <n v="1"/>
    <n v="1"/>
    <m/>
    <s v="Estimated from &quot;Mindray FBC&quot; and Bottle, Blood Collecting Plain Plastic Vacutainer, 5ml"/>
  </r>
  <r>
    <x v="0"/>
    <m/>
    <x v="39"/>
    <s v="Newborn sepsis - full supportive care"/>
    <m/>
    <s v=""/>
    <m/>
    <x v="216"/>
    <x v="1"/>
    <m/>
    <m/>
    <m/>
    <m/>
    <m/>
    <n v="0"/>
    <m/>
    <n v="0"/>
    <m/>
    <n v="1"/>
    <n v="2"/>
    <m/>
  </r>
  <r>
    <x v="0"/>
    <m/>
    <x v="39"/>
    <s v="Newborn sepsis - full supportive care"/>
    <m/>
    <s v=""/>
    <m/>
    <x v="217"/>
    <x v="1"/>
    <m/>
    <m/>
    <m/>
    <m/>
    <m/>
    <n v="0"/>
    <m/>
    <n v="0"/>
    <m/>
    <n v="1"/>
    <n v="2"/>
    <m/>
  </r>
  <r>
    <x v="0"/>
    <m/>
    <x v="39"/>
    <s v="Newborn sepsis - full supportive care"/>
    <m/>
    <s v=""/>
    <m/>
    <x v="253"/>
    <x v="1"/>
    <m/>
    <m/>
    <m/>
    <m/>
    <m/>
    <n v="0"/>
    <m/>
    <n v="0"/>
    <m/>
    <n v="1"/>
    <n v="1"/>
    <m/>
  </r>
  <r>
    <x v="0"/>
    <m/>
    <x v="39"/>
    <s v="Newborn sepsis - full supportive care"/>
    <m/>
    <s v=""/>
    <m/>
    <x v="254"/>
    <x v="1"/>
    <m/>
    <m/>
    <m/>
    <m/>
    <m/>
    <n v="0"/>
    <m/>
    <n v="0"/>
    <m/>
    <n v="1"/>
    <n v="1"/>
    <m/>
  </r>
  <r>
    <x v="2"/>
    <s v="Other"/>
    <x v="40"/>
    <s v="Safe abortion services"/>
    <m/>
    <s v=""/>
    <m/>
    <x v="35"/>
    <x v="0"/>
    <s v="tablet"/>
    <n v="3"/>
    <m/>
    <n v="1"/>
    <s v="visit"/>
    <n v="3"/>
    <n v="47.486600000000003"/>
    <n v="142.46"/>
    <n v="1"/>
    <n v="1"/>
    <s v="3 tablets per one visit. Replace every two years"/>
    <m/>
  </r>
  <r>
    <x v="2"/>
    <m/>
    <x v="40"/>
    <s v="Safe abortion services"/>
    <m/>
    <s v=""/>
    <m/>
    <x v="73"/>
    <x v="0"/>
    <s v="tablet"/>
    <n v="18"/>
    <m/>
    <n v="1"/>
    <s v="visit"/>
    <n v="18"/>
    <n v="4.3868299999999998"/>
    <n v="78.959999999999994"/>
    <n v="1"/>
    <n v="1"/>
    <s v="18 tablets per visit. Replace every two years"/>
    <m/>
  </r>
  <r>
    <x v="0"/>
    <s v="Other"/>
    <x v="41"/>
    <s v="Post-abortion case management"/>
    <m/>
    <s v=""/>
    <m/>
    <x v="35"/>
    <x v="0"/>
    <s v="tablet"/>
    <n v="3"/>
    <m/>
    <n v="1"/>
    <s v="visit"/>
    <n v="3"/>
    <n v="47.486600000000003"/>
    <n v="142.46"/>
    <n v="1"/>
    <n v="1"/>
    <s v="3 tablets per one visit. Replace every two years"/>
    <m/>
  </r>
  <r>
    <x v="0"/>
    <m/>
    <x v="41"/>
    <s v="Post-abortion case management"/>
    <m/>
    <s v=""/>
    <m/>
    <x v="73"/>
    <x v="0"/>
    <s v="tablet"/>
    <n v="18"/>
    <m/>
    <n v="1"/>
    <s v="visit"/>
    <n v="18"/>
    <n v="4.3868299999999998"/>
    <n v="78.959999999999994"/>
    <n v="1"/>
    <n v="1"/>
    <s v="18 tablets per visit. Replace every two years"/>
    <m/>
  </r>
  <r>
    <x v="0"/>
    <m/>
    <x v="41"/>
    <s v="Post-abortion case management"/>
    <m/>
    <s v=""/>
    <s v="Sepsis management"/>
    <x v="97"/>
    <x v="0"/>
    <s v="ampule"/>
    <n v="6"/>
    <m/>
    <n v="5"/>
    <s v="days"/>
    <n v="30"/>
    <n v="138.46"/>
    <n v="4153.8"/>
    <n v="1"/>
    <n v="1"/>
    <s v="30 ampiles per one case in one visit. Replace every two years"/>
    <m/>
  </r>
  <r>
    <x v="0"/>
    <m/>
    <x v="41"/>
    <s v="Post-abortion case management"/>
    <m/>
    <s v=""/>
    <m/>
    <x v="187"/>
    <x v="0"/>
    <s v="vial"/>
    <n v="3"/>
    <m/>
    <n v="5"/>
    <s v="days"/>
    <n v="15"/>
    <n v="43.09"/>
    <n v="646.35"/>
    <n v="1"/>
    <n v="1"/>
    <s v="15 ampules per case in one visit"/>
    <m/>
  </r>
  <r>
    <x v="0"/>
    <m/>
    <x v="41"/>
    <s v="Post-abortion case management"/>
    <m/>
    <s v=""/>
    <m/>
    <x v="188"/>
    <x v="0"/>
    <s v="vial"/>
    <n v="3"/>
    <m/>
    <n v="5"/>
    <s v="days"/>
    <n v="15"/>
    <n v="430.33"/>
    <n v="6454.95"/>
    <n v="1"/>
    <n v="1"/>
    <s v="15 vials per caes in one visit. Replace every two years"/>
    <s v="Filled in"/>
  </r>
  <r>
    <x v="0"/>
    <m/>
    <x v="41"/>
    <s v="Post-abortion case management"/>
    <m/>
    <s v=""/>
    <m/>
    <x v="112"/>
    <x v="0"/>
    <s v="capsule"/>
    <n v="2"/>
    <m/>
    <n v="5"/>
    <s v="days"/>
    <n v="10"/>
    <n v="17.23"/>
    <n v="172.3"/>
    <n v="1"/>
    <n v="1"/>
    <s v="10 capsules per case in one visit. Replace every three years"/>
    <s v="Doxycycline 100mg, tablets"/>
  </r>
  <r>
    <x v="0"/>
    <m/>
    <x v="41"/>
    <s v="Post-abortion case management"/>
    <m/>
    <s v=""/>
    <s v="Uterine evacuation"/>
    <x v="255"/>
    <x v="0"/>
    <s v="MVA syringe"/>
    <n v="1"/>
    <n v="1"/>
    <n v="1"/>
    <s v="visit"/>
    <n v="1"/>
    <n v="44404"/>
    <n v="44404"/>
    <n v="1"/>
    <n v="1"/>
    <s v="1 MVA syringe per one procedure. Replace two years"/>
    <s v="Vacuum manual aspirator (MVA kit)"/>
  </r>
  <r>
    <x v="0"/>
    <m/>
    <x v="41"/>
    <s v="Post-abortion case management"/>
    <m/>
    <s v=""/>
    <m/>
    <x v="256"/>
    <x v="1"/>
    <s v="MVA Set"/>
    <n v="1"/>
    <m/>
    <n v="1"/>
    <s v="visit"/>
    <n v="1"/>
    <m/>
    <n v="0"/>
    <n v="1"/>
    <n v="1"/>
    <s v="1 MVA Set per one procedure. Reusable. Replace avery three years"/>
    <m/>
  </r>
  <r>
    <x v="0"/>
    <m/>
    <x v="41"/>
    <s v="Post-abortion case management"/>
    <m/>
    <s v=""/>
    <m/>
    <x v="51"/>
    <x v="0"/>
    <s v="ampule"/>
    <n v="1"/>
    <m/>
    <n v="1"/>
    <s v="visit"/>
    <n v="1"/>
    <n v="260"/>
    <n v="260"/>
    <n v="1"/>
    <n v="1"/>
    <s v="1 ampule per one procedure. Replace every three years"/>
    <s v="Added"/>
  </r>
  <r>
    <x v="0"/>
    <m/>
    <x v="41"/>
    <s v="Post-abortion case management"/>
    <m/>
    <s v=""/>
    <m/>
    <x v="35"/>
    <x v="0"/>
    <s v="tablet"/>
    <n v="3"/>
    <m/>
    <n v="1"/>
    <s v="visit"/>
    <n v="3"/>
    <n v="47.486600000000003"/>
    <n v="142.46"/>
    <n v="1"/>
    <n v="1"/>
    <s v="3 ampules per case. Replace every two years"/>
    <m/>
  </r>
  <r>
    <x v="0"/>
    <m/>
    <x v="41"/>
    <s v="Post-abortion case management"/>
    <m/>
    <s v=""/>
    <m/>
    <x v="109"/>
    <x v="0"/>
    <s v="syringe"/>
    <n v="1"/>
    <m/>
    <n v="1"/>
    <s v="visit"/>
    <n v="1"/>
    <n v="25.98"/>
    <n v="25.98"/>
    <n v="1"/>
    <n v="1"/>
    <s v="1 syringe per one case. Replace every two years"/>
    <m/>
  </r>
  <r>
    <x v="0"/>
    <m/>
    <x v="41"/>
    <s v="Post-abortion case management"/>
    <m/>
    <s v=""/>
    <m/>
    <x v="74"/>
    <x v="0"/>
    <s v="pack"/>
    <n v="1"/>
    <m/>
    <n v="1"/>
    <s v="visit"/>
    <n v="1"/>
    <n v="2689.81"/>
    <n v="2689.81"/>
    <n v="1"/>
    <n v="1"/>
    <s v="1 pack cotton per case. Reolace every two years"/>
    <m/>
  </r>
  <r>
    <x v="0"/>
    <m/>
    <x v="41"/>
    <s v="Post-abortion case management"/>
    <m/>
    <s v=""/>
    <m/>
    <x v="220"/>
    <x v="0"/>
    <s v="syringe"/>
    <n v="3"/>
    <m/>
    <n v="1"/>
    <s v="visit"/>
    <n v="3"/>
    <n v="221.31"/>
    <n v="663.93"/>
    <n v="1"/>
    <n v="1"/>
    <s v="3 syringes per one case. Replace every two years"/>
    <m/>
  </r>
  <r>
    <x v="0"/>
    <m/>
    <x v="41"/>
    <s v="Post-abortion case management"/>
    <m/>
    <s v=""/>
    <m/>
    <x v="257"/>
    <x v="1"/>
    <s v="Clinicial"/>
    <n v="1"/>
    <m/>
    <n v="1"/>
    <s v="visit"/>
    <n v="1"/>
    <m/>
    <n v="0"/>
    <n v="1"/>
    <n v="1"/>
    <n v="1"/>
    <m/>
  </r>
  <r>
    <x v="0"/>
    <m/>
    <x v="41"/>
    <s v="Post-abortion case management"/>
    <m/>
    <s v=""/>
    <m/>
    <x v="258"/>
    <x v="1"/>
    <s v="Nurse"/>
    <n v="1"/>
    <m/>
    <n v="1"/>
    <s v="visit"/>
    <n v="1"/>
    <m/>
    <n v="0"/>
    <n v="1"/>
    <n v="1"/>
    <n v="1"/>
    <m/>
  </r>
  <r>
    <x v="0"/>
    <m/>
    <x v="41"/>
    <s v="Post-abortion case management"/>
    <m/>
    <s v=""/>
    <s v="Uterine lacerations"/>
    <x v="131"/>
    <x v="0"/>
    <s v="ampule"/>
    <n v="1"/>
    <m/>
    <n v="1"/>
    <s v="visit"/>
    <n v="1"/>
    <n v="40.270000000000003"/>
    <n v="40.270000000000003"/>
    <n v="1"/>
    <n v="1"/>
    <s v="1 ampule per case. Rplace every two years"/>
    <m/>
  </r>
  <r>
    <x v="0"/>
    <m/>
    <x v="41"/>
    <s v="Post-abortion case management"/>
    <m/>
    <s v=""/>
    <m/>
    <x v="35"/>
    <x v="0"/>
    <s v="tablets"/>
    <n v="3"/>
    <m/>
    <n v="1"/>
    <s v="visit"/>
    <n v="3"/>
    <n v="47.486600000000003"/>
    <n v="142.46"/>
    <n v="0.2"/>
    <n v="0.2"/>
    <s v="3 tablets in one visit, replace every two years"/>
    <m/>
  </r>
  <r>
    <x v="0"/>
    <m/>
    <x v="41"/>
    <s v="Post-abortion case management"/>
    <m/>
    <s v=""/>
    <s v="Pain management"/>
    <x v="73"/>
    <x v="0"/>
    <s v="tablets"/>
    <n v="6"/>
    <m/>
    <n v="3"/>
    <s v="days"/>
    <n v="18"/>
    <n v="4.3868299999999998"/>
    <n v="78.959999999999994"/>
    <n v="1"/>
    <n v="1"/>
    <s v="18 tablets per case. Replace every two years"/>
    <m/>
  </r>
  <r>
    <x v="0"/>
    <m/>
    <x v="41"/>
    <s v="Post-abortion case management"/>
    <m/>
    <s v=""/>
    <m/>
    <x v="259"/>
    <x v="0"/>
    <s v="tablets"/>
    <n v="12"/>
    <m/>
    <n v="3"/>
    <s v="days"/>
    <n v="36"/>
    <n v="7.1975100000000003"/>
    <n v="259.11"/>
    <n v="1"/>
    <n v="1"/>
    <s v="18 tablets per case. Replace every two years"/>
    <m/>
  </r>
  <r>
    <x v="0"/>
    <m/>
    <x v="41"/>
    <s v="Post-abortion case management"/>
    <m/>
    <s v=""/>
    <m/>
    <x v="116"/>
    <x v="0"/>
    <s v="ampule"/>
    <n v="1"/>
    <m/>
    <n v="1"/>
    <m/>
    <n v="1"/>
    <n v="882.63"/>
    <n v="882.63"/>
    <n v="1"/>
    <n v="1"/>
    <s v="1 ampule per case. Rplace every two years"/>
    <m/>
  </r>
  <r>
    <x v="0"/>
    <m/>
    <x v="41"/>
    <s v="Post-abortion case management"/>
    <m/>
    <s v=""/>
    <m/>
    <x v="76"/>
    <x v="0"/>
    <s v="ampule"/>
    <n v="1"/>
    <m/>
    <n v="1"/>
    <m/>
    <n v="1"/>
    <n v="260"/>
    <n v="260"/>
    <n v="1"/>
    <n v="1"/>
    <s v="1 ampule per case. Rplace every two years"/>
    <s v="Added"/>
  </r>
  <r>
    <x v="0"/>
    <m/>
    <x v="41"/>
    <s v="Post-abortion case management"/>
    <m/>
    <s v=""/>
    <s v="Shock/Rehydration"/>
    <x v="260"/>
    <x v="0"/>
    <s v="bag"/>
    <n v="8"/>
    <m/>
    <n v="1"/>
    <s v="visit"/>
    <n v="8"/>
    <n v="1211.56"/>
    <n v="9692.48"/>
    <n v="1"/>
    <n v="1"/>
    <s v="8 bags per case. Replace every two years"/>
    <m/>
  </r>
  <r>
    <x v="0"/>
    <m/>
    <x v="41"/>
    <s v="Post-abortion case management"/>
    <m/>
    <s v=""/>
    <m/>
    <x v="261"/>
    <x v="0"/>
    <s v="bag"/>
    <n v="2"/>
    <m/>
    <n v="1"/>
    <s v="visit"/>
    <n v="2"/>
    <m/>
    <n v="0"/>
    <n v="1"/>
    <n v="1"/>
    <s v="2 bags per case. Replace every two years"/>
    <s v="Look at blood bank"/>
  </r>
  <r>
    <x v="0"/>
    <m/>
    <x v="41"/>
    <s v="Post-abortion case management"/>
    <m/>
    <s v=""/>
    <s v="After stabilized"/>
    <x v="260"/>
    <x v="0"/>
    <m/>
    <n v="1"/>
    <n v="1"/>
    <n v="2"/>
    <m/>
    <n v="2"/>
    <n v="1211.56"/>
    <n v="2423.12"/>
    <n v="1"/>
    <n v="1"/>
    <m/>
    <m/>
  </r>
  <r>
    <x v="0"/>
    <m/>
    <x v="41"/>
    <s v="Post-abortion case management"/>
    <m/>
    <s v=""/>
    <m/>
    <x v="114"/>
    <x v="0"/>
    <m/>
    <n v="1"/>
    <n v="1"/>
    <n v="2"/>
    <m/>
    <n v="2"/>
    <n v="1100"/>
    <n v="2200"/>
    <n v="1"/>
    <n v="1"/>
    <m/>
    <s v="Estimated from &quot;Mindray FBC&quot; and Bottle, Blood Collecting Plain Plastic Vacutainer, 5ml"/>
  </r>
  <r>
    <x v="0"/>
    <m/>
    <x v="41"/>
    <s v="Post-abortion case management"/>
    <m/>
    <s v=""/>
    <m/>
    <x v="228"/>
    <x v="1"/>
    <m/>
    <n v="1"/>
    <n v="1"/>
    <n v="1"/>
    <s v="visit"/>
    <n v="1"/>
    <n v="1550"/>
    <n v="1550"/>
    <n v="1"/>
    <n v="1"/>
    <m/>
    <s v="Estimated with &quot;Mindray Creatinine, urea and electrolytes&quot; and and &quot;Blood collecting tubes, plastic with determina..grey,3.5-4ml&quot;"/>
  </r>
  <r>
    <x v="0"/>
    <m/>
    <x v="41"/>
    <s v="Post-abortion case management"/>
    <m/>
    <s v=""/>
    <m/>
    <x v="227"/>
    <x v="0"/>
    <m/>
    <n v="1"/>
    <n v="1"/>
    <n v="1"/>
    <s v="visit"/>
    <n v="1"/>
    <n v="136.94999999999999"/>
    <n v="136.94999999999999"/>
    <n v="1"/>
    <n v="1"/>
    <m/>
    <s v="Multistix,10 Parameters ( Glucose, Bilirubin, Ketone, Specif"/>
  </r>
  <r>
    <x v="0"/>
    <m/>
    <x v="42"/>
    <s v="Ectopic case management"/>
    <s v="secondary / tertiary"/>
    <s v="secondary/tertiary"/>
    <s v="Anesthesia"/>
    <x v="58"/>
    <x v="0"/>
    <m/>
    <m/>
    <n v="2"/>
    <n v="1"/>
    <n v="1"/>
    <n v="2"/>
    <n v="309.69"/>
    <n v="619.38"/>
    <n v="1"/>
    <n v="1"/>
    <m/>
    <m/>
  </r>
  <r>
    <x v="0"/>
    <m/>
    <x v="42"/>
    <s v="Ectopic case management"/>
    <s v="secondary / tertiary"/>
    <s v="secondary/tertiary"/>
    <m/>
    <x v="119"/>
    <x v="0"/>
    <s v="giving set"/>
    <n v="2"/>
    <m/>
    <n v="1"/>
    <s v="visit"/>
    <n v="2"/>
    <n v="465"/>
    <n v="930"/>
    <n v="1"/>
    <n v="1"/>
    <s v="2 giving sets per one case. Replace every three years"/>
    <s v="Cannula iv (winged with injection pot) 20G = 162 MK + Giving set adult iv administration + needle 15 drops/ml = 303 MK = 465 MK total"/>
  </r>
  <r>
    <x v="0"/>
    <m/>
    <x v="42"/>
    <s v="Ectopic case management"/>
    <s v="secondary / tertiary"/>
    <s v="secondary/tertiary"/>
    <m/>
    <x v="158"/>
    <x v="0"/>
    <s v="bag"/>
    <n v="6"/>
    <m/>
    <n v="1"/>
    <s v="visit"/>
    <n v="6"/>
    <n v="821.25"/>
    <n v="4927.5"/>
    <n v="1"/>
    <n v="1"/>
    <s v="6 bags per one case. Replace every three years"/>
    <m/>
  </r>
  <r>
    <x v="0"/>
    <m/>
    <x v="42"/>
    <s v="Ectopic case management"/>
    <s v="secondary / tertiary"/>
    <s v="secondary/tertiary"/>
    <m/>
    <x v="74"/>
    <x v="0"/>
    <s v="pack"/>
    <n v="1"/>
    <m/>
    <n v="1"/>
    <s v="visit"/>
    <n v="1"/>
    <n v="2689.81"/>
    <n v="2689.81"/>
    <n v="1"/>
    <n v="1"/>
    <s v="1 pack per case . Replce every three years"/>
    <m/>
  </r>
  <r>
    <x v="0"/>
    <m/>
    <x v="42"/>
    <s v="Ectopic case management"/>
    <s v="secondary / tertiary"/>
    <s v="secondary/tertiary"/>
    <m/>
    <x v="262"/>
    <x v="0"/>
    <s v="ampule"/>
    <n v="1"/>
    <m/>
    <n v="1"/>
    <s v="visit"/>
    <n v="1"/>
    <n v="123.75"/>
    <n v="123.75"/>
    <n v="1"/>
    <n v="1"/>
    <s v="1 ampule per case. Peplace every five years"/>
    <m/>
  </r>
  <r>
    <x v="0"/>
    <m/>
    <x v="42"/>
    <s v="Ectopic case management"/>
    <s v="secondary / tertiary"/>
    <s v="secondary/tertiary"/>
    <s v="Surgery"/>
    <x v="263"/>
    <x v="1"/>
    <s v="set"/>
    <n v="1"/>
    <m/>
    <n v="1"/>
    <s v="procedure"/>
    <n v="1"/>
    <m/>
    <n v="0"/>
    <n v="1"/>
    <n v="1"/>
    <s v="1 set. Reusable, replace ever five years"/>
    <m/>
  </r>
  <r>
    <x v="0"/>
    <m/>
    <x v="42"/>
    <s v="Ectopic case management"/>
    <s v="secondary / tertiary"/>
    <s v="secondary/tertiary"/>
    <m/>
    <x v="264"/>
    <x v="0"/>
    <s v="blade"/>
    <n v="1"/>
    <m/>
    <n v="1"/>
    <s v="procedure"/>
    <n v="1"/>
    <n v="21.37"/>
    <n v="21.37"/>
    <n v="1"/>
    <n v="1"/>
    <s v="1 blade per procedure. Replace every five years"/>
    <s v="Scalpel blade size 11 (individually wrapped),Carbon steel"/>
  </r>
  <r>
    <x v="0"/>
    <m/>
    <x v="42"/>
    <s v="Ectopic case management"/>
    <s v="secondary / tertiary"/>
    <s v="secondary/tertiary"/>
    <m/>
    <x v="265"/>
    <x v="0"/>
    <s v="suture"/>
    <n v="2"/>
    <m/>
    <n v="1"/>
    <s v="procedure"/>
    <n v="2"/>
    <n v="178.75"/>
    <n v="357.5"/>
    <n v="1"/>
    <n v="1"/>
    <s v="2 Viycrl sutures in one case. Replace every five years"/>
    <s v="Polyamide monofilament suture sterile 1, on 40mm 3/8 circle reverse cutting needle"/>
  </r>
  <r>
    <x v="0"/>
    <m/>
    <x v="42"/>
    <s v="Ectopic case management"/>
    <s v="secondary / tertiary"/>
    <s v="secondary/tertiary"/>
    <m/>
    <x v="105"/>
    <x v="0"/>
    <s v="suture"/>
    <n v="1"/>
    <m/>
    <n v="1"/>
    <s v="procedure"/>
    <n v="1"/>
    <n v="1671.666667"/>
    <n v="1671.67"/>
    <n v="1"/>
    <n v="1"/>
    <s v="1 non absobable suture per one case. Replace every five years"/>
    <m/>
  </r>
  <r>
    <x v="0"/>
    <m/>
    <x v="42"/>
    <s v="Ectopic case management"/>
    <s v="secondary / tertiary"/>
    <s v="secondary/tertiary"/>
    <m/>
    <x v="62"/>
    <x v="0"/>
    <s v="pack"/>
    <n v="1"/>
    <m/>
    <n v="1"/>
    <s v="procedure"/>
    <n v="1"/>
    <n v="15.637700000000001"/>
    <n v="15.64"/>
    <n v="1"/>
    <n v="1"/>
    <s v="1 pack per case . Replce every three years"/>
    <m/>
  </r>
  <r>
    <x v="0"/>
    <m/>
    <x v="42"/>
    <s v="Ectopic case management"/>
    <s v="secondary / tertiary"/>
    <s v="secondary/tertiary"/>
    <m/>
    <x v="90"/>
    <x v="0"/>
    <s v="abdominal Packs"/>
    <n v="5"/>
    <m/>
    <n v="1"/>
    <s v="procedure"/>
    <n v="5"/>
    <n v="1563.45"/>
    <n v="7817.25"/>
    <n v="1"/>
    <n v="1"/>
    <s v="5 abdominal packs per one procedure. Replace every five years"/>
    <s v="Gauze, swabs 8-ply 10cm x 10cm"/>
  </r>
  <r>
    <x v="0"/>
    <m/>
    <x v="42"/>
    <s v="Ectopic case management"/>
    <s v="secondary / tertiary"/>
    <s v="secondary/tertiary"/>
    <m/>
    <x v="213"/>
    <x v="0"/>
    <s v="gloves"/>
    <s v="4 pairs"/>
    <m/>
    <n v="1"/>
    <s v="procedure"/>
    <n v="1"/>
    <n v="19.9892"/>
    <n v="19.989999999999998"/>
    <n v="1"/>
    <n v="1"/>
    <s v="4 pairs sterile gloves in one procedure. Replece every five years"/>
    <m/>
  </r>
  <r>
    <x v="0"/>
    <m/>
    <x v="42"/>
    <s v="Ectopic case management"/>
    <s v="secondary / tertiary"/>
    <s v="secondary/tertiary"/>
    <m/>
    <x v="266"/>
    <x v="0"/>
    <s v="bottle"/>
    <n v="1"/>
    <m/>
    <n v="1"/>
    <s v="procedure"/>
    <n v="1"/>
    <n v="2121.85"/>
    <n v="2121.85"/>
    <n v="1"/>
    <n v="1"/>
    <s v="1 bottle iodine per case. Replace every five years"/>
    <s v="Grams Iodine, 500ml and divide by 5"/>
  </r>
  <r>
    <x v="0"/>
    <m/>
    <x v="42"/>
    <s v="Ectopic case management"/>
    <s v="secondary / tertiary"/>
    <s v="secondary/tertiary"/>
    <m/>
    <x v="267"/>
    <x v="0"/>
    <s v="bottle"/>
    <n v="1"/>
    <n v="1"/>
    <n v="1"/>
    <s v="procedure"/>
    <n v="1"/>
    <n v="12218"/>
    <n v="12218"/>
    <n v="1"/>
    <n v="1"/>
    <s v="1 bottle chlorohexidine per case. Replace every five years"/>
    <s v="Chlorhexidine 1.5% solution, 5ml"/>
  </r>
  <r>
    <x v="0"/>
    <m/>
    <x v="42"/>
    <s v="Ectopic case management"/>
    <s v="secondary / tertiary"/>
    <s v="secondary/tertiary"/>
    <m/>
    <x v="97"/>
    <x v="0"/>
    <s v="ampule"/>
    <n v="2"/>
    <m/>
    <n v="1"/>
    <m/>
    <n v="2"/>
    <n v="138.46"/>
    <n v="276.92"/>
    <n v="1"/>
    <n v="1"/>
    <s v="2 ampules per one case. Replace every five years"/>
    <m/>
  </r>
  <r>
    <x v="0"/>
    <m/>
    <x v="42"/>
    <s v="Ectopic case management"/>
    <s v="secondary / tertiary"/>
    <s v="secondary/tertiary"/>
    <m/>
    <x v="187"/>
    <x v="0"/>
    <m/>
    <n v="4.5"/>
    <n v="1"/>
    <n v="7"/>
    <s v="hospitalization"/>
    <n v="31.5"/>
    <n v="43.09"/>
    <n v="1357.34"/>
    <n v="1"/>
    <n v="1"/>
    <s v="not indicated"/>
    <m/>
  </r>
  <r>
    <x v="0"/>
    <m/>
    <x v="42"/>
    <s v="Ectopic case management"/>
    <s v="secondary / tertiary"/>
    <s v="secondary/tertiary"/>
    <m/>
    <x v="188"/>
    <x v="0"/>
    <m/>
    <n v="2"/>
    <n v="3"/>
    <n v="7"/>
    <s v="hospitalization"/>
    <n v="42"/>
    <n v="430.33"/>
    <n v="18073.86"/>
    <n v="1"/>
    <n v="1"/>
    <s v="not indicated"/>
    <s v="Filled in"/>
  </r>
  <r>
    <x v="0"/>
    <m/>
    <x v="42"/>
    <s v="Ectopic case management"/>
    <s v="secondary / tertiary"/>
    <s v="secondary/tertiary"/>
    <s v="Pain management"/>
    <x v="73"/>
    <x v="0"/>
    <s v="tablet"/>
    <n v="18"/>
    <m/>
    <n v="1"/>
    <s v="visit"/>
    <n v="18"/>
    <n v="4.3868299999999998"/>
    <n v="78.959999999999994"/>
    <n v="1"/>
    <n v="1"/>
    <s v="18 tablets per one visit. Replace every five years"/>
    <m/>
  </r>
  <r>
    <x v="0"/>
    <m/>
    <x v="42"/>
    <s v="Ectopic case management"/>
    <s v="secondary / tertiary"/>
    <s v="secondary/tertiary"/>
    <m/>
    <x v="116"/>
    <x v="0"/>
    <s v="ampule"/>
    <n v="10"/>
    <m/>
    <n v="1"/>
    <s v="visit"/>
    <n v="10"/>
    <n v="882.63"/>
    <n v="8826.2999999999993"/>
    <n v="1"/>
    <n v="1"/>
    <s v="10 ampules per patient. Replace every five years"/>
    <m/>
  </r>
  <r>
    <x v="0"/>
    <m/>
    <x v="42"/>
    <s v="Ectopic case management"/>
    <s v="secondary / tertiary"/>
    <s v="secondary/tertiary"/>
    <m/>
    <x v="95"/>
    <x v="0"/>
    <s v="suppositories"/>
    <n v="14"/>
    <m/>
    <n v="1"/>
    <s v="visit"/>
    <n v="14"/>
    <n v="129.91"/>
    <n v="1818.74"/>
    <n v="1"/>
    <n v="1"/>
    <s v="14 suppositories pre one patient. Replace every five years"/>
    <m/>
  </r>
  <r>
    <x v="0"/>
    <m/>
    <x v="43"/>
    <s v="Hysterectomy"/>
    <s v="secondary / tertiary"/>
    <s v="secondary/tertiary"/>
    <m/>
    <x v="268"/>
    <x v="2"/>
    <m/>
    <m/>
    <m/>
    <m/>
    <m/>
    <n v="0"/>
    <m/>
    <n v="0"/>
    <m/>
    <n v="1"/>
    <m/>
    <m/>
  </r>
  <r>
    <x v="0"/>
    <m/>
    <x v="43"/>
    <m/>
    <s v="secondary / tertiary"/>
    <s v="secondary/tertiary"/>
    <m/>
    <x v="121"/>
    <x v="0"/>
    <s v="cannula"/>
    <n v="2"/>
    <m/>
    <n v="1"/>
    <s v="procedure"/>
    <n v="2"/>
    <n v="157.41999999999999"/>
    <n v="314.83999999999997"/>
    <m/>
    <n v="1"/>
    <s v="2 cannulas per one case. No replacement"/>
    <m/>
  </r>
  <r>
    <x v="0"/>
    <m/>
    <x v="43"/>
    <m/>
    <s v="secondary / tertiary"/>
    <s v="secondary/tertiary"/>
    <m/>
    <x v="269"/>
    <x v="0"/>
    <s v="giving set"/>
    <n v="2"/>
    <m/>
    <n v="2"/>
    <s v="procedure"/>
    <n v="4"/>
    <n v="465"/>
    <n v="1860"/>
    <m/>
    <n v="1"/>
    <s v="2 giving sets per one case. No re"/>
    <s v="Cannula iv (winged with injection pot) 20G = 162 MK + Giving set adult iv administration + needle 15 drops/ml = 303 MK = 465 MK total"/>
  </r>
  <r>
    <x v="0"/>
    <m/>
    <x v="43"/>
    <m/>
    <s v="secondary / tertiary"/>
    <s v="secondary/tertiary"/>
    <m/>
    <x v="219"/>
    <x v="0"/>
    <s v="ampule"/>
    <n v="1"/>
    <n v="2"/>
    <n v="7"/>
    <s v="days"/>
    <n v="14"/>
    <n v="178.43"/>
    <n v="2498.02"/>
    <m/>
    <n v="1"/>
    <s v="2 amples per one case. No replacement"/>
    <s v="Ceftriaxone 1g, PFR"/>
  </r>
  <r>
    <x v="0"/>
    <m/>
    <x v="43"/>
    <m/>
    <s v="secondary / tertiary"/>
    <s v="secondary/tertiary"/>
    <m/>
    <x v="213"/>
    <x v="0"/>
    <s v="gloves"/>
    <s v="10 pairs"/>
    <m/>
    <n v="1"/>
    <s v="procedure"/>
    <n v="1"/>
    <n v="19.9892"/>
    <n v="19.989999999999998"/>
    <m/>
    <n v="1"/>
    <s v="10 pairs sterile gloves per case no replacement"/>
    <m/>
  </r>
  <r>
    <x v="0"/>
    <m/>
    <x v="43"/>
    <m/>
    <s v="secondary / tertiary"/>
    <s v="secondary/tertiary"/>
    <m/>
    <x v="270"/>
    <x v="0"/>
    <m/>
    <n v="1"/>
    <m/>
    <n v="1"/>
    <s v="procedure"/>
    <n v="1"/>
    <n v="325.95"/>
    <n v="325.95"/>
    <m/>
    <n v="1"/>
    <s v="1 catheter per one case. No replacement"/>
    <s v="Subsituted with &quot;Catheter Foleys retention 10cc FG 16&quot;"/>
  </r>
  <r>
    <x v="0"/>
    <m/>
    <x v="43"/>
    <m/>
    <s v="secondary / tertiary"/>
    <s v="secondary/tertiary"/>
    <m/>
    <x v="154"/>
    <x v="0"/>
    <m/>
    <n v="1"/>
    <m/>
    <n v="1"/>
    <s v="procedure"/>
    <n v="1"/>
    <n v="216.97"/>
    <n v="216.97"/>
    <m/>
    <n v="1"/>
    <s v="1 Urine bag per one procedure. No replacement"/>
    <m/>
  </r>
  <r>
    <x v="0"/>
    <m/>
    <x v="43"/>
    <m/>
    <s v="secondary / tertiary"/>
    <s v="secondary/tertiary"/>
    <m/>
    <x v="271"/>
    <x v="1"/>
    <s v="set"/>
    <n v="1"/>
    <m/>
    <n v="1"/>
    <s v="procedure"/>
    <n v="1"/>
    <m/>
    <n v="0"/>
    <m/>
    <n v="1"/>
    <s v="1 Hysterectomy set per caes. Reusable set. Replace every three years"/>
    <m/>
  </r>
  <r>
    <x v="0"/>
    <m/>
    <x v="43"/>
    <m/>
    <s v="secondary / tertiary"/>
    <s v="secondary/tertiary"/>
    <m/>
    <x v="272"/>
    <x v="1"/>
    <s v="bed"/>
    <n v="1"/>
    <m/>
    <n v="1"/>
    <m/>
    <n v="1"/>
    <m/>
    <n v="0"/>
    <m/>
    <n v="1"/>
    <s v="1 bed per each operating room. Replace every five years"/>
    <m/>
  </r>
  <r>
    <x v="0"/>
    <m/>
    <x v="43"/>
    <m/>
    <s v="secondary / tertiary"/>
    <s v="secondary/tertiary"/>
    <m/>
    <x v="273"/>
    <x v="1"/>
    <s v="gamboots"/>
    <s v="6 pairs"/>
    <m/>
    <n v="1"/>
    <s v="procedure"/>
    <n v="1"/>
    <m/>
    <n v="0"/>
    <m/>
    <n v="1"/>
    <s v="6 pairs gamboots per one procedure. Reusable. Replace every two years"/>
    <m/>
  </r>
  <r>
    <x v="0"/>
    <m/>
    <x v="43"/>
    <m/>
    <s v="secondary / tertiary"/>
    <s v="secondary/tertiary"/>
    <m/>
    <x v="274"/>
    <x v="1"/>
    <s v="heavy duty aprons"/>
    <s v="6 pairs"/>
    <m/>
    <n v="1"/>
    <s v="procedure"/>
    <n v="1"/>
    <m/>
    <n v="0"/>
    <m/>
    <n v="1"/>
    <s v="6 pairs heavy duty aprons per one procedure. Reusable. Replace every year"/>
    <m/>
  </r>
  <r>
    <x v="0"/>
    <m/>
    <x v="43"/>
    <m/>
    <s v="secondary / tertiary"/>
    <s v="secondary/tertiary"/>
    <m/>
    <x v="275"/>
    <x v="1"/>
    <m/>
    <n v="6"/>
    <m/>
    <m/>
    <m/>
    <n v="6"/>
    <m/>
    <n v="0"/>
    <m/>
    <n v="1"/>
    <s v="6 mackintosh per one theatre. Replace every three years"/>
    <m/>
  </r>
  <r>
    <x v="0"/>
    <m/>
    <x v="43"/>
    <m/>
    <s v="secondary / tertiary"/>
    <s v="secondary/tertiary"/>
    <m/>
    <x v="276"/>
    <x v="1"/>
    <m/>
    <n v="2"/>
    <m/>
    <m/>
    <m/>
    <n v="2"/>
    <m/>
    <n v="0"/>
    <m/>
    <n v="1"/>
    <s v="2 instrument trolleys per one operetion room. Replace every 5 years"/>
    <s v="health system inputs"/>
  </r>
  <r>
    <x v="0"/>
    <m/>
    <x v="43"/>
    <m/>
    <s v="secondary / tertiary"/>
    <s v="secondary/tertiary"/>
    <m/>
    <x v="277"/>
    <x v="1"/>
    <m/>
    <n v="2"/>
    <m/>
    <m/>
    <m/>
    <n v="2"/>
    <m/>
    <n v="0"/>
    <m/>
    <n v="1"/>
    <s v="2 patient Trollys per one operating theatre. Replace every three years"/>
    <s v="health system inputs"/>
  </r>
  <r>
    <x v="0"/>
    <m/>
    <x v="43"/>
    <m/>
    <s v="secondary / tertiary"/>
    <s v="secondary/tertiary"/>
    <m/>
    <x v="184"/>
    <x v="1"/>
    <m/>
    <n v="2"/>
    <m/>
    <m/>
    <m/>
    <n v="2"/>
    <m/>
    <n v="0"/>
    <m/>
    <n v="1"/>
    <s v="2 per one operating room. Replace every two years."/>
    <s v="health system inputs"/>
  </r>
  <r>
    <x v="0"/>
    <m/>
    <x v="43"/>
    <m/>
    <s v="secondary / tertiary"/>
    <s v="secondary/tertiary"/>
    <m/>
    <x v="278"/>
    <x v="1"/>
    <m/>
    <n v="1"/>
    <m/>
    <m/>
    <m/>
    <n v="1"/>
    <m/>
    <n v="0"/>
    <m/>
    <n v="1"/>
    <s v="1 diathermy machine per one operating room. Replace every five years"/>
    <m/>
  </r>
  <r>
    <x v="0"/>
    <m/>
    <x v="43"/>
    <m/>
    <m/>
    <s v=""/>
    <m/>
    <x v="279"/>
    <x v="1"/>
    <m/>
    <n v="1"/>
    <m/>
    <m/>
    <m/>
    <n v="1"/>
    <m/>
    <n v="0"/>
    <m/>
    <n v="1"/>
    <s v="1 bed per each examination room"/>
    <s v="health system inputs"/>
  </r>
  <r>
    <x v="0"/>
    <m/>
    <x v="43"/>
    <m/>
    <m/>
    <s v=""/>
    <m/>
    <x v="280"/>
    <x v="1"/>
    <s v="specullum"/>
    <n v="1"/>
    <m/>
    <n v="1"/>
    <m/>
    <n v="1"/>
    <m/>
    <n v="0"/>
    <m/>
    <n v="1"/>
    <s v="1 per one procedure. Reusable. Replace every five years"/>
    <m/>
  </r>
  <r>
    <x v="0"/>
    <m/>
    <x v="43"/>
    <m/>
    <m/>
    <s v=""/>
    <m/>
    <x v="121"/>
    <x v="0"/>
    <s v="cannula"/>
    <n v="2"/>
    <m/>
    <n v="1"/>
    <s v="procedure"/>
    <n v="2"/>
    <n v="157.41999999999999"/>
    <n v="314.83999999999997"/>
    <m/>
    <n v="1"/>
    <s v="2 cannulas per patient. Replac every"/>
    <m/>
  </r>
  <r>
    <x v="0"/>
    <m/>
    <x v="43"/>
    <m/>
    <m/>
    <s v=""/>
    <m/>
    <x v="281"/>
    <x v="0"/>
    <s v="bag"/>
    <n v="3"/>
    <m/>
    <m/>
    <m/>
    <n v="3"/>
    <n v="1211.56"/>
    <n v="3634.68"/>
    <m/>
    <n v="1"/>
    <s v="3 bags per patient. Replace every three years"/>
    <s v="Sodium chloride 0.9%, 1000ml"/>
  </r>
  <r>
    <x v="0"/>
    <m/>
    <x v="43"/>
    <m/>
    <m/>
    <s v=""/>
    <m/>
    <x v="62"/>
    <x v="0"/>
    <s v="pack"/>
    <n v="1"/>
    <m/>
    <n v="1"/>
    <m/>
    <n v="1"/>
    <n v="15.637700000000001"/>
    <n v="15.64"/>
    <m/>
    <n v="1"/>
    <s v="1 pack of gauze. Replac every three years"/>
    <m/>
  </r>
  <r>
    <x v="0"/>
    <m/>
    <x v="43"/>
    <m/>
    <m/>
    <s v=""/>
    <m/>
    <x v="74"/>
    <x v="0"/>
    <s v="pack"/>
    <n v="1"/>
    <m/>
    <m/>
    <m/>
    <n v="1"/>
    <n v="2689.81"/>
    <n v="2689.81"/>
    <m/>
    <n v="1"/>
    <s v="1 pack of gauze. Replac every three years"/>
    <m/>
  </r>
  <r>
    <x v="0"/>
    <m/>
    <x v="43"/>
    <m/>
    <m/>
    <s v=""/>
    <m/>
    <x v="282"/>
    <x v="1"/>
    <m/>
    <n v="1"/>
    <m/>
    <m/>
    <m/>
    <n v="1"/>
    <m/>
    <n v="0"/>
    <m/>
    <n v="1"/>
    <s v="1 Machine"/>
    <s v="health system inputs"/>
  </r>
  <r>
    <x v="0"/>
    <m/>
    <x v="43"/>
    <m/>
    <m/>
    <s v=""/>
    <m/>
    <x v="114"/>
    <x v="0"/>
    <m/>
    <n v="1"/>
    <n v="1"/>
    <n v="1"/>
    <m/>
    <n v="1"/>
    <n v="1100"/>
    <n v="1100"/>
    <m/>
    <n v="1"/>
    <m/>
    <s v="Estimated from &quot;Mindray FBC&quot; and Bottle, Blood Collecting Plain Plastic Vacutainer, 5ml"/>
  </r>
  <r>
    <x v="0"/>
    <m/>
    <x v="43"/>
    <m/>
    <m/>
    <s v=""/>
    <m/>
    <x v="283"/>
    <x v="1"/>
    <m/>
    <n v="1"/>
    <n v="1"/>
    <n v="1"/>
    <m/>
    <n v="1"/>
    <n v="184.08"/>
    <n v="184.08"/>
    <m/>
    <n v="1"/>
    <m/>
    <s v="Obtained with Cross matching tubes (75 x 12mm) = 184.08 per each; no cost for reagent found"/>
  </r>
  <r>
    <x v="0"/>
    <m/>
    <x v="30"/>
    <m/>
    <m/>
    <s v=""/>
    <m/>
    <x v="201"/>
    <x v="2"/>
    <m/>
    <m/>
    <m/>
    <m/>
    <m/>
    <n v="0"/>
    <m/>
    <n v="0"/>
    <m/>
    <n v="1"/>
    <s v="2 Pints"/>
    <s v="??? Cost for 2 units of blood?"/>
  </r>
  <r>
    <x v="3"/>
    <s v="Essential Vaccines Package"/>
    <x v="44"/>
    <s v="Rotavirus vaccine"/>
    <m/>
    <s v=""/>
    <m/>
    <x v="284"/>
    <x v="0"/>
    <s v="2 doses"/>
    <n v="1"/>
    <n v="1"/>
    <n v="2"/>
    <m/>
    <n v="2"/>
    <n v="184"/>
    <n v="368"/>
    <n v="1"/>
    <n v="1"/>
    <s v="Rota 1 at 6 weeks and Rota 2 at 10 weeks, 4 weeks apart; oral vaccine"/>
    <s v="https://academic.oup.com/cid/article/62/suppl_2/S220/2478850"/>
  </r>
  <r>
    <x v="3"/>
    <m/>
    <x v="45"/>
    <s v="Polio vaccine"/>
    <m/>
    <s v=""/>
    <m/>
    <x v="285"/>
    <x v="0"/>
    <s v="4 doses"/>
    <n v="1"/>
    <n v="1"/>
    <n v="4"/>
    <m/>
    <n v="4"/>
    <n v="168"/>
    <n v="672"/>
    <n v="1"/>
    <n v="1"/>
    <s v="OPV 0 at birth up to 2 weeks and OPV 1 at 6 weeks followed by OPV 2 and OPV 3 at 10 weeks and 12 weeks respectively, 4 weeks apart."/>
    <s v="https://mshpriceguide.org/"/>
  </r>
  <r>
    <x v="3"/>
    <m/>
    <x v="45"/>
    <s v="Polio vaccine"/>
    <m/>
    <s v=""/>
    <m/>
    <x v="30"/>
    <x v="0"/>
    <s v="syringe"/>
    <n v="1"/>
    <n v="1"/>
    <n v="1"/>
    <m/>
    <n v="1"/>
    <n v="153.5155"/>
    <n v="153.52000000000001"/>
    <n v="1"/>
    <n v="1"/>
    <s v="only 1 IPV with syringe"/>
    <m/>
  </r>
  <r>
    <x v="3"/>
    <m/>
    <x v="46"/>
    <s v="BCG vaccine"/>
    <m/>
    <s v=""/>
    <m/>
    <x v="286"/>
    <x v="0"/>
    <s v="1 dose"/>
    <n v="1"/>
    <n v="1"/>
    <n v="1"/>
    <m/>
    <n v="1"/>
    <n v="152"/>
    <n v="152"/>
    <n v="1"/>
    <n v="1"/>
    <s v="at birth or first contact"/>
    <s v="https://mshpriceguide.org/"/>
  </r>
  <r>
    <x v="3"/>
    <m/>
    <x v="46"/>
    <s v="BCG vaccine"/>
    <m/>
    <s v=""/>
    <m/>
    <x v="287"/>
    <x v="0"/>
    <m/>
    <n v="1"/>
    <n v="1"/>
    <n v="1"/>
    <s v="injection"/>
    <n v="1"/>
    <n v="6.93"/>
    <n v="6.93"/>
    <n v="1"/>
    <n v="1"/>
    <m/>
    <s v="1ml syringe Depo"/>
  </r>
  <r>
    <x v="3"/>
    <m/>
    <x v="3"/>
    <m/>
    <m/>
    <s v=""/>
    <m/>
    <x v="288"/>
    <x v="1"/>
    <m/>
    <m/>
    <m/>
    <s v="Information on quantity per dose required"/>
    <m/>
    <n v="0"/>
    <m/>
    <n v="0"/>
    <n v="1"/>
    <n v="1"/>
    <m/>
    <m/>
  </r>
  <r>
    <x v="3"/>
    <m/>
    <x v="47"/>
    <s v="Pneumococcal vaccine"/>
    <m/>
    <s v=""/>
    <m/>
    <x v="289"/>
    <x v="0"/>
    <s v="3 doses"/>
    <n v="1"/>
    <n v="1"/>
    <n v="3"/>
    <m/>
    <n v="3"/>
    <n v="664"/>
    <n v="1992"/>
    <n v="1"/>
    <n v="1"/>
    <s v="PCV 1 at 6 weeks followed by PCV 2 and PCV 3 at 10 weeks and 12 weeks respectively, 4 weeks apart."/>
    <s v="https://mshpriceguide.org/"/>
  </r>
  <r>
    <x v="3"/>
    <m/>
    <x v="47"/>
    <s v="Pneumococcal vaccine"/>
    <m/>
    <s v=""/>
    <m/>
    <x v="30"/>
    <x v="0"/>
    <s v="syringe"/>
    <n v="1"/>
    <n v="1"/>
    <n v="3"/>
    <m/>
    <n v="3"/>
    <n v="153.5155"/>
    <n v="460.55"/>
    <n v="1"/>
    <n v="1"/>
    <m/>
    <m/>
  </r>
  <r>
    <x v="3"/>
    <m/>
    <x v="48"/>
    <s v="HPV vaccine"/>
    <m/>
    <s v=""/>
    <m/>
    <x v="30"/>
    <x v="0"/>
    <s v="3 doses"/>
    <n v="1"/>
    <n v="1"/>
    <n v="3"/>
    <m/>
    <n v="3"/>
    <n v="153.5155"/>
    <n v="460.55"/>
    <n v="1"/>
    <n v="1"/>
    <s v="9 year old girls at point of contact"/>
    <m/>
  </r>
  <r>
    <x v="3"/>
    <m/>
    <x v="3"/>
    <m/>
    <m/>
    <s v=""/>
    <m/>
    <x v="290"/>
    <x v="1"/>
    <m/>
    <m/>
    <m/>
    <s v="Information on quantity per dose required"/>
    <m/>
    <m/>
    <s v="74,01_x000a_"/>
    <e v="#VALUE!"/>
    <n v="1"/>
    <n v="1"/>
    <m/>
    <m/>
  </r>
  <r>
    <x v="3"/>
    <m/>
    <x v="48"/>
    <s v="HPV vaccine"/>
    <m/>
    <s v=""/>
    <m/>
    <x v="291"/>
    <x v="0"/>
    <s v="3 doses"/>
    <n v="1"/>
    <n v="1"/>
    <n v="3"/>
    <m/>
    <n v="3"/>
    <n v="153"/>
    <n v="459"/>
    <n v="1"/>
    <n v="1"/>
    <m/>
    <s v="EHP 2016"/>
  </r>
  <r>
    <x v="3"/>
    <m/>
    <x v="49"/>
    <s v="Measles rubella vaccine"/>
    <m/>
    <s v=""/>
    <m/>
    <x v="292"/>
    <x v="0"/>
    <s v="2 doses"/>
    <n v="1"/>
    <n v="1"/>
    <n v="2"/>
    <m/>
    <n v="2"/>
    <n v="576"/>
    <n v="1152"/>
    <n v="1"/>
    <n v="1"/>
    <m/>
    <s v="https://mshpriceguide.org/"/>
  </r>
  <r>
    <x v="3"/>
    <m/>
    <x v="3"/>
    <m/>
    <m/>
    <s v=""/>
    <m/>
    <x v="290"/>
    <x v="1"/>
    <m/>
    <m/>
    <m/>
    <s v="Information on quantity per dose required"/>
    <m/>
    <m/>
    <s v="74,01_x000a_"/>
    <e v="#VALUE!"/>
    <n v="1"/>
    <n v="1"/>
    <m/>
    <m/>
  </r>
  <r>
    <x v="3"/>
    <m/>
    <x v="49"/>
    <s v="Measles rubella vaccine"/>
    <m/>
    <s v=""/>
    <m/>
    <x v="30"/>
    <x v="0"/>
    <s v="syringe"/>
    <n v="1"/>
    <n v="1"/>
    <n v="2"/>
    <m/>
    <n v="2"/>
    <n v="153.5155"/>
    <n v="307.02999999999997"/>
    <n v="1"/>
    <n v="1"/>
    <m/>
    <m/>
  </r>
  <r>
    <x v="3"/>
    <m/>
    <x v="50"/>
    <s v="Pentavalent (DPT-Hep-Hib)"/>
    <m/>
    <s v=""/>
    <m/>
    <x v="293"/>
    <x v="0"/>
    <s v="3 doses"/>
    <n v="1"/>
    <n v="1"/>
    <n v="3"/>
    <m/>
    <n v="3"/>
    <n v="1008"/>
    <n v="3024"/>
    <n v="1"/>
    <n v="1"/>
    <s v="Pentavalent 1 at 6 weeks followed by Pentavalent 2 and Pentavalent 3 at 10 weeks and 12 weeks respectively, 4 weeks apart."/>
    <s v="https://mshpriceguide.org/"/>
  </r>
  <r>
    <x v="3"/>
    <m/>
    <x v="50"/>
    <s v="Pentavalent (DPT-Hep-Hib)"/>
    <m/>
    <s v=""/>
    <m/>
    <x v="30"/>
    <x v="0"/>
    <s v="syringe"/>
    <n v="1"/>
    <n v="1"/>
    <n v="3"/>
    <m/>
    <n v="3"/>
    <n v="153.5155"/>
    <n v="460.55"/>
    <n v="1"/>
    <n v="1"/>
    <m/>
    <m/>
  </r>
  <r>
    <x v="3"/>
    <m/>
    <x v="51"/>
    <s v="Oral Cholera"/>
    <m/>
    <s v=""/>
    <m/>
    <x v="294"/>
    <x v="0"/>
    <s v="1 dose"/>
    <n v="1"/>
    <n v="1"/>
    <n v="1"/>
    <m/>
    <n v="1"/>
    <n v="1048"/>
    <n v="1048"/>
    <n v="1"/>
    <n v="1"/>
    <m/>
    <s v="https://journals.plos.org/plosone/article/figure?id=10.1371/journal.pone.0215972.t002"/>
  </r>
  <r>
    <x v="4"/>
    <s v="ARIs"/>
    <x v="52"/>
    <s v="ICCM Fast breathing Pneumonia treatment (infants)"/>
    <s v="Community"/>
    <s v="community"/>
    <m/>
    <x v="73"/>
    <x v="0"/>
    <s v="Tablet"/>
    <n v="2"/>
    <m/>
    <n v="3"/>
    <s v="days"/>
    <n v="6"/>
    <n v="4.3868299999999998"/>
    <n v="26.32"/>
    <m/>
    <n v="1"/>
    <s v="3 episode per child per year"/>
    <m/>
  </r>
  <r>
    <x v="4"/>
    <s v="ARIs"/>
    <x v="52"/>
    <s v="ICCM Fast breathing Pneumonia treatment (infants)"/>
    <s v="Community"/>
    <s v="community"/>
    <m/>
    <x v="222"/>
    <x v="0"/>
    <s v="Tablets"/>
    <n v="7"/>
    <m/>
    <n v="7"/>
    <s v="days"/>
    <n v="49"/>
    <n v="17.702000000000002"/>
    <n v="867.4"/>
    <m/>
    <n v="1"/>
    <s v="3 episode per child per year"/>
    <m/>
  </r>
  <r>
    <x v="4"/>
    <s v="ARIs"/>
    <x v="52"/>
    <s v="ICCM Fast breathing Pneumonia treatment (infants)"/>
    <s v="Community"/>
    <s v="community"/>
    <m/>
    <x v="295"/>
    <x v="1"/>
    <s v="Each"/>
    <s v="1 ARI timers per village clinic"/>
    <m/>
    <s v="Twice"/>
    <m/>
    <n v="0"/>
    <m/>
    <n v="0"/>
    <m/>
    <n v="1"/>
    <s v="3 episode per child per year"/>
    <m/>
  </r>
  <r>
    <x v="4"/>
    <s v="ARIs"/>
    <x v="52"/>
    <s v="ICCM Fast breathing Pneumonia treatment (infants)"/>
    <s v="Community"/>
    <s v="community"/>
    <m/>
    <x v="296"/>
    <x v="1"/>
    <s v="Each"/>
    <s v="1 per village clinic"/>
    <m/>
    <s v="Twice"/>
    <m/>
    <n v="0"/>
    <m/>
    <n v="0"/>
    <m/>
    <n v="1"/>
    <s v="3 episode per child per year"/>
    <m/>
  </r>
  <r>
    <x v="4"/>
    <s v="ARIs"/>
    <x v="52"/>
    <s v="ICCM Fast breathing Pneumonia treatment (infants)"/>
    <s v="Community"/>
    <s v="community"/>
    <m/>
    <x v="297"/>
    <x v="1"/>
    <s v="Minutes"/>
    <n v="30"/>
    <m/>
    <n v="1"/>
    <s v="episode"/>
    <n v="30"/>
    <m/>
    <n v="0"/>
    <m/>
    <n v="1"/>
    <s v="3 episode per child per year"/>
    <m/>
  </r>
  <r>
    <x v="4"/>
    <s v="ARIs"/>
    <x v="53"/>
    <s v="IMCI Pneumonia treatment (children)"/>
    <s v="Community"/>
    <s v="community"/>
    <m/>
    <x v="73"/>
    <x v="0"/>
    <s v="Tablet"/>
    <n v="12"/>
    <m/>
    <n v="3"/>
    <s v="days"/>
    <n v="36"/>
    <n v="4.3868299999999998"/>
    <n v="157.93"/>
    <m/>
    <n v="1"/>
    <s v="3.5 episode per child per year"/>
    <m/>
  </r>
  <r>
    <x v="4"/>
    <s v="ARIs"/>
    <x v="53"/>
    <s v="IMCI Pneumonia treatment (children)"/>
    <s v="Community"/>
    <s v="community"/>
    <m/>
    <x v="222"/>
    <x v="0"/>
    <s v="Tablets"/>
    <n v="14"/>
    <m/>
    <n v="7"/>
    <s v="days"/>
    <n v="98"/>
    <n v="17.702000000000002"/>
    <n v="1734.8"/>
    <m/>
    <n v="1"/>
    <s v="3.5 episode per child per year"/>
    <m/>
  </r>
  <r>
    <x v="4"/>
    <s v="ARIs"/>
    <x v="53"/>
    <s v="IMCI Pneumonia treatment (children)"/>
    <s v="Community"/>
    <s v="community"/>
    <m/>
    <x v="295"/>
    <x v="1"/>
    <s v="Each"/>
    <s v="1 ARI timers per village clinic"/>
    <m/>
    <s v="Twice"/>
    <m/>
    <n v="0"/>
    <m/>
    <n v="0"/>
    <m/>
    <n v="1"/>
    <s v="Replace twice during the implementation period"/>
    <m/>
  </r>
  <r>
    <x v="4"/>
    <s v="ARIs"/>
    <x v="53"/>
    <s v="IMCI Pneumonia treatment (children)"/>
    <s v="Community"/>
    <s v="community"/>
    <m/>
    <x v="296"/>
    <x v="1"/>
    <s v="Each"/>
    <s v="1 per village clinic"/>
    <m/>
    <s v="Twice"/>
    <m/>
    <n v="0"/>
    <m/>
    <n v="0"/>
    <m/>
    <n v="1"/>
    <s v="Replace twice during the implementation period"/>
    <m/>
  </r>
  <r>
    <x v="4"/>
    <s v="ARIs"/>
    <x v="53"/>
    <s v="IMCI Pneumonia treatment (children)"/>
    <s v="Community"/>
    <s v="community"/>
    <m/>
    <x v="297"/>
    <x v="1"/>
    <s v="Minutes"/>
    <n v="30"/>
    <m/>
    <n v="1"/>
    <s v="episode"/>
    <n v="30"/>
    <m/>
    <n v="0"/>
    <m/>
    <n v="1"/>
    <s v="3.5 episode per child per year"/>
    <m/>
  </r>
  <r>
    <x v="4"/>
    <s v="ARIs"/>
    <x v="53"/>
    <s v="IMCI Pneumonia treatment (children)"/>
    <s v="All"/>
    <s v="all"/>
    <m/>
    <x v="187"/>
    <x v="0"/>
    <s v="Tablet"/>
    <n v="1"/>
    <n v="1"/>
    <n v="5"/>
    <s v="days"/>
    <n v="5"/>
    <n v="43.09"/>
    <n v="215.45"/>
    <n v="0.2"/>
    <n v="0.2"/>
    <s v="3.5 episode per child per year"/>
    <s v="clarification required on quantity"/>
  </r>
  <r>
    <x v="4"/>
    <s v="ARIs"/>
    <x v="53"/>
    <s v="IMCI Pneumonia treatment (children)"/>
    <s v="All"/>
    <s v="all"/>
    <m/>
    <x v="108"/>
    <x v="0"/>
    <s v="Tablet"/>
    <n v="20"/>
    <m/>
    <s v="1 episode"/>
    <m/>
    <n v="20"/>
    <n v="148.69999999999999"/>
    <n v="2974"/>
    <n v="0.2"/>
    <n v="0.2"/>
    <s v="4 tablets per day x 5 days per episode"/>
    <m/>
  </r>
  <r>
    <x v="4"/>
    <s v="ARIs"/>
    <x v="53"/>
    <s v="IMCI Pneumonia treatment (children)"/>
    <s v="All"/>
    <s v="all"/>
    <m/>
    <x v="125"/>
    <x v="0"/>
    <s v="each"/>
    <n v="4"/>
    <m/>
    <s v="1 year"/>
    <m/>
    <n v="4"/>
    <n v="54.652250000000002"/>
    <n v="218.61"/>
    <n v="0.1"/>
    <n v="0.1"/>
    <s v="For severe illness only: Replace quarterly"/>
    <s v="confirm duration for costing"/>
  </r>
  <r>
    <x v="4"/>
    <s v="ARIs"/>
    <x v="53"/>
    <s v="IMCI Pneumonia treatment (children)"/>
    <s v="All"/>
    <s v="all"/>
    <m/>
    <x v="91"/>
    <x v="0"/>
    <s v="cylinder"/>
    <n v="1"/>
    <m/>
    <n v="5"/>
    <m/>
    <n v="5"/>
    <n v="178.43"/>
    <n v="892.15"/>
    <n v="0.2"/>
    <n v="0.2"/>
    <s v="For severe illness only: Replace 5x during the implementation period"/>
    <m/>
  </r>
  <r>
    <x v="4"/>
    <s v="ARIs"/>
    <x v="53"/>
    <s v="IMCI Pneumonia treatment (children)"/>
    <s v="All"/>
    <s v="all"/>
    <m/>
    <x v="73"/>
    <x v="0"/>
    <s v="Bottle"/>
    <n v="0.5"/>
    <n v="4"/>
    <n v="5"/>
    <m/>
    <n v="10"/>
    <n v="4.3868299999999998"/>
    <n v="43.87"/>
    <n v="1"/>
    <n v="1"/>
    <s v="3.5 episode per child per year"/>
    <m/>
  </r>
  <r>
    <x v="4"/>
    <s v="ARIs"/>
    <x v="53"/>
    <s v="IMCI Pneumonia treatment (children)"/>
    <s v="All"/>
    <s v="all"/>
    <m/>
    <x v="298"/>
    <x v="0"/>
    <s v="Bottle"/>
    <n v="0.5"/>
    <n v="4"/>
    <n v="5"/>
    <m/>
    <n v="10"/>
    <n v="2.7749600000000001"/>
    <n v="27.75"/>
    <n v="0.1"/>
    <n v="0.1"/>
    <s v="3.5 episode per child per year"/>
    <m/>
  </r>
  <r>
    <x v="4"/>
    <s v="ARIs"/>
    <x v="53"/>
    <s v="IMCI Pneumonia treatment (children)"/>
    <s v="All"/>
    <s v="all"/>
    <s v="same treatment for primary through teritary"/>
    <x v="299"/>
    <x v="0"/>
    <s v="Liquid mL"/>
    <n v="15"/>
    <n v="2"/>
    <n v="7"/>
    <s v="days"/>
    <n v="210"/>
    <n v="27.37"/>
    <n v="5747.7"/>
    <m/>
    <n v="1"/>
    <s v="3.5 episode per child per year"/>
    <s v="Estimated from &quot;Salbutamol solution for nebulising 5mg/ml, 30ml&quot;"/>
  </r>
  <r>
    <x v="4"/>
    <s v="ARIs"/>
    <x v="53"/>
    <s v="IMCI Pneumonia treatment (children)"/>
    <s v="All"/>
    <s v="all"/>
    <m/>
    <x v="300"/>
    <x v="0"/>
    <s v="Tablets"/>
    <n v="0.2"/>
    <n v="2"/>
    <n v="7"/>
    <s v="days"/>
    <n v="2.8"/>
    <n v="17.702000000000002"/>
    <n v="49.57"/>
    <n v="0.5"/>
    <n v="0.5"/>
    <s v="3.5 episode per child per year"/>
    <m/>
  </r>
  <r>
    <x v="4"/>
    <s v="ARIs"/>
    <x v="53"/>
    <s v="IMCI Pneumonia treatment (children)"/>
    <s v="All"/>
    <s v="all"/>
    <m/>
    <x v="222"/>
    <x v="0"/>
    <s v="Each"/>
    <n v="2"/>
    <n v="2"/>
    <n v="7"/>
    <m/>
    <n v="28"/>
    <n v="17.702000000000002"/>
    <n v="495.66"/>
    <n v="0.5"/>
    <n v="0.5"/>
    <s v="Replace twice during the implementation period"/>
    <m/>
  </r>
  <r>
    <x v="4"/>
    <s v="ARIs"/>
    <x v="53"/>
    <s v="IMCI Pneumonia treatment (children)"/>
    <s v="All"/>
    <s v="all"/>
    <m/>
    <x v="295"/>
    <x v="1"/>
    <s v="Each"/>
    <s v="5 per facility"/>
    <m/>
    <s v="Twice"/>
    <m/>
    <n v="0"/>
    <m/>
    <n v="0"/>
    <m/>
    <n v="1"/>
    <s v="Replace twice during the implementation period"/>
    <m/>
  </r>
  <r>
    <x v="4"/>
    <s v="ARIs"/>
    <x v="53"/>
    <s v="IMCI Pneumonia treatment (children)"/>
    <s v="All"/>
    <s v="all"/>
    <m/>
    <x v="301"/>
    <x v="1"/>
    <s v="Minutes"/>
    <n v="20"/>
    <m/>
    <n v="1"/>
    <m/>
    <n v="20"/>
    <m/>
    <n v="0"/>
    <m/>
    <n v="1"/>
    <s v="3.5 episode per child per year"/>
    <m/>
  </r>
  <r>
    <x v="4"/>
    <s v="ARIs"/>
    <x v="53"/>
    <s v="IMCI Pneumonia treatment (children)"/>
    <s v="All"/>
    <s v="all"/>
    <m/>
    <x v="296"/>
    <x v="1"/>
    <s v="Minutes"/>
    <n v="20"/>
    <m/>
    <n v="1"/>
    <m/>
    <n v="20"/>
    <m/>
    <n v="0"/>
    <m/>
    <n v="1"/>
    <s v="3.5 episode per child per year"/>
    <m/>
  </r>
  <r>
    <x v="4"/>
    <s v="ARIs"/>
    <x v="53"/>
    <s v="IMCI Pneumonia treatment (children)"/>
    <s v="All"/>
    <s v="all"/>
    <m/>
    <x v="302"/>
    <x v="1"/>
    <s v="Minutes"/>
    <n v="15"/>
    <m/>
    <n v="1"/>
    <m/>
    <n v="15"/>
    <m/>
    <n v="0"/>
    <m/>
    <n v="1"/>
    <s v="3.5 episode per child per year"/>
    <m/>
  </r>
  <r>
    <x v="4"/>
    <s v="ARIs"/>
    <x v="54"/>
    <s v="IMCI Pneumonia treatment (children &gt;5years)"/>
    <s v="All"/>
    <s v="all"/>
    <m/>
    <x v="303"/>
    <x v="1"/>
    <s v="Tablet"/>
    <s v="12 tablets (250mg x 4 a day)"/>
    <m/>
    <s v="3 days"/>
    <m/>
    <n v="0"/>
    <m/>
    <n v="0"/>
    <m/>
    <n v="1"/>
    <s v="3.5 episode per child per year"/>
    <m/>
  </r>
  <r>
    <x v="4"/>
    <s v="ARIs"/>
    <x v="54"/>
    <s v="IMCI Pneumonia treatment (children &gt;5years)"/>
    <s v="All"/>
    <s v="all"/>
    <m/>
    <x v="304"/>
    <x v="1"/>
    <s v="Tablet"/>
    <s v="28 tablets( 4mg x 2 a day)"/>
    <m/>
    <s v="7 days"/>
    <m/>
    <n v="0"/>
    <m/>
    <n v="0"/>
    <m/>
    <n v="1"/>
    <s v="3.5 episode per child per year"/>
    <m/>
  </r>
  <r>
    <x v="4"/>
    <s v="ARIs"/>
    <x v="55"/>
    <s v="IMCI Treatment of severe pneumonia"/>
    <s v="All"/>
    <s v="all"/>
    <m/>
    <x v="303"/>
    <x v="1"/>
    <s v="vials"/>
    <n v="2"/>
    <m/>
    <s v="1 episode"/>
    <m/>
    <n v="2"/>
    <m/>
    <n v="0"/>
    <m/>
    <n v="1"/>
    <s v="For BW of 14-19kgs: 5MU / 800,000 IU per episode"/>
    <m/>
  </r>
  <r>
    <x v="4"/>
    <s v="ARIs"/>
    <x v="55"/>
    <s v="IMCI Treatment of severe pneumonia"/>
    <s v="All"/>
    <s v="all"/>
    <m/>
    <x v="304"/>
    <x v="1"/>
    <s v="ampoule"/>
    <n v="2"/>
    <m/>
    <s v="1 episode"/>
    <m/>
    <n v="2"/>
    <m/>
    <n v="0"/>
    <m/>
    <n v="1"/>
    <s v="For BW of 14-19kgs: 7.5mg/kg *19kg / 80mg per episode"/>
    <m/>
  </r>
  <r>
    <x v="4"/>
    <s v="ARIs"/>
    <x v="55"/>
    <s v="IMCI Treatment of severe pneumonia"/>
    <s v="All"/>
    <s v="all"/>
    <m/>
    <x v="305"/>
    <x v="0"/>
    <s v="each"/>
    <n v="1"/>
    <m/>
    <n v="5"/>
    <m/>
    <n v="5"/>
    <n v="46.48"/>
    <n v="232.4"/>
    <n v="0.05"/>
    <n v="0.05"/>
    <s v="3 machines per facility, replace 5x during the implementation period"/>
    <s v="Tube, feeding CH 8"/>
  </r>
  <r>
    <x v="4"/>
    <s v="ARIs"/>
    <x v="55"/>
    <s v="IMCI Treatment of severe pneumonia"/>
    <s v="All"/>
    <s v="all"/>
    <m/>
    <x v="306"/>
    <x v="1"/>
    <s v="Tablet"/>
    <n v="10"/>
    <m/>
    <s v="1 episode"/>
    <m/>
    <n v="10"/>
    <m/>
    <n v="0"/>
    <m/>
    <n v="1"/>
    <s v="3 tablets per day x 3 days per episode"/>
    <m/>
  </r>
  <r>
    <x v="4"/>
    <s v="ARIs"/>
    <x v="55"/>
    <s v="IMCI Treatment of severe pneumonia"/>
    <s v="All"/>
    <s v="all"/>
    <m/>
    <x v="307"/>
    <x v="1"/>
    <s v="Bottle"/>
    <n v="3"/>
    <m/>
    <s v="7 days"/>
    <m/>
    <n v="3"/>
    <m/>
    <n v="0"/>
    <m/>
    <n v="1"/>
    <s v="280ml (5ml x 2 a day) x 3.5 episode per child per year"/>
    <m/>
  </r>
  <r>
    <x v="4"/>
    <s v="ARIs"/>
    <x v="55"/>
    <s v="IMCI Treatment of severe pneumonia"/>
    <s v="All"/>
    <s v="all"/>
    <m/>
    <x v="308"/>
    <x v="0"/>
    <s v="each"/>
    <n v="2"/>
    <m/>
    <s v="1 episode"/>
    <m/>
    <n v="2"/>
    <n v="0.69582999999999995"/>
    <n v="1.39"/>
    <m/>
    <n v="1"/>
    <s v="3.5 episode per child per year"/>
    <m/>
  </r>
  <r>
    <x v="4"/>
    <s v="ARIs"/>
    <x v="55"/>
    <s v="IMCI Treatment of severe pneumonia"/>
    <s v="All"/>
    <s v="all"/>
    <m/>
    <x v="30"/>
    <x v="0"/>
    <s v="Capsule/Tablet"/>
    <n v="1"/>
    <n v="2"/>
    <s v="7 days"/>
    <m/>
    <n v="2"/>
    <n v="153.5155"/>
    <n v="307.02999999999997"/>
    <n v="0.2"/>
    <n v="0.2"/>
    <s v="3.5 episode per child per year"/>
    <m/>
  </r>
  <r>
    <x v="4"/>
    <s v="ARIs"/>
    <x v="55"/>
    <s v="IMCI Treatment of severe pneumonia"/>
    <s v="All"/>
    <s v="all"/>
    <m/>
    <x v="121"/>
    <x v="0"/>
    <s v="Each"/>
    <n v="2"/>
    <m/>
    <n v="2"/>
    <m/>
    <n v="4"/>
    <n v="157.41999999999999"/>
    <n v="629.67999999999995"/>
    <n v="0.2"/>
    <n v="0.2"/>
    <s v="Replace twice during the implementation period"/>
    <m/>
  </r>
  <r>
    <x v="4"/>
    <s v="ARIs"/>
    <x v="55"/>
    <s v="IMCI Treatment of severe pneumonia"/>
    <s v="Teritary"/>
    <s v="tertiary"/>
    <m/>
    <x v="303"/>
    <x v="1"/>
    <s v="vials"/>
    <n v="2"/>
    <m/>
    <s v="1 episode"/>
    <m/>
    <n v="2"/>
    <m/>
    <n v="0"/>
    <m/>
    <n v="1"/>
    <s v="For BW of 14-19kgs: 5MU / 800,000 IU per episode"/>
    <m/>
  </r>
  <r>
    <x v="4"/>
    <s v="ARIs"/>
    <x v="55"/>
    <s v="IMCI Treatment of severe pneumonia"/>
    <s v="Teritary"/>
    <s v="tertiary"/>
    <m/>
    <x v="304"/>
    <x v="1"/>
    <s v="ampoule"/>
    <n v="2"/>
    <m/>
    <s v="1 episode"/>
    <m/>
    <n v="2"/>
    <m/>
    <n v="0"/>
    <m/>
    <n v="1"/>
    <s v="For BW of 14-19kgs: 7.5mg/kg *19kg / 80mg per episode"/>
    <m/>
  </r>
  <r>
    <x v="4"/>
    <s v="ARIs"/>
    <x v="55"/>
    <s v="IMCI Treatment of severe pneumonia"/>
    <s v="Teritary"/>
    <s v="tertiary"/>
    <m/>
    <x v="108"/>
    <x v="0"/>
    <s v="Tablet"/>
    <n v="20"/>
    <m/>
    <n v="1"/>
    <s v="episode"/>
    <n v="20"/>
    <n v="148.69999999999999"/>
    <n v="2974"/>
    <m/>
    <n v="1"/>
    <s v="4 tablets per day x 5 days per episode"/>
    <m/>
  </r>
  <r>
    <x v="4"/>
    <s v="ARIs"/>
    <x v="55"/>
    <s v="IMCI Treatment of severe pneumonia"/>
    <s v="Teritary"/>
    <s v="tertiary"/>
    <m/>
    <x v="187"/>
    <x v="0"/>
    <s v="vials"/>
    <n v="3"/>
    <m/>
    <n v="1"/>
    <s v="episode"/>
    <n v="3"/>
    <n v="43.09"/>
    <n v="129.27000000000001"/>
    <m/>
    <n v="1"/>
    <s v="2nd line treatment: 1 vial per day x 3 days per episode"/>
    <m/>
  </r>
  <r>
    <x v="4"/>
    <s v="ARIs"/>
    <x v="55"/>
    <s v="IMCI Treatment of severe pneumonia"/>
    <s v="Teritary"/>
    <s v="tertiary"/>
    <m/>
    <x v="125"/>
    <x v="0"/>
    <s v="each"/>
    <n v="4"/>
    <m/>
    <s v="1 year"/>
    <m/>
    <n v="4"/>
    <n v="54.652250000000002"/>
    <n v="218.61"/>
    <m/>
    <n v="1"/>
    <s v="For severe illness only: Replace quarterly"/>
    <s v="confirm duration for costing"/>
  </r>
  <r>
    <x v="4"/>
    <s v="ARIs"/>
    <x v="55"/>
    <s v="IMCI Treatment of severe pneumonia"/>
    <s v="Teritary"/>
    <s v="tertiary"/>
    <m/>
    <x v="91"/>
    <x v="0"/>
    <s v="cylinder"/>
    <n v="1"/>
    <m/>
    <n v="5"/>
    <m/>
    <n v="5"/>
    <n v="178.43"/>
    <n v="892.15"/>
    <m/>
    <n v="1"/>
    <s v="For severe illness only: Replace 5x during the implementation period"/>
    <m/>
  </r>
  <r>
    <x v="4"/>
    <s v="ARIs"/>
    <x v="55"/>
    <s v="IMCI Treatment of severe pneumonia"/>
    <s v="Tertiary"/>
    <s v="tertiary"/>
    <m/>
    <x v="305"/>
    <x v="0"/>
    <s v="each"/>
    <n v="1"/>
    <n v="1"/>
    <n v="5"/>
    <m/>
    <n v="5"/>
    <n v="46.48"/>
    <n v="232.4"/>
    <m/>
    <n v="1"/>
    <s v="3 machines per facility, replace 5x during the implementation period"/>
    <s v="Tube, feeding CH 8"/>
  </r>
  <r>
    <x v="4"/>
    <s v="ARIs"/>
    <x v="55"/>
    <s v="IMCI Treatment of severe pneumonia"/>
    <s v="Tertiary"/>
    <s v="tertiary"/>
    <m/>
    <x v="306"/>
    <x v="1"/>
    <s v="Tablet"/>
    <n v="10"/>
    <m/>
    <s v="1 episode"/>
    <m/>
    <n v="10"/>
    <m/>
    <n v="0"/>
    <m/>
    <n v="1"/>
    <s v="3 tablets per day x 3 days per episode"/>
    <m/>
  </r>
  <r>
    <x v="4"/>
    <s v="ARIs"/>
    <x v="55"/>
    <s v="IMCI Treatment of severe pneumonia"/>
    <s v="Teritary"/>
    <s v="tertiary"/>
    <m/>
    <x v="307"/>
    <x v="1"/>
    <s v="Bottle"/>
    <n v="3"/>
    <m/>
    <s v="7 days"/>
    <m/>
    <n v="3"/>
    <m/>
    <n v="0"/>
    <m/>
    <n v="1"/>
    <s v="280ml (5ml x 2 a day) x 3.5 episode per child per year"/>
    <m/>
  </r>
  <r>
    <x v="4"/>
    <s v="ARIs"/>
    <x v="55"/>
    <s v="IMCI Treatment of severe pneumonia"/>
    <s v="Teritary"/>
    <s v="tertiary"/>
    <m/>
    <x v="308"/>
    <x v="0"/>
    <s v="each"/>
    <n v="2"/>
    <m/>
    <s v="1 episode"/>
    <m/>
    <n v="2"/>
    <n v="0.69582999999999995"/>
    <n v="1.39"/>
    <m/>
    <n v="1"/>
    <s v="3.5 episode per child per year"/>
    <m/>
  </r>
  <r>
    <x v="4"/>
    <s v="ARIs"/>
    <x v="55"/>
    <s v="IMCI Treatment of severe pneumonia"/>
    <s v="Tertiary"/>
    <s v="tertiary"/>
    <m/>
    <x v="309"/>
    <x v="0"/>
    <s v="Bottle"/>
    <n v="15"/>
    <n v="2"/>
    <n v="7"/>
    <s v="days"/>
    <n v="210"/>
    <n v="27.37"/>
    <n v="5747.7"/>
    <m/>
    <n v="1"/>
    <s v="280 ml (10ml x 2 a day) x 3.5 episode per child per year"/>
    <s v="Estimated from &quot;Salbutamol solution for nebulising 5mg/ml, 30ml&quot;"/>
  </r>
  <r>
    <x v="4"/>
    <s v="ARIs"/>
    <x v="55"/>
    <s v="IMCI Treatment of severe pneumonia"/>
    <s v="Teritary"/>
    <s v="tertiary"/>
    <m/>
    <x v="30"/>
    <x v="0"/>
    <s v="Capsule/Tablet"/>
    <s v="14 tablets( 250mg x 2 a day)"/>
    <m/>
    <s v="7 days"/>
    <m/>
    <n v="0"/>
    <n v="153.5155"/>
    <n v="0"/>
    <m/>
    <n v="1"/>
    <s v="3.5 episode per child per year"/>
    <m/>
  </r>
  <r>
    <x v="4"/>
    <s v="ARIs"/>
    <x v="55"/>
    <s v="IMCI Treatment of severe pneumonia"/>
    <s v="Teritary"/>
    <s v="tertiary"/>
    <m/>
    <x v="247"/>
    <x v="0"/>
    <s v="Tablets"/>
    <s v="14 tablets( 250mg x 2 a day)"/>
    <m/>
    <n v="7"/>
    <s v="days"/>
    <n v="7"/>
    <n v="676.74"/>
    <n v="4737.18"/>
    <m/>
    <n v="1"/>
    <s v="3.5 episode per child per year"/>
    <s v="confirm that each person will need 14 doses per day"/>
  </r>
  <r>
    <x v="4"/>
    <s v="ARIs"/>
    <x v="55"/>
    <s v="IMCI Treatment of severe pneumonia"/>
    <s v="Teritary"/>
    <s v="tertiary"/>
    <m/>
    <x v="222"/>
    <x v="0"/>
    <s v="each"/>
    <n v="2"/>
    <m/>
    <n v="1"/>
    <m/>
    <n v="2"/>
    <n v="17.702000000000002"/>
    <n v="35.4"/>
    <m/>
    <n v="1"/>
    <s v="3.5 episode per child per year"/>
    <m/>
  </r>
  <r>
    <x v="4"/>
    <s v="ARIs"/>
    <x v="55"/>
    <s v="IMCI Treatment of severe pneumonia"/>
    <s v="Teritary"/>
    <s v="tertiary"/>
    <m/>
    <x v="222"/>
    <x v="0"/>
    <s v="Each"/>
    <n v="14"/>
    <m/>
    <n v="2"/>
    <m/>
    <n v="28"/>
    <n v="17.702000000000002"/>
    <n v="495.66"/>
    <m/>
    <n v="1"/>
    <s v="Replace twice during the implementation period"/>
    <m/>
  </r>
  <r>
    <x v="4"/>
    <s v="ARIs"/>
    <x v="55"/>
    <s v="IMCI Treatment of severe pneumonia"/>
    <s v="Teritary"/>
    <s v="tertiary"/>
    <m/>
    <x v="121"/>
    <x v="0"/>
    <s v="Each"/>
    <n v="2"/>
    <m/>
    <n v="2"/>
    <m/>
    <n v="4"/>
    <n v="157.41999999999999"/>
    <n v="629.67999999999995"/>
    <m/>
    <n v="1"/>
    <s v="Replace twice during the implementation period"/>
    <m/>
  </r>
  <r>
    <x v="4"/>
    <s v="ARIs"/>
    <x v="55"/>
    <s v="IMCI Treatment of severe pneumonia"/>
    <s v="Teritary"/>
    <s v="tertiary"/>
    <m/>
    <x v="295"/>
    <x v="1"/>
    <s v="Each"/>
    <s v="5 per facility"/>
    <m/>
    <n v="2"/>
    <m/>
    <n v="2"/>
    <m/>
    <n v="0"/>
    <m/>
    <n v="1"/>
    <s v="Replace twice during the implementation period"/>
    <m/>
  </r>
  <r>
    <x v="4"/>
    <s v="ARIs"/>
    <x v="55"/>
    <s v="IMCI Treatment of severe pneumonia"/>
    <s v="Teritary"/>
    <s v="tertiary"/>
    <m/>
    <x v="301"/>
    <x v="1"/>
    <s v="Each"/>
    <s v="3 per facility"/>
    <m/>
    <n v="2"/>
    <m/>
    <n v="2"/>
    <m/>
    <n v="0"/>
    <m/>
    <n v="1"/>
    <s v="Replace twice during the implementation period"/>
    <m/>
  </r>
  <r>
    <x v="4"/>
    <s v="ARIs"/>
    <x v="55"/>
    <s v="IMCI Treatment of severe pneumonia"/>
    <s v="Teritary"/>
    <s v="tertiary"/>
    <m/>
    <x v="296"/>
    <x v="1"/>
    <s v="Minutes"/>
    <n v="30"/>
    <m/>
    <s v="1 episode"/>
    <m/>
    <n v="30"/>
    <m/>
    <n v="0"/>
    <m/>
    <n v="1"/>
    <s v="3.5 episode per child per year"/>
    <m/>
  </r>
  <r>
    <x v="4"/>
    <s v="ARIs"/>
    <x v="55"/>
    <s v="IMCI Treatment of severe pneumonia"/>
    <s v="Teritary"/>
    <s v="tertiary"/>
    <m/>
    <x v="310"/>
    <x v="1"/>
    <s v="Minutes"/>
    <n v="30"/>
    <m/>
    <s v="1 episode"/>
    <m/>
    <n v="30"/>
    <m/>
    <n v="0"/>
    <m/>
    <n v="1"/>
    <s v="3.5 episode per child per year"/>
    <m/>
  </r>
  <r>
    <x v="4"/>
    <s v="ARIs"/>
    <x v="55"/>
    <s v="IMCI Treatment of severe pneumonia"/>
    <s v="Teritary"/>
    <s v="tertiary"/>
    <m/>
    <x v="302"/>
    <x v="1"/>
    <s v="Minutes"/>
    <n v="20"/>
    <m/>
    <s v="1 episode"/>
    <m/>
    <n v="20"/>
    <m/>
    <n v="0"/>
    <m/>
    <n v="1"/>
    <s v="3.5 episode per child per year"/>
    <m/>
  </r>
  <r>
    <x v="4"/>
    <s v="IMNCI"/>
    <x v="56"/>
    <s v="Possible Serious Bacterial Infection Treatment (PSBI)"/>
    <s v="primary"/>
    <s v="primary"/>
    <m/>
    <x v="311"/>
    <x v="0"/>
    <s v="vials"/>
    <m/>
    <m/>
    <m/>
    <m/>
    <n v="0"/>
    <m/>
    <n v="0"/>
    <m/>
    <n v="1"/>
    <m/>
    <m/>
  </r>
  <r>
    <x v="4"/>
    <s v="IMNCI"/>
    <x v="56"/>
    <s v="Possible Serious Bacterial Infection Treatment (PSBI)"/>
    <s v="primary"/>
    <s v="primary"/>
    <m/>
    <x v="247"/>
    <x v="0"/>
    <s v="Tablets"/>
    <s v="14 tablets( 250mg x 2 a day)"/>
    <m/>
    <n v="7"/>
    <s v="days"/>
    <n v="7"/>
    <n v="676.74"/>
    <n v="4737.18"/>
    <m/>
    <n v="1"/>
    <s v="3.5 episode per child per year"/>
    <s v="confirm that each person will need 14 doses per day"/>
  </r>
  <r>
    <x v="4"/>
    <s v="IMNCI"/>
    <x v="56"/>
    <s v="Possible Serious Bacterial Infection Treatment (PSBI)"/>
    <s v="primary"/>
    <s v="primary"/>
    <m/>
    <x v="222"/>
    <x v="0"/>
    <s v="Each"/>
    <n v="2"/>
    <m/>
    <n v="2"/>
    <m/>
    <n v="4"/>
    <n v="17.702000000000002"/>
    <n v="70.81"/>
    <m/>
    <n v="1"/>
    <s v="Replace twice during the implementation period"/>
    <m/>
  </r>
  <r>
    <x v="4"/>
    <s v="IMNCI"/>
    <x v="56"/>
    <s v="Possible Serious Bacterial Infection Treatment (PSBI)"/>
    <s v="primary"/>
    <s v="primary"/>
    <m/>
    <x v="108"/>
    <x v="0"/>
    <s v="vials"/>
    <n v="20"/>
    <m/>
    <s v="1 episode"/>
    <m/>
    <n v="20"/>
    <n v="148.69999999999999"/>
    <n v="2974"/>
    <m/>
    <n v="1"/>
    <s v="4 tablets per day x 5 days per episode"/>
    <m/>
  </r>
  <r>
    <x v="4"/>
    <s v="Diarrhoeal Classification"/>
    <x v="3"/>
    <s v="Hand washing with soap"/>
    <m/>
    <s v=""/>
    <m/>
    <x v="303"/>
    <x v="1"/>
    <m/>
    <m/>
    <m/>
    <m/>
    <m/>
    <n v="0"/>
    <m/>
    <n v="0"/>
    <m/>
    <n v="1"/>
    <s v="Left for primary prevention"/>
    <m/>
  </r>
  <r>
    <x v="4"/>
    <s v="Diarrhoeal Classification"/>
    <x v="3"/>
    <s v="Hygienic disposal of children's stools"/>
    <m/>
    <s v=""/>
    <m/>
    <x v="304"/>
    <x v="1"/>
    <m/>
    <m/>
    <m/>
    <m/>
    <m/>
    <n v="0"/>
    <m/>
    <n v="0"/>
    <m/>
    <n v="1"/>
    <s v="Left for primary prevention"/>
    <m/>
  </r>
  <r>
    <x v="4"/>
    <s v="Diarrhoeal Classification"/>
    <x v="57"/>
    <s v="ICCM management of diarrhea"/>
    <s v="Community"/>
    <s v="community"/>
    <m/>
    <x v="312"/>
    <x v="1"/>
    <s v="Sachet"/>
    <n v="3"/>
    <m/>
    <s v="1 episode"/>
    <m/>
    <n v="3"/>
    <m/>
    <n v="0"/>
    <m/>
    <n v="1"/>
    <s v="4 episode per child per year"/>
    <m/>
  </r>
  <r>
    <x v="4"/>
    <s v="Diarrhoeal Classification"/>
    <x v="57"/>
    <s v="ICCM management of diarrhea"/>
    <s v="Community"/>
    <s v="community"/>
    <m/>
    <x v="313"/>
    <x v="1"/>
    <s v="Blister"/>
    <n v="10"/>
    <m/>
    <s v="1 episode"/>
    <m/>
    <n v="10"/>
    <m/>
    <n v="0"/>
    <m/>
    <n v="1"/>
    <s v="4 episode per child per year"/>
    <m/>
  </r>
  <r>
    <x v="4"/>
    <s v="Diarrhoeal Classification"/>
    <x v="57"/>
    <s v="ICCM management of diarrhea"/>
    <s v="Community"/>
    <s v="community"/>
    <m/>
    <x v="314"/>
    <x v="0"/>
    <s v="Minutes"/>
    <n v="30"/>
    <m/>
    <s v="1 episode"/>
    <m/>
    <n v="30"/>
    <n v="90.56"/>
    <n v="2716.8"/>
    <n v="1"/>
    <n v="1"/>
    <s v="4 episode per child per year"/>
    <m/>
  </r>
  <r>
    <x v="4"/>
    <s v="Diarrhoeal Classification"/>
    <x v="58"/>
    <s v="IMCI management of diarrhea"/>
    <s v="primary"/>
    <s v="primary"/>
    <m/>
    <x v="315"/>
    <x v="0"/>
    <s v="Minutes"/>
    <n v="20"/>
    <m/>
    <s v="1 episode"/>
    <m/>
    <n v="20"/>
    <n v="4.5031999999999996"/>
    <n v="90.06"/>
    <n v="1"/>
    <n v="1"/>
    <s v="4 episode per child per year"/>
    <m/>
  </r>
  <r>
    <x v="4"/>
    <s v="Diarrhoeal Classification"/>
    <x v="58"/>
    <s v="IMCI management of diarrhea"/>
    <s v="primary"/>
    <s v="primary"/>
    <m/>
    <x v="302"/>
    <x v="1"/>
    <s v="Minutes"/>
    <n v="15"/>
    <m/>
    <s v="1 episode"/>
    <m/>
    <n v="15"/>
    <m/>
    <n v="0"/>
    <m/>
    <n v="1"/>
    <s v="4 episode per child per year"/>
    <m/>
  </r>
  <r>
    <x v="4"/>
    <s v="Diarrhoeal Classification"/>
    <x v="58"/>
    <s v="IMCI management of diarrhea"/>
    <s v="primary"/>
    <s v="primary"/>
    <m/>
    <x v="303"/>
    <x v="1"/>
    <s v="Sachet"/>
    <n v="3"/>
    <m/>
    <s v="1 episode"/>
    <m/>
    <n v="3"/>
    <m/>
    <n v="0"/>
    <m/>
    <n v="1"/>
    <s v="4 episode per child per year"/>
    <m/>
  </r>
  <r>
    <x v="4"/>
    <s v="Diarrhoeal Classification"/>
    <x v="58"/>
    <s v="IMCI management of diarrhea"/>
    <s v="primary"/>
    <s v="primary"/>
    <m/>
    <x v="316"/>
    <x v="1"/>
    <s v="Blister"/>
    <n v="10"/>
    <m/>
    <s v="1 episode"/>
    <m/>
    <n v="10"/>
    <m/>
    <n v="0"/>
    <m/>
    <n v="1"/>
    <s v="4 episode per child per year"/>
    <m/>
  </r>
  <r>
    <x v="4"/>
    <s v="Child Health Systems"/>
    <x v="58"/>
    <s v="IMCI management of diarrhea"/>
    <s v="primary"/>
    <s v="primary"/>
    <m/>
    <x v="317"/>
    <x v="1"/>
    <s v="each"/>
    <n v="1300"/>
    <m/>
    <n v="5"/>
    <m/>
    <n v="6500"/>
    <m/>
    <n v="0"/>
    <m/>
    <n v="1"/>
    <s v="2 basins x 650 facilities - Replace 5x during the implementation period"/>
    <m/>
  </r>
  <r>
    <x v="4"/>
    <s v="Child Health Systems"/>
    <x v="58"/>
    <s v="IMCI management of diarrhea"/>
    <s v="primary"/>
    <s v="primary"/>
    <m/>
    <x v="318"/>
    <x v="1"/>
    <s v="each"/>
    <n v="1300"/>
    <m/>
    <n v="5"/>
    <m/>
    <n v="6500"/>
    <m/>
    <n v="0"/>
    <m/>
    <n v="1"/>
    <s v="2 aprons x 650 facilities - Replace 5x during the implementation period"/>
    <m/>
  </r>
  <r>
    <x v="4"/>
    <s v="Child Health Systems"/>
    <x v="58"/>
    <s v="IMCI management of diarrhea"/>
    <s v="primary"/>
    <s v="primary"/>
    <m/>
    <x v="319"/>
    <x v="1"/>
    <s v="each"/>
    <n v="1300"/>
    <m/>
    <n v="5"/>
    <m/>
    <n v="6500"/>
    <m/>
    <n v="0"/>
    <m/>
    <n v="1"/>
    <s v="2 towels x 650 facilities - Replace 5x during the implementation period"/>
    <m/>
  </r>
  <r>
    <x v="4"/>
    <s v="Child Health Systems"/>
    <x v="58"/>
    <s v="IMCI management of diarrhea"/>
    <s v="primary"/>
    <s v="primary"/>
    <m/>
    <x v="320"/>
    <x v="1"/>
    <s v="each"/>
    <n v="1300"/>
    <m/>
    <n v="5"/>
    <m/>
    <n v="6500"/>
    <m/>
    <n v="0"/>
    <m/>
    <n v="1"/>
    <s v="2 pens x 650 facilities - Replace 5x during the implementation period"/>
    <m/>
  </r>
  <r>
    <x v="4"/>
    <s v="Child Health Systems"/>
    <x v="58"/>
    <s v="IMCI management of diarrhea"/>
    <s v="primary"/>
    <s v="primary"/>
    <m/>
    <x v="321"/>
    <x v="1"/>
    <s v="each"/>
    <n v="650"/>
    <m/>
    <n v="5"/>
    <m/>
    <n v="3250"/>
    <m/>
    <n v="0"/>
    <m/>
    <n v="1"/>
    <s v="1 wall chart x 650 facilities - Replace 5x during the implementation period"/>
    <m/>
  </r>
  <r>
    <x v="4"/>
    <s v="Diarrhoeal Classification"/>
    <x v="58"/>
    <s v="IMCI management of diarrhea"/>
    <s v="secondary"/>
    <s v="secondary"/>
    <m/>
    <x v="322"/>
    <x v="1"/>
    <s v="Sachet"/>
    <n v="3"/>
    <m/>
    <s v="1 episode"/>
    <m/>
    <n v="3"/>
    <m/>
    <n v="0"/>
    <m/>
    <n v="1"/>
    <s v="4 episode per child per year"/>
    <m/>
  </r>
  <r>
    <x v="4"/>
    <s v="Diarrhoeal Classification"/>
    <x v="58"/>
    <s v="IMCI management of diarrhea"/>
    <s v="secondary"/>
    <s v="secondary"/>
    <m/>
    <x v="323"/>
    <x v="1"/>
    <s v="Blister"/>
    <n v="10"/>
    <m/>
    <s v="1 episode"/>
    <m/>
    <n v="10"/>
    <m/>
    <n v="0"/>
    <m/>
    <n v="1"/>
    <s v="4 episode per child per year"/>
    <m/>
  </r>
  <r>
    <x v="4"/>
    <s v="Diarrhoeal Classification"/>
    <x v="59"/>
    <s v="IMCI management of diarrhea ( children &gt;5 years)"/>
    <s v="primary"/>
    <s v="primary"/>
    <m/>
    <x v="315"/>
    <x v="0"/>
    <s v="Tablet"/>
    <n v="20"/>
    <m/>
    <s v="1 episode"/>
    <m/>
    <n v="20"/>
    <n v="4.5031999999999996"/>
    <n v="90.06"/>
    <m/>
    <n v="1"/>
    <s v="4 episode per child per year"/>
    <m/>
  </r>
  <r>
    <x v="4"/>
    <s v="Diarrhoeal Classification"/>
    <x v="59"/>
    <s v="IMCI management of diarrhea ( children &gt;5 years)"/>
    <s v="primary"/>
    <s v="primary"/>
    <m/>
    <x v="297"/>
    <x v="1"/>
    <s v="Minutes"/>
    <n v="20"/>
    <m/>
    <s v="1 episode"/>
    <m/>
    <n v="20"/>
    <m/>
    <n v="0"/>
    <m/>
    <n v="1"/>
    <s v="4 episode per child per year"/>
    <m/>
  </r>
  <r>
    <x v="4"/>
    <s v="Diarrhoeal Classification"/>
    <x v="59"/>
    <s v="IMCI management of diarrhea ( children &gt;5 years)"/>
    <s v="primary"/>
    <s v="primary"/>
    <m/>
    <x v="302"/>
    <x v="1"/>
    <s v="Minutes"/>
    <n v="15"/>
    <m/>
    <s v="1 episode"/>
    <m/>
    <n v="15"/>
    <m/>
    <n v="0"/>
    <m/>
    <n v="1"/>
    <s v="4 episode per child per year"/>
    <m/>
  </r>
  <r>
    <x v="4"/>
    <s v="Diarrhoeal Classification"/>
    <x v="59"/>
    <s v="IMCI management of diarrhea ( children &gt;5 years)"/>
    <s v="primary"/>
    <s v="primary"/>
    <m/>
    <x v="303"/>
    <x v="1"/>
    <s v="Sachet"/>
    <n v="3"/>
    <m/>
    <s v="1 episode"/>
    <m/>
    <n v="3"/>
    <m/>
    <n v="0"/>
    <m/>
    <n v="1"/>
    <s v="4 episode per child per year"/>
    <m/>
  </r>
  <r>
    <x v="4"/>
    <s v="Diarrhoeal Classification"/>
    <x v="59"/>
    <s v="IMCI management of diarrhea ( children &gt;5 years)"/>
    <s v="primary"/>
    <s v="primary"/>
    <m/>
    <x v="316"/>
    <x v="1"/>
    <s v="Blister"/>
    <n v="10"/>
    <m/>
    <s v="1 episode"/>
    <m/>
    <n v="10"/>
    <m/>
    <n v="0"/>
    <m/>
    <n v="1"/>
    <s v="4 episode per child per year"/>
    <m/>
  </r>
  <r>
    <x v="4"/>
    <s v="Diarrhoeal Classification"/>
    <x v="60"/>
    <s v="Antibiotics for treatment of dysentery"/>
    <s v="secondary"/>
    <s v="secondary"/>
    <m/>
    <x v="303"/>
    <x v="1"/>
    <s v="Tablet"/>
    <n v="6"/>
    <m/>
    <s v="1 episode"/>
    <m/>
    <n v="6"/>
    <m/>
    <n v="0"/>
    <m/>
    <n v="1"/>
    <s v="2 tablets per day x 3 days"/>
    <m/>
  </r>
  <r>
    <x v="4"/>
    <s v="Diarrhoeal Classification"/>
    <x v="60"/>
    <s v="Antibiotics for treatment of dysentery"/>
    <s v="secondary"/>
    <s v="secondary"/>
    <m/>
    <x v="316"/>
    <x v="1"/>
    <s v="Minutes"/>
    <n v="20"/>
    <m/>
    <s v="1 episode"/>
    <m/>
    <n v="20"/>
    <m/>
    <n v="0"/>
    <m/>
    <n v="1"/>
    <s v="4 episode per child per year"/>
    <m/>
  </r>
  <r>
    <x v="4"/>
    <s v="Diarrhoeal Classification"/>
    <x v="60"/>
    <s v="Antibiotics for treatment of dysentery"/>
    <s v="secondary"/>
    <s v="secondary"/>
    <m/>
    <x v="324"/>
    <x v="0"/>
    <s v="Minutes"/>
    <n v="1"/>
    <n v="4"/>
    <n v="7"/>
    <s v="days"/>
    <n v="28"/>
    <n v="12.12"/>
    <n v="339.36"/>
    <n v="0.75"/>
    <n v="0.75"/>
    <s v="4 episode per child per year"/>
    <s v="&quot;Ciprofloxacin 250mg, tablets&quot;"/>
  </r>
  <r>
    <x v="4"/>
    <s v="Child Health Systems"/>
    <x v="61"/>
    <s v="IMCI management of severe dehydration"/>
    <s v="secondary"/>
    <s v="secondary"/>
    <m/>
    <x v="302"/>
    <x v="1"/>
    <s v="each"/>
    <n v="58"/>
    <m/>
    <n v="5"/>
    <m/>
    <n v="290"/>
    <m/>
    <n v="0"/>
    <n v="1"/>
    <n v="1"/>
    <s v="2 buckets x 29 facilities - Replace 5x during the implementation period"/>
    <m/>
  </r>
  <r>
    <x v="4"/>
    <s v="Child Health Systems"/>
    <x v="61"/>
    <s v="IMCI management of severe dehydration"/>
    <s v="secondary"/>
    <s v="secondary"/>
    <m/>
    <x v="303"/>
    <x v="1"/>
    <s v="each"/>
    <n v="58"/>
    <m/>
    <n v="5"/>
    <m/>
    <n v="290"/>
    <m/>
    <n v="0"/>
    <n v="1"/>
    <n v="1"/>
    <s v="2 buckets x 29 facilities - Replace 5x during the implementation period"/>
    <m/>
  </r>
  <r>
    <x v="4"/>
    <s v="Child Health Systems"/>
    <x v="61"/>
    <s v="IMCI management of severe dehydration"/>
    <s v="secondary"/>
    <s v="secondary"/>
    <m/>
    <x v="317"/>
    <x v="1"/>
    <s v="each"/>
    <n v="58"/>
    <m/>
    <n v="5"/>
    <m/>
    <n v="290"/>
    <m/>
    <n v="0"/>
    <n v="1"/>
    <n v="1"/>
    <s v="2 buckets x 29 facilities - Replace 5x during the implementation period"/>
    <m/>
  </r>
  <r>
    <x v="4"/>
    <s v="Child Health Systems"/>
    <x v="61"/>
    <s v="IMCI management of severe dehydration"/>
    <s v="secondary"/>
    <s v="secondary"/>
    <m/>
    <x v="318"/>
    <x v="1"/>
    <s v="each"/>
    <n v="58"/>
    <m/>
    <n v="5"/>
    <m/>
    <n v="290"/>
    <m/>
    <n v="0"/>
    <n v="1"/>
    <n v="1"/>
    <s v="2 buckets x 29 facilities - Replace 5x during the implementation period"/>
    <m/>
  </r>
  <r>
    <x v="4"/>
    <s v="Child Health Systems"/>
    <x v="61"/>
    <s v="IMCI management of severe dehydration"/>
    <s v="secondary"/>
    <s v="secondary"/>
    <m/>
    <x v="319"/>
    <x v="1"/>
    <s v="each"/>
    <n v="58"/>
    <m/>
    <n v="5"/>
    <m/>
    <n v="290"/>
    <m/>
    <n v="0"/>
    <n v="1"/>
    <n v="1"/>
    <s v="2 buckets x 29 facilities - Replace 5x during the implementation period"/>
    <m/>
  </r>
  <r>
    <x v="4"/>
    <s v="Child Health Systems"/>
    <x v="61"/>
    <s v="IMCI management of severe dehydration"/>
    <s v="secondary"/>
    <s v="secondary"/>
    <m/>
    <x v="320"/>
    <x v="1"/>
    <s v="each"/>
    <n v="58"/>
    <m/>
    <n v="5"/>
    <m/>
    <n v="290"/>
    <m/>
    <n v="0"/>
    <n v="1"/>
    <n v="1"/>
    <s v="2 buckets x 29 facilities - Replace 5x during the implementation period"/>
    <m/>
  </r>
  <r>
    <x v="4"/>
    <s v="Child Health Systems"/>
    <x v="61"/>
    <s v="IMCI management of severe dehydration"/>
    <s v="secondary"/>
    <s v="secondary"/>
    <m/>
    <x v="321"/>
    <x v="1"/>
    <s v="each"/>
    <n v="29"/>
    <m/>
    <n v="5"/>
    <m/>
    <n v="145"/>
    <m/>
    <n v="0"/>
    <n v="1"/>
    <n v="1"/>
    <s v="2 buckets x 29 facilities - Replace 5x during the implementation period"/>
    <m/>
  </r>
  <r>
    <x v="4"/>
    <s v="Diarrhoeal Classification"/>
    <x v="61"/>
    <s v="IMCI management of severe dehydration"/>
    <s v="secondary"/>
    <s v="secondary"/>
    <m/>
    <x v="322"/>
    <x v="1"/>
    <s v="each"/>
    <n v="1"/>
    <m/>
    <s v="1 episode"/>
    <m/>
    <n v="1"/>
    <m/>
    <n v="0"/>
    <n v="1"/>
    <n v="1"/>
    <s v="4 episode per child per year"/>
    <m/>
  </r>
  <r>
    <x v="4"/>
    <s v="Diarrhoeal Classification"/>
    <x v="61"/>
    <s v="IMCI management of severe dehydration"/>
    <s v="secondary"/>
    <s v="secondary"/>
    <m/>
    <x v="323"/>
    <x v="1"/>
    <s v="1L bottle"/>
    <n v="1"/>
    <m/>
    <s v="1 episode"/>
    <m/>
    <n v="1"/>
    <m/>
    <n v="0"/>
    <n v="1"/>
    <n v="1"/>
    <s v="4 episode per child per year"/>
    <m/>
  </r>
  <r>
    <x v="4"/>
    <s v="Diarrhoeal Classification"/>
    <x v="61"/>
    <s v="IMCI management of severe dehydration"/>
    <s v="secondary"/>
    <s v="secondary"/>
    <m/>
    <x v="89"/>
    <x v="0"/>
    <s v="each"/>
    <n v="3"/>
    <m/>
    <s v="1 episode"/>
    <m/>
    <n v="3"/>
    <n v="303.12"/>
    <n v="909.36"/>
    <n v="1"/>
    <n v="1"/>
    <s v="4 episode per child per year"/>
    <m/>
  </r>
  <r>
    <x v="4"/>
    <s v="Diarrhoeal Classification"/>
    <x v="61"/>
    <s v="IMCI management of severe dehydration"/>
    <s v="secondary"/>
    <s v="secondary"/>
    <s v="same treatment for primary through teritary"/>
    <x v="198"/>
    <x v="0"/>
    <s v="1L bottle"/>
    <n v="1"/>
    <n v="1"/>
    <n v="2"/>
    <s v="days"/>
    <n v="2"/>
    <n v="1098.54"/>
    <n v="2197.08"/>
    <n v="1"/>
    <n v="1"/>
    <s v="4 episode per child per year"/>
    <s v="Subsitute with Dextrose (glucose) 5%, 1000ml"/>
  </r>
  <r>
    <x v="4"/>
    <s v="Diarrhoeal Classification"/>
    <x v="61"/>
    <s v="IMCI management of severe dehydration"/>
    <s v="secondary"/>
    <s v="secondary"/>
    <m/>
    <x v="325"/>
    <x v="0"/>
    <s v="Minutes"/>
    <n v="1"/>
    <n v="3"/>
    <n v="6"/>
    <s v="days"/>
    <n v="18"/>
    <n v="56.82"/>
    <n v="1022.76"/>
    <n v="1"/>
    <n v="1"/>
    <s v="4 episode per child per year"/>
    <s v="Added"/>
  </r>
  <r>
    <x v="4"/>
    <s v="Diarrhoeal Classification"/>
    <x v="61"/>
    <s v="IMCI management of severe dehydration"/>
    <s v="secondary"/>
    <s v="secondary"/>
    <m/>
    <x v="326"/>
    <x v="0"/>
    <s v="Minutes"/>
    <n v="1"/>
    <n v="1"/>
    <n v="2"/>
    <s v="days"/>
    <n v="2"/>
    <n v="1393.38"/>
    <n v="2786.76"/>
    <n v="1"/>
    <n v="1"/>
    <s v="4 episode per child per year"/>
    <s v="Sodium lactate compound (Ringers lactate), 1000ml"/>
  </r>
  <r>
    <x v="4"/>
    <s v="Diarrhoeal Classification"/>
    <x v="61"/>
    <s v="IMCI management of severe dehydration"/>
    <s v="secondary"/>
    <s v="secondary"/>
    <m/>
    <x v="302"/>
    <x v="1"/>
    <s v="Minutes"/>
    <n v="20"/>
    <m/>
    <s v="1 episode"/>
    <m/>
    <n v="20"/>
    <m/>
    <n v="0"/>
    <m/>
    <n v="1"/>
    <s v="4 episode per child per year"/>
    <m/>
  </r>
  <r>
    <x v="4"/>
    <s v="Malaria"/>
    <x v="62"/>
    <s v="ICCM Malaria treament (infants)"/>
    <s v="Community"/>
    <s v="community"/>
    <m/>
    <x v="297"/>
    <x v="1"/>
    <s v="Minutes"/>
    <n v="30"/>
    <m/>
    <n v="1"/>
    <m/>
    <n v="30"/>
    <m/>
    <n v="0"/>
    <m/>
    <n v="1"/>
    <s v="5 episode per child per year"/>
    <m/>
  </r>
  <r>
    <x v="4"/>
    <s v="Malaria"/>
    <x v="62"/>
    <s v="ICCM Malaria treament (infants)"/>
    <s v="Community"/>
    <s v="community"/>
    <m/>
    <x v="73"/>
    <x v="0"/>
    <s v="Tablet"/>
    <n v="1"/>
    <m/>
    <n v="3"/>
    <m/>
    <n v="3"/>
    <n v="4.3868299999999998"/>
    <n v="13.16"/>
    <m/>
    <n v="1"/>
    <s v="6 episode per child per year"/>
    <m/>
  </r>
  <r>
    <x v="4"/>
    <s v="Child Health Systems"/>
    <x v="63"/>
    <s v="IMCI Facility level Services"/>
    <s v="primary"/>
    <s v="primary"/>
    <m/>
    <x v="327"/>
    <x v="0"/>
    <s v="Each"/>
    <n v="1"/>
    <n v="1"/>
    <n v="1"/>
    <s v="time"/>
    <n v="1"/>
    <n v="500"/>
    <n v="500"/>
    <m/>
    <n v="1"/>
    <m/>
    <m/>
  </r>
  <r>
    <x v="4"/>
    <s v="Malaria"/>
    <x v="62"/>
    <s v="ICCM Malaria treament (infants)"/>
    <s v="Community"/>
    <s v="community"/>
    <s v="same treatment for community, primary through teritary"/>
    <x v="328"/>
    <x v="0"/>
    <s v="Tablet"/>
    <n v="2"/>
    <n v="1"/>
    <n v="3"/>
    <s v="days"/>
    <n v="6"/>
    <n v="623.91"/>
    <n v="3743.46"/>
    <m/>
    <n v="1"/>
    <m/>
    <s v="Lumefantrine 120mg/Artemether 20mg, 30x6, tablets"/>
  </r>
  <r>
    <x v="4"/>
    <s v="Malaria"/>
    <x v="62"/>
    <s v="ICCM Malaria treament (infants)"/>
    <s v="Community"/>
    <s v="community"/>
    <m/>
    <x v="329"/>
    <x v="1"/>
    <s v="Minutes"/>
    <n v="30"/>
    <m/>
    <n v="1"/>
    <m/>
    <n v="30"/>
    <m/>
    <n v="0"/>
    <m/>
    <n v="1"/>
    <s v="8 episode per child per year"/>
    <m/>
  </r>
  <r>
    <x v="4"/>
    <s v="Malaria"/>
    <x v="64"/>
    <s v="IMCI Malaria treatment (children)"/>
    <s v="primary"/>
    <s v="primary"/>
    <m/>
    <x v="73"/>
    <x v="0"/>
    <s v="Tablet"/>
    <n v="1"/>
    <m/>
    <n v="3"/>
    <m/>
    <n v="3"/>
    <n v="4.3868299999999998"/>
    <n v="13.16"/>
    <m/>
    <n v="1"/>
    <s v="9 episode per child per year"/>
    <m/>
  </r>
  <r>
    <x v="4"/>
    <s v="Malaria"/>
    <x v="64"/>
    <s v="IMCI Malaria treatment (children)"/>
    <s v="primary"/>
    <s v="primary"/>
    <m/>
    <x v="330"/>
    <x v="0"/>
    <s v="Tablet"/>
    <n v="2"/>
    <n v="1"/>
    <n v="3"/>
    <s v="days"/>
    <n v="6"/>
    <n v="623.91"/>
    <n v="3743.46"/>
    <m/>
    <n v="1"/>
    <m/>
    <s v="Lumefantrine 120mg/Artemether 20mg, 30x6, tablets"/>
  </r>
  <r>
    <x v="4"/>
    <s v="Malaria"/>
    <x v="64"/>
    <s v="IMCI Malaria treatment (children)"/>
    <s v="primary"/>
    <s v="primary"/>
    <m/>
    <x v="331"/>
    <x v="0"/>
    <s v="Tablet"/>
    <n v="4"/>
    <n v="1"/>
    <n v="3"/>
    <s v="days"/>
    <n v="12"/>
    <m/>
    <n v="0"/>
    <m/>
    <n v="1"/>
    <m/>
    <m/>
  </r>
  <r>
    <x v="4"/>
    <s v="Malaria"/>
    <x v="64"/>
    <s v="IMCI Malaria treatment (children)"/>
    <s v="primary"/>
    <s v="primary"/>
    <m/>
    <x v="332"/>
    <x v="0"/>
    <s v="Tablet"/>
    <n v="1"/>
    <n v="1"/>
    <n v="1"/>
    <s v="pack"/>
    <n v="1"/>
    <n v="585.84"/>
    <n v="585.84"/>
    <n v="0.3"/>
    <n v="0.3"/>
    <m/>
    <s v="CMTS price list has the following product - Artesunate 50mg+Amodiaquine 153mg(base) (6+6s), tablets"/>
  </r>
  <r>
    <x v="4"/>
    <s v="Malaria"/>
    <x v="64"/>
    <s v="IMCI Malaria treatment (children)"/>
    <s v="primary"/>
    <s v="primary"/>
    <m/>
    <x v="333"/>
    <x v="0"/>
    <s v="Tablet"/>
    <n v="1"/>
    <n v="1"/>
    <n v="1"/>
    <s v="pack"/>
    <n v="1"/>
    <n v="585.84"/>
    <n v="585.84"/>
    <n v="0.3"/>
    <n v="0.3"/>
    <m/>
    <m/>
  </r>
  <r>
    <x v="4"/>
    <s v="Malaria"/>
    <x v="64"/>
    <s v="IMCI Malaria treatment (children)"/>
    <s v="primary"/>
    <s v="primary"/>
    <m/>
    <x v="334"/>
    <x v="0"/>
    <s v="Tablet"/>
    <n v="1"/>
    <n v="1"/>
    <n v="1"/>
    <s v="pack"/>
    <n v="1"/>
    <n v="585.84"/>
    <n v="585.84"/>
    <n v="0.2"/>
    <n v="0.2"/>
    <m/>
    <s v="CMTS price list has the following product - Artesunate 50mg+Amodiaquine 153mg(base) (6+6s), tablets"/>
  </r>
  <r>
    <x v="4"/>
    <s v="Malaria"/>
    <x v="64"/>
    <s v="IMCI Malaria treatment (children)"/>
    <s v="primary"/>
    <s v="primary"/>
    <m/>
    <x v="334"/>
    <x v="0"/>
    <s v="Tablet"/>
    <n v="1"/>
    <n v="1"/>
    <n v="1"/>
    <s v="pack"/>
    <n v="1"/>
    <n v="585.84"/>
    <n v="585.84"/>
    <n v="0.2"/>
    <n v="0.2"/>
    <m/>
    <s v="CMTS price list has the following product - Artesunate 50mg+Amodiaquine 153mg(base) (6+6s), tablets"/>
  </r>
  <r>
    <x v="4"/>
    <s v="Malaria"/>
    <x v="64"/>
    <s v="IMCI Malaria treatment (children)"/>
    <s v="primary"/>
    <s v="primary"/>
    <m/>
    <x v="335"/>
    <x v="0"/>
    <s v="Ampoule"/>
    <n v="3"/>
    <m/>
    <n v="1"/>
    <m/>
    <n v="3"/>
    <n v="199.19"/>
    <n v="597.57000000000005"/>
    <n v="0.05"/>
    <n v="0.05"/>
    <m/>
    <s v="Quinine dihydrochloride 300mg/ml, 2ml"/>
  </r>
  <r>
    <x v="4"/>
    <s v="Malaria"/>
    <x v="64"/>
    <s v="IMCI Malaria treatment (children)"/>
    <s v="primary"/>
    <s v="primary"/>
    <m/>
    <x v="336"/>
    <x v="1"/>
    <s v="Minutes"/>
    <n v="20"/>
    <m/>
    <n v="1"/>
    <m/>
    <n v="20"/>
    <m/>
    <n v="0"/>
    <m/>
    <n v="1"/>
    <m/>
    <m/>
  </r>
  <r>
    <x v="4"/>
    <s v="Malaria"/>
    <x v="64"/>
    <s v="IMCI Malaria treatment (children)"/>
    <s v="primary"/>
    <s v="primary"/>
    <m/>
    <x v="337"/>
    <x v="1"/>
    <s v="Minutes"/>
    <n v="20"/>
    <m/>
    <n v="1"/>
    <m/>
    <n v="20"/>
    <m/>
    <n v="0"/>
    <m/>
    <n v="1"/>
    <m/>
    <m/>
  </r>
  <r>
    <x v="4"/>
    <s v="Malaria"/>
    <x v="64"/>
    <s v="IMCI Malaria treatment (children)"/>
    <s v="primary"/>
    <s v="primary"/>
    <m/>
    <x v="338"/>
    <x v="1"/>
    <s v="Minutes"/>
    <n v="15"/>
    <m/>
    <n v="1"/>
    <m/>
    <n v="15"/>
    <m/>
    <n v="0"/>
    <m/>
    <n v="1"/>
    <m/>
    <m/>
  </r>
  <r>
    <x v="4"/>
    <s v="Malaria"/>
    <x v="65"/>
    <s v="IMCI Malaria treatment (children &gt;5years)"/>
    <s v="primary"/>
    <s v="primary"/>
    <m/>
    <x v="73"/>
    <x v="0"/>
    <s v="Tablet"/>
    <n v="1"/>
    <m/>
    <n v="3"/>
    <m/>
    <n v="3"/>
    <n v="4.3868299999999998"/>
    <n v="13.16"/>
    <m/>
    <n v="1"/>
    <m/>
    <m/>
  </r>
  <r>
    <x v="4"/>
    <s v="Malaria"/>
    <x v="65"/>
    <s v="IMCI Malaria treatment (children &gt;5years)"/>
    <s v="primary"/>
    <s v="primary"/>
    <m/>
    <x v="330"/>
    <x v="0"/>
    <s v="Tablet"/>
    <n v="1"/>
    <n v="1"/>
    <n v="1"/>
    <s v="pack"/>
    <n v="1"/>
    <n v="623.91"/>
    <n v="623.91"/>
    <n v="0.5"/>
    <n v="0.5"/>
    <m/>
    <s v="Lumefantrine 120mg/Artemether 20mg, 30x6, tablets"/>
  </r>
  <r>
    <x v="4"/>
    <s v="Malaria"/>
    <x v="65"/>
    <s v="IMCI Malaria treatment (children &gt;5years)"/>
    <s v="primary"/>
    <s v="primary"/>
    <m/>
    <x v="331"/>
    <x v="0"/>
    <s v="Tablet"/>
    <n v="1"/>
    <n v="1"/>
    <n v="1"/>
    <s v="paack"/>
    <n v="1"/>
    <n v="658.21"/>
    <n v="658.21"/>
    <n v="0.5"/>
    <n v="0.5"/>
    <m/>
    <s v="Lumefantrine 120mg/Artemether 20mg, 30x12, tablets"/>
  </r>
  <r>
    <x v="4"/>
    <s v="Malaria"/>
    <x v="65"/>
    <s v="IMCI Malaria treatment (children &gt;5years)"/>
    <s v="primary"/>
    <s v="primary"/>
    <m/>
    <x v="332"/>
    <x v="0"/>
    <s v="Tablet"/>
    <n v="1"/>
    <n v="1"/>
    <n v="1"/>
    <s v="pack"/>
    <n v="1"/>
    <n v="585.84"/>
    <n v="585.84"/>
    <n v="0.3"/>
    <n v="0.3"/>
    <m/>
    <s v="CMTS price list has the following product - Artesunate 50mg+Amodiaquine 153mg(base) (6+6s), tablets"/>
  </r>
  <r>
    <x v="4"/>
    <s v="Malaria"/>
    <x v="65"/>
    <s v="IMCI Malaria treatment (children &gt;5years)"/>
    <s v="primary"/>
    <s v="primary"/>
    <m/>
    <x v="333"/>
    <x v="0"/>
    <s v="Tablet"/>
    <n v="1"/>
    <n v="1"/>
    <n v="1"/>
    <s v="pack"/>
    <n v="1"/>
    <n v="585.84"/>
    <n v="585.84"/>
    <n v="0.3"/>
    <n v="0.3"/>
    <m/>
    <m/>
  </r>
  <r>
    <x v="4"/>
    <s v="Malaria"/>
    <x v="65"/>
    <s v="IMCI Malaria treatment (children &gt;5years)"/>
    <s v="primary"/>
    <s v="primary"/>
    <m/>
    <x v="334"/>
    <x v="0"/>
    <s v="Tablet"/>
    <n v="1"/>
    <n v="1"/>
    <n v="1"/>
    <s v="pack"/>
    <n v="1"/>
    <n v="585.84"/>
    <n v="585.84"/>
    <n v="0.2"/>
    <n v="0.2"/>
    <m/>
    <s v="CMTS price list has the following product - Artesunate 50mg+Amodiaquine 153mg(base) (6+6s), tablets"/>
  </r>
  <r>
    <x v="4"/>
    <s v="Malaria"/>
    <x v="65"/>
    <s v="IMCI Malaria treatment (children &gt;5years)"/>
    <s v="primary"/>
    <s v="primary"/>
    <m/>
    <x v="334"/>
    <x v="0"/>
    <s v="Tablet"/>
    <n v="1"/>
    <n v="1"/>
    <n v="1"/>
    <s v="pack"/>
    <n v="1"/>
    <n v="585.84"/>
    <n v="585.84"/>
    <n v="0.2"/>
    <n v="0.2"/>
    <m/>
    <s v="CMTS price list has the following product - Artesunate 50mg+Amodiaquine 153mg(base) (6+6s), tablets"/>
  </r>
  <r>
    <x v="4"/>
    <s v="Malaria"/>
    <x v="65"/>
    <s v="IMCI Malaria treatment (children &gt;5years)"/>
    <s v="primary"/>
    <s v="primary"/>
    <m/>
    <x v="335"/>
    <x v="0"/>
    <s v="Ampoule"/>
    <n v="3"/>
    <n v="1"/>
    <n v="1"/>
    <s v="days"/>
    <n v="3"/>
    <n v="199.19"/>
    <n v="597.57000000000005"/>
    <n v="0.05"/>
    <n v="0.05"/>
    <m/>
    <s v="Quinine dihydrochloride 300mg/ml, 2ml"/>
  </r>
  <r>
    <x v="4"/>
    <s v="Malaria"/>
    <x v="65"/>
    <s v="IMCI Malaria treatment (children &gt;5years)"/>
    <s v="primary"/>
    <s v="primary"/>
    <m/>
    <x v="336"/>
    <x v="1"/>
    <s v="Minutes"/>
    <n v="30"/>
    <m/>
    <m/>
    <m/>
    <n v="30"/>
    <m/>
    <n v="0"/>
    <m/>
    <n v="1"/>
    <m/>
    <m/>
  </r>
  <r>
    <x v="4"/>
    <s v="Malaria"/>
    <x v="65"/>
    <s v="IMCI Malaria treatment (children &gt;5years)"/>
    <s v="primary"/>
    <s v="primary"/>
    <m/>
    <x v="337"/>
    <x v="1"/>
    <s v="Minutes"/>
    <n v="30"/>
    <m/>
    <m/>
    <m/>
    <n v="30"/>
    <m/>
    <n v="0"/>
    <m/>
    <n v="1"/>
    <m/>
    <m/>
  </r>
  <r>
    <x v="4"/>
    <s v="Malaria"/>
    <x v="65"/>
    <s v="IMCI Malaria treatment (children &gt;5years)"/>
    <s v="primary"/>
    <s v="primary"/>
    <m/>
    <x v="338"/>
    <x v="1"/>
    <s v="Minutes"/>
    <n v="20"/>
    <m/>
    <m/>
    <m/>
    <n v="20"/>
    <m/>
    <n v="0"/>
    <m/>
    <n v="1"/>
    <m/>
    <m/>
  </r>
  <r>
    <x v="4"/>
    <s v="Malaria"/>
    <x v="66"/>
    <s v="IMCI Treatment of severe Malaria"/>
    <s v="secondary"/>
    <s v="secondary"/>
    <m/>
    <x v="73"/>
    <x v="0"/>
    <s v="Tablet"/>
    <n v="1"/>
    <m/>
    <n v="3"/>
    <m/>
    <n v="3"/>
    <n v="4.3868299999999998"/>
    <n v="13.16"/>
    <m/>
    <n v="1"/>
    <m/>
    <m/>
  </r>
  <r>
    <x v="4"/>
    <s v="Malaria"/>
    <x v="66"/>
    <s v="IMCI Treatment of severe Malaria"/>
    <s v="primary"/>
    <s v="primary"/>
    <m/>
    <x v="197"/>
    <x v="0"/>
    <s v="Each"/>
    <n v="1"/>
    <n v="1"/>
    <n v="1"/>
    <s v="time"/>
    <n v="1"/>
    <n v="590"/>
    <n v="590"/>
    <n v="1"/>
    <n v="1"/>
    <m/>
    <s v="Added"/>
  </r>
  <r>
    <x v="4"/>
    <s v="Malaria"/>
    <x v="66"/>
    <s v="IMCI Treatment of severe Malaria"/>
    <s v="secondary"/>
    <s v="secondary"/>
    <m/>
    <x v="330"/>
    <x v="0"/>
    <s v="Tablet"/>
    <n v="1"/>
    <n v="1"/>
    <n v="1"/>
    <s v="pack"/>
    <n v="1"/>
    <n v="623.91"/>
    <n v="623.91"/>
    <n v="0.7"/>
    <n v="0.7"/>
    <m/>
    <s v="Lumefantrine 120mg/Artemether 20mg, 30x6, tablets"/>
  </r>
  <r>
    <x v="4"/>
    <s v="Malaria"/>
    <x v="66"/>
    <s v="IMCI Treatment of severe Malaria"/>
    <s v="secondary"/>
    <s v="secondary"/>
    <m/>
    <x v="331"/>
    <x v="0"/>
    <s v="Tablet"/>
    <n v="1"/>
    <n v="1"/>
    <n v="1"/>
    <s v="pack"/>
    <n v="1"/>
    <n v="658.21"/>
    <n v="658.21"/>
    <n v="0.3"/>
    <n v="0.3"/>
    <m/>
    <s v="Lumefantrine 120mg/Artemether 20mg, 30x12, tablets"/>
  </r>
  <r>
    <x v="4"/>
    <s v="Malaria"/>
    <x v="66"/>
    <s v="IMCI Treatment of severe Malaria"/>
    <s v="secondary"/>
    <s v="secondary"/>
    <m/>
    <x v="332"/>
    <x v="0"/>
    <s v="Tablet"/>
    <n v="1"/>
    <n v="1"/>
    <n v="1"/>
    <s v="pack"/>
    <n v="1"/>
    <n v="585.84"/>
    <n v="585.84"/>
    <n v="0.1"/>
    <n v="0.1"/>
    <m/>
    <s v="CMTS price list has the following product - Artesunate 50mg+Amodiaquine 153mg(base) (6+6s), tablets"/>
  </r>
  <r>
    <x v="4"/>
    <s v="Malaria"/>
    <x v="66"/>
    <s v="IMCI Treatment of severe Malaria"/>
    <s v="secondary"/>
    <s v="secondary"/>
    <m/>
    <x v="335"/>
    <x v="0"/>
    <s v="Ampoule"/>
    <n v="3"/>
    <m/>
    <n v="1"/>
    <m/>
    <n v="3"/>
    <n v="199.19"/>
    <n v="597.57000000000005"/>
    <n v="0.05"/>
    <n v="0.05"/>
    <m/>
    <s v="Quinine dihydrochloride 300mg/ml, 2ml"/>
  </r>
  <r>
    <x v="4"/>
    <s v="Malaria"/>
    <x v="66"/>
    <s v="IMCI Treatment of severe Malaria"/>
    <s v="secondary"/>
    <s v="secondary"/>
    <m/>
    <x v="336"/>
    <x v="1"/>
    <s v="Minutes"/>
    <n v="30"/>
    <m/>
    <n v="1"/>
    <m/>
    <n v="30"/>
    <m/>
    <n v="0"/>
    <m/>
    <n v="1"/>
    <m/>
    <m/>
  </r>
  <r>
    <x v="4"/>
    <s v="Malaria"/>
    <x v="66"/>
    <s v="IMCI Treatment of severe Malaria"/>
    <s v="secondary"/>
    <s v="secondary"/>
    <m/>
    <x v="337"/>
    <x v="1"/>
    <s v="Minutes"/>
    <n v="30"/>
    <m/>
    <n v="1"/>
    <m/>
    <n v="30"/>
    <m/>
    <n v="0"/>
    <m/>
    <n v="1"/>
    <m/>
    <m/>
  </r>
  <r>
    <x v="4"/>
    <s v="Malaria"/>
    <x v="66"/>
    <s v="IMCI Treatment of severe Malaria"/>
    <s v="secondary"/>
    <s v="secondary"/>
    <m/>
    <x v="338"/>
    <x v="1"/>
    <s v="Minutes"/>
    <n v="20"/>
    <m/>
    <n v="1"/>
    <m/>
    <n v="20"/>
    <m/>
    <n v="0"/>
    <m/>
    <n v="1"/>
    <m/>
    <m/>
  </r>
  <r>
    <x v="4"/>
    <s v="Malaria"/>
    <x v="66"/>
    <s v="IMCI Treatment of severe Malaria"/>
    <s v="Teritary"/>
    <s v="tertiary"/>
    <m/>
    <x v="73"/>
    <x v="0"/>
    <s v="Tablet"/>
    <n v="1"/>
    <m/>
    <n v="3"/>
    <m/>
    <n v="3"/>
    <n v="4.3868299999999998"/>
    <n v="13.16"/>
    <m/>
    <n v="1"/>
    <m/>
    <m/>
  </r>
  <r>
    <x v="4"/>
    <s v="Child Health Systems"/>
    <x v="63"/>
    <s v="IMCI Facility level Services"/>
    <s v="primary"/>
    <s v="primary"/>
    <m/>
    <x v="339"/>
    <x v="0"/>
    <s v="Each"/>
    <n v="1"/>
    <n v="1"/>
    <n v="1"/>
    <s v="time"/>
    <n v="1"/>
    <n v="1100"/>
    <n v="1100"/>
    <m/>
    <n v="1"/>
    <m/>
    <s v="Estimated from &quot;Mindray FBC&quot; and Bottle, Blood Collecting Plain Plastic Vacutainer, 5ml"/>
  </r>
  <r>
    <x v="4"/>
    <s v="Malaria"/>
    <x v="66"/>
    <s v="IMCI Treatment of severe Malaria"/>
    <s v="Teritary"/>
    <s v="tertiary"/>
    <m/>
    <x v="330"/>
    <x v="0"/>
    <s v="Tablet"/>
    <n v="1"/>
    <n v="1"/>
    <n v="1"/>
    <s v="pack"/>
    <n v="1"/>
    <n v="623.91"/>
    <n v="623.91"/>
    <m/>
    <n v="1"/>
    <m/>
    <s v="Lumefantrine 120mg/Artemether 20mg, 30x6, tablets"/>
  </r>
  <r>
    <x v="4"/>
    <s v="Malaria"/>
    <x v="66"/>
    <s v="IMCI Treatment of severe Malaria"/>
    <s v="Teritary"/>
    <s v="tertiary"/>
    <m/>
    <x v="331"/>
    <x v="0"/>
    <s v="Tablet"/>
    <n v="1"/>
    <n v="1"/>
    <n v="1"/>
    <s v="pack"/>
    <n v="1"/>
    <n v="658.21"/>
    <n v="658.21"/>
    <m/>
    <n v="1"/>
    <m/>
    <s v="Lumefantrine 120mg/Artemether 20mg, 30x12, tablets"/>
  </r>
  <r>
    <x v="4"/>
    <s v="Malaria"/>
    <x v="66"/>
    <s v="IMCI Treatment of severe Malaria"/>
    <s v="Teritary"/>
    <s v="tertiary"/>
    <m/>
    <x v="332"/>
    <x v="0"/>
    <s v="Tablet"/>
    <n v="1"/>
    <n v="1"/>
    <n v="1"/>
    <s v="pack"/>
    <n v="1"/>
    <n v="585.84"/>
    <n v="585.84"/>
    <n v="0.3"/>
    <n v="0.3"/>
    <m/>
    <s v="CMTS price list has the following product - Artesunate 50mg+Amodiaquine 153mg(base) (6+6s), tablets"/>
  </r>
  <r>
    <x v="4"/>
    <s v="Malaria"/>
    <x v="66"/>
    <s v="IMCI Treatment of severe Malaria"/>
    <s v="Teritary"/>
    <s v="tertiary"/>
    <m/>
    <x v="333"/>
    <x v="0"/>
    <s v="Tablet"/>
    <n v="1"/>
    <n v="1"/>
    <n v="1"/>
    <s v="pack"/>
    <n v="1"/>
    <n v="585.84"/>
    <n v="585.84"/>
    <n v="0.3"/>
    <n v="0.3"/>
    <m/>
    <m/>
  </r>
  <r>
    <x v="4"/>
    <s v="Malaria"/>
    <x v="66"/>
    <s v="IMCI Treatment of severe Malaria"/>
    <s v="Teritary"/>
    <s v="tertiary"/>
    <m/>
    <x v="334"/>
    <x v="0"/>
    <s v="Tablet"/>
    <n v="1"/>
    <n v="1"/>
    <n v="1"/>
    <s v="pack"/>
    <n v="1"/>
    <n v="585.84"/>
    <n v="585.84"/>
    <n v="0.2"/>
    <n v="0.2"/>
    <m/>
    <s v="CMTS price list has the following product - Artesunate 50mg+Amodiaquine 153mg(base) (6+6s), tablets"/>
  </r>
  <r>
    <x v="4"/>
    <s v="Malaria"/>
    <x v="66"/>
    <s v="IMCI Treatment of severe Malaria"/>
    <s v="Teritary"/>
    <s v="tertiary"/>
    <m/>
    <x v="334"/>
    <x v="0"/>
    <s v="Tablet"/>
    <n v="1"/>
    <n v="1"/>
    <n v="1"/>
    <s v="pack"/>
    <n v="1"/>
    <n v="585.84"/>
    <n v="585.84"/>
    <n v="0.2"/>
    <n v="0.2"/>
    <m/>
    <s v="CMTS price list has the following product - Artesunate 50mg+Amodiaquine 153mg(base) (6+6s), tablets"/>
  </r>
  <r>
    <x v="4"/>
    <s v="Malaria"/>
    <x v="66"/>
    <s v="IMCI Treatment of severe Malaria"/>
    <s v="Teritary"/>
    <s v="tertiary"/>
    <m/>
    <x v="335"/>
    <x v="0"/>
    <s v="Ampoule"/>
    <n v="3"/>
    <n v="1"/>
    <n v="1"/>
    <m/>
    <n v="3"/>
    <n v="199.19"/>
    <n v="597.57000000000005"/>
    <m/>
    <n v="1"/>
    <m/>
    <s v="Quinine dihydrochloride 300mg/ml, 2ml"/>
  </r>
  <r>
    <x v="4"/>
    <s v="Malaria"/>
    <x v="66"/>
    <s v="IMCI Treatment of severe Malaria"/>
    <s v="Teritary"/>
    <s v="tertiary"/>
    <m/>
    <x v="336"/>
    <x v="1"/>
    <s v="Minutes"/>
    <n v="30"/>
    <m/>
    <n v="1"/>
    <m/>
    <n v="30"/>
    <m/>
    <n v="0"/>
    <m/>
    <n v="1"/>
    <s v="50 episode per child per year"/>
    <m/>
  </r>
  <r>
    <x v="4"/>
    <s v="Malaria"/>
    <x v="66"/>
    <s v="IMCI Treatment of severe Malaria"/>
    <s v="Teritary"/>
    <s v="tertiary"/>
    <m/>
    <x v="337"/>
    <x v="1"/>
    <s v="Minutes"/>
    <n v="30"/>
    <m/>
    <n v="1"/>
    <m/>
    <n v="30"/>
    <m/>
    <n v="0"/>
    <m/>
    <n v="1"/>
    <s v="51 episode per child per year"/>
    <m/>
  </r>
  <r>
    <x v="4"/>
    <s v="Malaria"/>
    <x v="66"/>
    <s v="IMCI Treatment of severe Malaria"/>
    <s v="Teritary"/>
    <s v="tertiary"/>
    <m/>
    <x v="338"/>
    <x v="1"/>
    <s v="Minutes"/>
    <n v="20"/>
    <m/>
    <n v="1"/>
    <m/>
    <n v="20"/>
    <m/>
    <n v="0"/>
    <m/>
    <n v="1"/>
    <s v="52 episode per child per year"/>
    <m/>
  </r>
  <r>
    <x v="4"/>
    <s v="Malaria"/>
    <x v="65"/>
    <s v="IMCI Malaria treatment (children &gt;5years)"/>
    <s v="secondary"/>
    <s v="secondary"/>
    <m/>
    <x v="332"/>
    <x v="0"/>
    <s v="Tablet"/>
    <n v="1"/>
    <n v="1"/>
    <n v="1"/>
    <s v="pack"/>
    <n v="1"/>
    <n v="585.84"/>
    <n v="585.84"/>
    <n v="0.5"/>
    <n v="0.5"/>
    <m/>
    <s v="CMTS price list has the following product - Artesunate 50mg+Amodiaquine 153mg(base) (6+6s), tablets"/>
  </r>
  <r>
    <x v="4"/>
    <s v="Malaria"/>
    <x v="65"/>
    <s v="IMCI Malaria treatment (children &gt;5years)"/>
    <s v="secondary"/>
    <s v="secondary"/>
    <m/>
    <x v="333"/>
    <x v="0"/>
    <s v="Tablet"/>
    <n v="1"/>
    <n v="1"/>
    <n v="1"/>
    <s v="pack"/>
    <n v="1"/>
    <n v="585.84"/>
    <n v="585.84"/>
    <n v="0.25"/>
    <n v="0.25"/>
    <m/>
    <m/>
  </r>
  <r>
    <x v="4"/>
    <s v="Malaria"/>
    <x v="65"/>
    <s v="IMCI Malaria treatment (children &gt;5years)"/>
    <s v="secondary"/>
    <s v="secondary"/>
    <m/>
    <x v="334"/>
    <x v="0"/>
    <s v="Tablet"/>
    <n v="1"/>
    <n v="1"/>
    <n v="1"/>
    <s v="pack"/>
    <n v="1"/>
    <n v="585.84"/>
    <n v="585.84"/>
    <n v="0.25"/>
    <n v="0.25"/>
    <m/>
    <s v="CMTS price list has the following product - Artesunate 50mg+Amodiaquine 153mg(base) (6+6s), tablets"/>
  </r>
  <r>
    <x v="4"/>
    <s v="ICCM+CBMNC+Family Planning"/>
    <x v="3"/>
    <s v="CMBNC visit to PNC women"/>
    <s v="Community"/>
    <s v="community"/>
    <m/>
    <x v="329"/>
    <x v="1"/>
    <s v="Minutes"/>
    <n v="1"/>
    <m/>
    <n v="20"/>
    <m/>
    <n v="20"/>
    <m/>
    <n v="0"/>
    <m/>
    <n v="1"/>
    <s v="4 episode per woman per year"/>
    <m/>
  </r>
  <r>
    <x v="4"/>
    <s v="ICCM+CBMNC+Family Planning"/>
    <x v="3"/>
    <s v="Distribute FP commodities"/>
    <s v="Community"/>
    <s v="community"/>
    <m/>
    <x v="340"/>
    <x v="1"/>
    <s v="Pack"/>
    <n v="1"/>
    <m/>
    <n v="4"/>
    <m/>
    <n v="4"/>
    <m/>
    <n v="0"/>
    <m/>
    <n v="1"/>
    <s v="5 episode per woman per year"/>
    <m/>
  </r>
  <r>
    <x v="4"/>
    <s v="ICCM +CMAM"/>
    <x v="67"/>
    <s v="CMAM assess malnutrion"/>
    <s v="Community"/>
    <s v="community"/>
    <m/>
    <x v="341"/>
    <x v="1"/>
    <s v="EAch"/>
    <n v="1"/>
    <m/>
    <n v="1"/>
    <m/>
    <n v="1"/>
    <m/>
    <n v="0"/>
    <m/>
    <n v="1"/>
    <s v="2 MUAC tapes per village cliniv replace 6 times during the implementation period"/>
    <m/>
  </r>
  <r>
    <x v="4"/>
    <s v="ICCM +CMAM"/>
    <x v="68"/>
    <s v="CMAM Malnutrition treatment"/>
    <s v="Community"/>
    <s v="community"/>
    <m/>
    <x v="342"/>
    <x v="0"/>
    <s v="Sachet"/>
    <n v="1"/>
    <n v="4"/>
    <n v="30"/>
    <m/>
    <n v="120"/>
    <n v="550"/>
    <n v="66000"/>
    <m/>
    <n v="1"/>
    <m/>
    <s v="Estimated from UNICEF cost list"/>
  </r>
  <r>
    <x v="4"/>
    <s v="ICCM +CMAM"/>
    <x v="68"/>
    <s v="CMAM Malnutrition treatment"/>
    <s v="Community"/>
    <s v="community"/>
    <m/>
    <x v="329"/>
    <x v="1"/>
    <s v="Minutes"/>
    <n v="20"/>
    <m/>
    <n v="2"/>
    <m/>
    <n v="40"/>
    <m/>
    <n v="0"/>
    <m/>
    <n v="1"/>
    <s v="2 times per month"/>
    <m/>
  </r>
  <r>
    <x v="4"/>
    <s v="ICCM +CMAM"/>
    <x v="68"/>
    <s v="CMAM Malnutrition treatment"/>
    <s v="Community"/>
    <s v="community"/>
    <m/>
    <x v="343"/>
    <x v="1"/>
    <s v="Minutes"/>
    <n v="10"/>
    <m/>
    <n v="2"/>
    <m/>
    <n v="20"/>
    <m/>
    <n v="0"/>
    <m/>
    <n v="1"/>
    <s v="2 times per month"/>
    <m/>
  </r>
  <r>
    <x v="4"/>
    <s v="ICCM +TB/HIV + Child protection"/>
    <x v="3"/>
    <s v="Child protection - Screen for child abuse"/>
    <s v="Community"/>
    <s v="community"/>
    <m/>
    <x v="329"/>
    <x v="1"/>
    <s v="Minutes"/>
    <n v="15"/>
    <m/>
    <n v="1"/>
    <m/>
    <n v="15"/>
    <m/>
    <n v="0"/>
    <m/>
    <n v="1"/>
    <s v="Refer for care"/>
    <m/>
  </r>
  <r>
    <x v="4"/>
    <s v="ICCM +TB/HIV + Child protection"/>
    <x v="3"/>
    <s v="TB/HIV . Identify Child at risk of HIV"/>
    <s v="Community"/>
    <s v="community"/>
    <m/>
    <x v="329"/>
    <x v="1"/>
    <s v="Minutes"/>
    <n v="15"/>
    <m/>
    <n v="1"/>
    <m/>
    <n v="15"/>
    <m/>
    <n v="0"/>
    <m/>
    <n v="1"/>
    <s v="Refer for care"/>
    <m/>
  </r>
  <r>
    <x v="4"/>
    <s v="Child Health Systems"/>
    <x v="3"/>
    <s v="ICCM Village Clinic Services"/>
    <s v="Community"/>
    <s v="community"/>
    <m/>
    <x v="344"/>
    <x v="1"/>
    <s v="each"/>
    <n v="4160"/>
    <m/>
    <n v="2"/>
    <m/>
    <n v="8320"/>
    <m/>
    <n v="0"/>
    <m/>
    <n v="1"/>
    <s v="1 box x 4160 H.S.A - Replace 2x during the implementation period"/>
    <m/>
  </r>
  <r>
    <x v="4"/>
    <s v="Child Health Systems"/>
    <x v="3"/>
    <s v="ICCM Village Clinic Services"/>
    <s v="Community"/>
    <s v="community"/>
    <m/>
    <x v="345"/>
    <x v="1"/>
    <s v="each"/>
    <n v="4160"/>
    <m/>
    <n v="15"/>
    <m/>
    <n v="62400"/>
    <m/>
    <n v="0"/>
    <m/>
    <n v="1"/>
    <s v="3 registers x 4160 H.S.As per year"/>
    <m/>
  </r>
  <r>
    <x v="4"/>
    <s v="Child Health Systems"/>
    <x v="3"/>
    <s v="ICCM Village Clinic Services"/>
    <s v="Community"/>
    <s v="community"/>
    <m/>
    <x v="346"/>
    <x v="1"/>
    <s v="each"/>
    <n v="4160"/>
    <m/>
    <n v="10"/>
    <m/>
    <n v="41600"/>
    <m/>
    <n v="0"/>
    <m/>
    <n v="1"/>
    <s v="2 sick child recording forms x 4160 H.S.As per year"/>
    <m/>
  </r>
  <r>
    <x v="4"/>
    <s v="Child Health Systems"/>
    <x v="3"/>
    <s v="ICCM Village Clinic Services"/>
    <s v="Community"/>
    <s v="community"/>
    <m/>
    <x v="347"/>
    <x v="1"/>
    <s v="each"/>
    <n v="4160"/>
    <m/>
    <n v="15"/>
    <m/>
    <n v="62400"/>
    <m/>
    <n v="0"/>
    <m/>
    <n v="1"/>
    <s v="3 Form 1A x 4160 H.S.A per year"/>
    <m/>
  </r>
  <r>
    <x v="4"/>
    <s v="Child Health Systems"/>
    <x v="3"/>
    <s v="ICCM Village Clinic Services"/>
    <s v="Community"/>
    <s v="community"/>
    <m/>
    <x v="348"/>
    <x v="1"/>
    <s v="each"/>
    <n v="650"/>
    <m/>
    <n v="10"/>
    <m/>
    <n v="6500"/>
    <m/>
    <n v="0"/>
    <m/>
    <n v="1"/>
    <s v="2 Form 1B x 650 facilities per year"/>
    <m/>
  </r>
  <r>
    <x v="4"/>
    <s v="Child Health Systems"/>
    <x v="3"/>
    <s v="ICCM Village Clinic Services"/>
    <s v="Community"/>
    <s v="community"/>
    <m/>
    <x v="349"/>
    <x v="1"/>
    <s v="each"/>
    <n v="4160"/>
    <m/>
    <n v="5"/>
    <m/>
    <n v="20800"/>
    <m/>
    <n v="0"/>
    <m/>
    <n v="1"/>
    <s v="1 Data Display Template (Village Clinic at Glance) x 4160 H.S.A per year"/>
    <m/>
  </r>
  <r>
    <x v="4"/>
    <s v="Child Health Systems"/>
    <x v="3"/>
    <s v="ICCM Village Clinic Services"/>
    <s v="Community"/>
    <s v="community"/>
    <m/>
    <x v="350"/>
    <x v="1"/>
    <s v="each"/>
    <n v="4160"/>
    <m/>
    <n v="5"/>
    <m/>
    <n v="20800"/>
    <m/>
    <n v="0"/>
    <m/>
    <n v="1"/>
    <s v="1 mRDT Job Aide x 4160 H.S.A per year"/>
    <m/>
  </r>
  <r>
    <x v="4"/>
    <s v="Child Health Systems"/>
    <x v="3"/>
    <s v="ICCM Village Clinic Services"/>
    <s v="Community"/>
    <s v="community"/>
    <m/>
    <x v="351"/>
    <x v="1"/>
    <s v="each"/>
    <n v="4160"/>
    <m/>
    <n v="5"/>
    <m/>
    <n v="20800"/>
    <m/>
    <n v="0"/>
    <m/>
    <n v="1"/>
    <s v="1 Waste Disposal Job Aide x 4160 H.S.A per year"/>
    <m/>
  </r>
  <r>
    <x v="4"/>
    <s v="Child Health Systems"/>
    <x v="3"/>
    <s v="ICCM Village Clinic Services"/>
    <s v="Community"/>
    <s v="community"/>
    <m/>
    <x v="317"/>
    <x v="1"/>
    <s v="each"/>
    <n v="8320"/>
    <m/>
    <n v="5"/>
    <m/>
    <n v="41600"/>
    <m/>
    <n v="0"/>
    <m/>
    <n v="1"/>
    <s v="2 buckets x 4160 village clinics - Replace 5x during the implementation period"/>
    <m/>
  </r>
  <r>
    <x v="4"/>
    <s v="Child Health Systems"/>
    <x v="3"/>
    <s v="ICCM Village Clinic Services"/>
    <s v="Community"/>
    <s v="community"/>
    <m/>
    <x v="318"/>
    <x v="1"/>
    <s v="each"/>
    <n v="8320"/>
    <m/>
    <n v="5"/>
    <m/>
    <n v="41600"/>
    <m/>
    <n v="0"/>
    <m/>
    <n v="1"/>
    <s v="2 medicine cups x 4160 village clinics - Replace 5x during the implementation period"/>
    <m/>
  </r>
  <r>
    <x v="4"/>
    <s v="Child Health Systems"/>
    <x v="3"/>
    <s v="ICCM Village Clinic Services"/>
    <s v="Community"/>
    <s v="community"/>
    <m/>
    <x v="319"/>
    <x v="1"/>
    <s v="each"/>
    <n v="8320"/>
    <m/>
    <n v="5"/>
    <m/>
    <n v="41600"/>
    <m/>
    <n v="0"/>
    <m/>
    <n v="1"/>
    <s v="2 basins x 4160 village clinics - Replace 5x during the implementation period"/>
    <m/>
  </r>
  <r>
    <x v="4"/>
    <s v="Child Health Systems"/>
    <x v="3"/>
    <s v="ICCM Village Clinic Services"/>
    <s v="Community"/>
    <s v="community"/>
    <m/>
    <x v="320"/>
    <x v="1"/>
    <s v="each"/>
    <n v="8320"/>
    <m/>
    <n v="5"/>
    <m/>
    <n v="41600"/>
    <m/>
    <n v="0"/>
    <m/>
    <n v="1"/>
    <s v="2 aprons x 4160 village clinics - Replace 5x during the implementation period"/>
    <m/>
  </r>
  <r>
    <x v="4"/>
    <s v="Child Health Systems"/>
    <x v="3"/>
    <s v="ICCM Village Clinic Services"/>
    <s v="Community"/>
    <s v="community"/>
    <m/>
    <x v="352"/>
    <x v="1"/>
    <s v="each"/>
    <n v="650"/>
    <m/>
    <n v="5"/>
    <m/>
    <n v="3250"/>
    <m/>
    <n v="0"/>
    <m/>
    <n v="1"/>
    <s v="1 Health Centre at a Glance x 650 per health centre - Replace 5x during the implementation period"/>
    <m/>
  </r>
  <r>
    <x v="4"/>
    <s v="Child Health Systems"/>
    <x v="3"/>
    <s v="ICCM Village Clinic Services"/>
    <s v="Community"/>
    <s v="community"/>
    <m/>
    <x v="321"/>
    <x v="1"/>
    <s v="each"/>
    <n v="8320"/>
    <m/>
    <n v="5"/>
    <m/>
    <n v="41600"/>
    <m/>
    <n v="0"/>
    <m/>
    <n v="1"/>
    <s v="2 towels x 4160 village clinics - Replace 5x during the implementation period"/>
    <m/>
  </r>
  <r>
    <x v="4"/>
    <s v="Child Health Systems"/>
    <x v="3"/>
    <s v="ICCM Village Clinic Services"/>
    <s v="Community"/>
    <s v="community"/>
    <m/>
    <x v="322"/>
    <x v="1"/>
    <s v="each"/>
    <n v="8320"/>
    <m/>
    <n v="5"/>
    <m/>
    <n v="41600"/>
    <m/>
    <n v="0"/>
    <m/>
    <n v="1"/>
    <s v="2 pens x 4160 village clinics - Replace 5x during the implementation period"/>
    <m/>
  </r>
  <r>
    <x v="4"/>
    <s v="Child Health Systems"/>
    <x v="3"/>
    <s v="ICCM Village Clinic Services"/>
    <s v="Community"/>
    <s v="community"/>
    <m/>
    <x v="353"/>
    <x v="1"/>
    <s v="each"/>
    <n v="4160"/>
    <m/>
    <n v="5"/>
    <m/>
    <n v="20800"/>
    <m/>
    <n v="0"/>
    <m/>
    <n v="1"/>
    <s v="1 Referral Book x 4160 H.S.A per year"/>
    <m/>
  </r>
  <r>
    <x v="4"/>
    <s v="Child Health Systems"/>
    <x v="3"/>
    <s v="ICCM Village Clinic Services"/>
    <s v="Community"/>
    <s v="community"/>
    <m/>
    <x v="354"/>
    <x v="1"/>
    <s v="each"/>
    <n v="4160"/>
    <m/>
    <n v="5"/>
    <m/>
    <n v="20800"/>
    <m/>
    <n v="0"/>
    <m/>
    <n v="1"/>
    <s v="1 Waste Disposal bucket x 4160 H.S.A per year"/>
    <m/>
  </r>
  <r>
    <x v="4"/>
    <s v="Child Health Systems"/>
    <x v="3"/>
    <s v="ICCM Village Clinic Services"/>
    <s v="Community"/>
    <s v="community"/>
    <m/>
    <x v="140"/>
    <x v="1"/>
    <s v="Rolls"/>
    <n v="4160"/>
    <m/>
    <n v="1"/>
    <m/>
    <n v="4160"/>
    <m/>
    <n v="0"/>
    <m/>
    <n v="1"/>
    <s v="1 Bin liner x 4160 H.S.A per year"/>
    <m/>
  </r>
  <r>
    <x v="4"/>
    <s v="Child Health Systems"/>
    <x v="3"/>
    <s v="ICCM Village Clinic Services"/>
    <s v="Community"/>
    <s v="community"/>
    <m/>
    <x v="355"/>
    <x v="1"/>
    <s v="each"/>
    <n v="4160"/>
    <m/>
    <n v="12"/>
    <m/>
    <n v="49920"/>
    <m/>
    <n v="0"/>
    <m/>
    <n v="1"/>
    <s v="Payment of administrative costs to airtel for maintaining cStock supply chain for H.S.As"/>
    <m/>
  </r>
  <r>
    <x v="4"/>
    <s v="Child Health Systems"/>
    <x v="3"/>
    <s v="ICCM Village Clinic Services"/>
    <s v="Community"/>
    <s v="community"/>
    <m/>
    <x v="356"/>
    <x v="1"/>
    <s v="each"/>
    <n v="4160"/>
    <m/>
    <n v="12"/>
    <m/>
    <n v="49920"/>
    <m/>
    <n v="0"/>
    <m/>
    <n v="1"/>
    <s v="Payment of administrative costs to TNM for maintaining cStock supply chain for H.S.As"/>
    <m/>
  </r>
  <r>
    <x v="4"/>
    <s v="Child Health Systems"/>
    <x v="3"/>
    <s v="ICCM Village Clinic Services"/>
    <s v="Community"/>
    <s v="community"/>
    <m/>
    <x v="357"/>
    <x v="1"/>
    <s v="Packets"/>
    <n v="4160"/>
    <m/>
    <n v="120"/>
    <m/>
    <n v="499200"/>
    <m/>
    <n v="0"/>
    <m/>
    <n v="1"/>
    <s v="40 packets x 4160 per village clinic monthly"/>
    <m/>
  </r>
  <r>
    <x v="4"/>
    <s v="Child Health Systems"/>
    <x v="3"/>
    <s v="ICCM Village Clinic Services"/>
    <s v="Community"/>
    <s v="community"/>
    <m/>
    <x v="341"/>
    <x v="1"/>
    <s v="each"/>
    <n v="4160"/>
    <m/>
    <n v="25"/>
    <m/>
    <n v="104000"/>
    <m/>
    <n v="0"/>
    <m/>
    <n v="1"/>
    <s v="5 MUAC tapes x 4160 during the implementation period"/>
    <m/>
  </r>
  <r>
    <x v="4"/>
    <s v="Child Health Systems"/>
    <x v="3"/>
    <s v="IMCI Facility level Services"/>
    <s v="primary"/>
    <s v="primary"/>
    <m/>
    <x v="358"/>
    <x v="1"/>
    <s v="Each"/>
    <n v="650"/>
    <m/>
    <n v="5"/>
    <m/>
    <n v="3250"/>
    <m/>
    <n v="0"/>
    <m/>
    <n v="1"/>
    <s v="Introduce new register to be replaced quarterly in a year"/>
    <m/>
  </r>
  <r>
    <x v="4"/>
    <s v="Child Health Systems"/>
    <x v="69"/>
    <s v="IMCI Facility level Services"/>
    <s v="primary"/>
    <s v="primary"/>
    <m/>
    <x v="160"/>
    <x v="0"/>
    <s v="Each"/>
    <n v="650"/>
    <m/>
    <n v="5"/>
    <m/>
    <n v="3250"/>
    <n v="29.486000000000001"/>
    <n v="95829.5"/>
    <m/>
    <n v="1"/>
    <s v="4 episode per child per year"/>
    <m/>
  </r>
  <r>
    <x v="4"/>
    <s v="Child Health Systems"/>
    <x v="63"/>
    <s v="IMCI Facility level Services"/>
    <s v="primary"/>
    <s v="primary"/>
    <m/>
    <x v="359"/>
    <x v="1"/>
    <s v="Each"/>
    <n v="650"/>
    <m/>
    <n v="5"/>
    <m/>
    <n v="3250"/>
    <m/>
    <n v="0"/>
    <m/>
    <n v="1"/>
    <s v="1 microscope x 650 per facility per year"/>
    <m/>
  </r>
  <r>
    <x v="4"/>
    <s v="Child Health Systems"/>
    <x v="63"/>
    <s v="IMCI Facility level Services"/>
    <s v="primary"/>
    <s v="primary"/>
    <m/>
    <x v="360"/>
    <x v="1"/>
    <s v="Each"/>
    <n v="650"/>
    <m/>
    <n v="5"/>
    <m/>
    <n v="3250"/>
    <m/>
    <n v="0"/>
    <m/>
    <n v="1"/>
    <s v="1 wall chart x 650 per facility - Replace 5x during the implementation period"/>
    <m/>
  </r>
  <r>
    <x v="4"/>
    <s v="Child Health Systems"/>
    <x v="63"/>
    <s v="IMCI Facility level Services"/>
    <s v="primary"/>
    <s v="primary"/>
    <m/>
    <x v="30"/>
    <x v="2"/>
    <s v="Each"/>
    <n v="1"/>
    <m/>
    <s v="1 episode"/>
    <m/>
    <n v="1"/>
    <n v="153.5155"/>
    <n v="153.52000000000001"/>
    <m/>
    <n v="1"/>
    <s v="4 episode per child per year"/>
    <m/>
  </r>
  <r>
    <x v="4"/>
    <s v="Child Health Systems"/>
    <x v="63"/>
    <s v="IMCI Facility level Services"/>
    <s v="primary"/>
    <s v="primary"/>
    <m/>
    <x v="30"/>
    <x v="2"/>
    <s v="Each"/>
    <n v="1"/>
    <m/>
    <s v="1 episode"/>
    <m/>
    <n v="1"/>
    <n v="153.5155"/>
    <n v="153.52000000000001"/>
    <m/>
    <n v="1"/>
    <s v="4 episode per child per year"/>
    <m/>
  </r>
  <r>
    <x v="4"/>
    <s v="Child Health Systems"/>
    <x v="30"/>
    <s v="IMCI Facility level Services"/>
    <s v="primary"/>
    <s v="primary"/>
    <m/>
    <x v="361"/>
    <x v="2"/>
    <s v="Tablet"/>
    <n v="1"/>
    <m/>
    <s v="1 episode"/>
    <m/>
    <n v="1"/>
    <n v="12.94012"/>
    <n v="12.94"/>
    <m/>
    <n v="1"/>
    <s v="4 episode per child per year"/>
    <m/>
  </r>
  <r>
    <x v="4"/>
    <s v="Child Health Systems"/>
    <x v="30"/>
    <s v="IMCI Facility level Services"/>
    <s v="primary"/>
    <s v="primary"/>
    <m/>
    <x v="60"/>
    <x v="0"/>
    <s v="Ampoule"/>
    <n v="1"/>
    <m/>
    <s v="1 episode"/>
    <m/>
    <n v="1"/>
    <n v="121.25"/>
    <n v="121.25"/>
    <m/>
    <n v="1"/>
    <s v="4 episode per child per year"/>
    <m/>
  </r>
  <r>
    <x v="4"/>
    <s v="Child Health Systems"/>
    <x v="30"/>
    <s v="Facility level Services"/>
    <s v="primary"/>
    <s v="primary"/>
    <m/>
    <x v="121"/>
    <x v="0"/>
    <s v="Each"/>
    <n v="1"/>
    <m/>
    <s v="1 episode"/>
    <m/>
    <n v="1"/>
    <n v="157.41999999999999"/>
    <n v="157.41999999999999"/>
    <m/>
    <n v="1"/>
    <s v="4 episode per child per year"/>
    <m/>
  </r>
  <r>
    <x v="4"/>
    <s v="Child Health Systems"/>
    <x v="30"/>
    <s v="Facility level Services"/>
    <s v="primary"/>
    <s v="primary"/>
    <m/>
    <x v="362"/>
    <x v="0"/>
    <s v="Pair"/>
    <n v="2"/>
    <m/>
    <n v="1"/>
    <m/>
    <n v="2"/>
    <n v="37.690399999999997"/>
    <n v="75.38"/>
    <m/>
    <n v="1"/>
    <m/>
    <m/>
  </r>
  <r>
    <x v="4"/>
    <s v="Child Health Systems"/>
    <x v="30"/>
    <s v="Facility level Services"/>
    <s v="primary"/>
    <s v="primary"/>
    <m/>
    <x v="363"/>
    <x v="0"/>
    <s v="Bottle"/>
    <n v="1"/>
    <m/>
    <n v="5"/>
    <m/>
    <n v="5"/>
    <n v="399.05"/>
    <n v="1995.25"/>
    <m/>
    <n v="1"/>
    <m/>
    <m/>
  </r>
  <r>
    <x v="4"/>
    <s v="Child Health Systems"/>
    <x v="30"/>
    <s v="Facility level Services"/>
    <s v="primary"/>
    <s v="primary"/>
    <m/>
    <x v="364"/>
    <x v="0"/>
    <s v="Bottle"/>
    <n v="1"/>
    <m/>
    <n v="1"/>
    <m/>
    <n v="1"/>
    <n v="457.38"/>
    <n v="457.38"/>
    <m/>
    <n v="1"/>
    <m/>
    <m/>
  </r>
  <r>
    <x v="4"/>
    <s v="Child Health Systems"/>
    <x v="70"/>
    <s v="Facility level Services"/>
    <s v="primary"/>
    <s v="primary"/>
    <m/>
    <x v="365"/>
    <x v="0"/>
    <s v="Each"/>
    <n v="1"/>
    <n v="1"/>
    <n v="1"/>
    <s v="times"/>
    <n v="2"/>
    <n v="650"/>
    <n v="1300"/>
    <m/>
    <n v="1"/>
    <m/>
    <s v="Not on CMST, estimated from Artestunate"/>
  </r>
  <r>
    <x v="4"/>
    <s v="Child Health Systems"/>
    <x v="30"/>
    <s v="Facility level Services"/>
    <s v="primary"/>
    <s v="primary"/>
    <m/>
    <x v="366"/>
    <x v="0"/>
    <s v="Ampoule"/>
    <n v="1"/>
    <n v="1"/>
    <n v="1"/>
    <s v="times"/>
    <n v="1"/>
    <n v="650"/>
    <n v="650"/>
    <m/>
    <n v="1"/>
    <m/>
    <s v="Not on CMST, estimated from Artestunate"/>
  </r>
  <r>
    <x v="4"/>
    <s v="Child Health Systems"/>
    <x v="71"/>
    <s v="Facility level Services"/>
    <s v="primary"/>
    <s v="primary"/>
    <m/>
    <x v="237"/>
    <x v="0"/>
    <s v="Tube"/>
    <n v="1"/>
    <m/>
    <n v="1"/>
    <m/>
    <n v="1"/>
    <n v="363.17"/>
    <n v="363.17"/>
    <m/>
    <n v="1"/>
    <m/>
    <m/>
  </r>
  <r>
    <x v="4"/>
    <s v="Child Health Systems"/>
    <x v="30"/>
    <s v="Facility level Services"/>
    <s v="primary"/>
    <s v="primary"/>
    <m/>
    <x v="367"/>
    <x v="0"/>
    <s v="Each"/>
    <n v="1"/>
    <m/>
    <n v="1"/>
    <m/>
    <n v="1"/>
    <n v="976.38"/>
    <n v="976.38"/>
    <m/>
    <n v="1"/>
    <m/>
    <m/>
  </r>
  <r>
    <x v="4"/>
    <s v="Child Health Systems"/>
    <x v="30"/>
    <s v="Facility level Services"/>
    <s v="primary"/>
    <s v="primary"/>
    <m/>
    <x v="368"/>
    <x v="0"/>
    <s v="capsule"/>
    <n v="1"/>
    <m/>
    <n v="1"/>
    <m/>
    <n v="1"/>
    <n v="30.312139999999999"/>
    <n v="30.31"/>
    <m/>
    <n v="1"/>
    <m/>
    <m/>
  </r>
  <r>
    <x v="4"/>
    <s v="Child Health Systems"/>
    <x v="30"/>
    <s v="Facility level Services"/>
    <s v="primary"/>
    <s v="primary"/>
    <m/>
    <x v="200"/>
    <x v="0"/>
    <s v="Tablet"/>
    <n v="1"/>
    <m/>
    <n v="60"/>
    <m/>
    <n v="60"/>
    <n v="2.2524700000000002"/>
    <n v="135.15"/>
    <m/>
    <n v="1"/>
    <m/>
    <m/>
  </r>
  <r>
    <x v="4"/>
    <s v="Child Health Systems"/>
    <x v="30"/>
    <s v="Facility level Services"/>
    <s v="primary"/>
    <s v="primary"/>
    <m/>
    <x v="200"/>
    <x v="0"/>
    <s v="Bottle"/>
    <n v="1"/>
    <m/>
    <n v="1"/>
    <m/>
    <n v="1"/>
    <n v="2.2524700000000002"/>
    <n v="2.25"/>
    <m/>
    <n v="1"/>
    <m/>
    <m/>
  </r>
  <r>
    <x v="4"/>
    <s v="Child Health Systems"/>
    <x v="30"/>
    <s v="Facility level Services"/>
    <s v="primary"/>
    <s v="primary"/>
    <m/>
    <x v="369"/>
    <x v="0"/>
    <s v="Tablet"/>
    <n v="1"/>
    <m/>
    <n v="2"/>
    <m/>
    <n v="2"/>
    <n v="6.4186500000000004"/>
    <n v="12.84"/>
    <m/>
    <n v="1"/>
    <s v="2 episodes per year"/>
    <m/>
  </r>
  <r>
    <x v="4"/>
    <s v="Child Health Systems"/>
    <x v="72"/>
    <s v="Facility level Services"/>
    <s v="primary"/>
    <s v="primary"/>
    <m/>
    <x v="370"/>
    <x v="0"/>
    <s v="Tablet"/>
    <n v="1"/>
    <m/>
    <n v="2"/>
    <m/>
    <n v="2"/>
    <n v="2.7197499999999999"/>
    <n v="5.44"/>
    <m/>
    <n v="1"/>
    <s v="2 episodes per year"/>
    <m/>
  </r>
  <r>
    <x v="4"/>
    <s v="Child Health Systems"/>
    <x v="30"/>
    <s v="Facility level Services"/>
    <s v="primary"/>
    <s v="primary"/>
    <s v="substitute albendazole"/>
    <x v="371"/>
    <x v="0"/>
    <s v="Tablet"/>
    <n v="2"/>
    <n v="1"/>
    <n v="1"/>
    <s v="times"/>
    <n v="2"/>
    <n v="6.84"/>
    <n v="13.68"/>
    <m/>
    <n v="1"/>
    <m/>
    <s v="Subsitute ALbendazole 200mg"/>
  </r>
  <r>
    <x v="4"/>
    <s v="Child Health Systems"/>
    <x v="73"/>
    <s v="Facility level Services"/>
    <s v="primary"/>
    <s v="primary"/>
    <m/>
    <x v="372"/>
    <x v="0"/>
    <s v="Piece"/>
    <n v="1"/>
    <n v="1"/>
    <n v="90"/>
    <s v="times"/>
    <n v="90"/>
    <n v="7.95"/>
    <n v="715.5"/>
    <m/>
    <n v="1"/>
    <m/>
    <m/>
  </r>
  <r>
    <x v="4"/>
    <s v="Child Health Systems"/>
    <x v="74"/>
    <s v="Facility level Services"/>
    <s v="primary"/>
    <s v="primary"/>
    <m/>
    <x v="40"/>
    <x v="0"/>
    <s v="Piece"/>
    <n v="1"/>
    <m/>
    <n v="30"/>
    <m/>
    <n v="30"/>
    <n v="22.16"/>
    <n v="664.8"/>
    <m/>
    <n v="1"/>
    <s v="4 episodes per year"/>
    <m/>
  </r>
  <r>
    <x v="4"/>
    <s v="Child Health Systems"/>
    <x v="8"/>
    <s v="Facility level Services"/>
    <s v="primary"/>
    <s v="primary"/>
    <m/>
    <x v="373"/>
    <x v="0"/>
    <s v="Cycle"/>
    <n v="1"/>
    <m/>
    <n v="90"/>
    <m/>
    <n v="90"/>
    <m/>
    <n v="0"/>
    <m/>
    <n v="1"/>
    <s v="4 episodes per year"/>
    <s v="Use UNFPA estimates"/>
  </r>
  <r>
    <x v="5"/>
    <s v="Screening and Diagnosis for NCD"/>
    <x v="75"/>
    <s v="Screening and diagnosis for diabetes"/>
    <s v="secondary"/>
    <s v="secondary"/>
    <m/>
    <x v="163"/>
    <x v="1"/>
    <m/>
    <m/>
    <m/>
    <m/>
    <m/>
    <n v="0"/>
    <m/>
    <n v="0"/>
    <n v="1"/>
    <n v="1"/>
    <m/>
    <m/>
  </r>
  <r>
    <x v="5"/>
    <m/>
    <x v="75"/>
    <s v="Screening and diagnosis for diabetes"/>
    <m/>
    <s v=""/>
    <m/>
    <x v="374"/>
    <x v="0"/>
    <n v="1"/>
    <n v="4"/>
    <n v="1"/>
    <n v="1"/>
    <s v="per clinic visit"/>
    <n v="4"/>
    <n v="59"/>
    <n v="236"/>
    <n v="1"/>
    <n v="1"/>
    <m/>
    <s v="Chemix sticks"/>
  </r>
  <r>
    <x v="5"/>
    <m/>
    <x v="75"/>
    <s v="Screening and diagnosis for diabetes"/>
    <m/>
    <s v=""/>
    <m/>
    <x v="223"/>
    <x v="0"/>
    <n v="1"/>
    <n v="1"/>
    <m/>
    <n v="4"/>
    <s v="quarterly"/>
    <n v="4"/>
    <n v="58.226999999999997"/>
    <n v="232.91"/>
    <n v="1"/>
    <n v="1"/>
    <m/>
    <m/>
  </r>
  <r>
    <x v="5"/>
    <m/>
    <x v="75"/>
    <s v="Screening and diagnosis for diabetes"/>
    <m/>
    <s v=""/>
    <m/>
    <x v="375"/>
    <x v="0"/>
    <n v="1"/>
    <n v="4"/>
    <n v="1"/>
    <n v="1"/>
    <s v="per clinic visit"/>
    <n v="4"/>
    <n v="4.6100000000000003"/>
    <n v="18.440000000000001"/>
    <n v="1"/>
    <n v="1"/>
    <m/>
    <s v="Alcohol swabs/wipes 70% isopropyl alcohol 100 pieces"/>
  </r>
  <r>
    <x v="5"/>
    <m/>
    <x v="75"/>
    <s v="Screening and diagnosis for diabetes"/>
    <m/>
    <s v=""/>
    <m/>
    <x v="81"/>
    <x v="0"/>
    <n v="1"/>
    <n v="4"/>
    <m/>
    <n v="1"/>
    <m/>
    <n v="4"/>
    <n v="35.622799999999998"/>
    <n v="142.49"/>
    <n v="1"/>
    <n v="1"/>
    <m/>
    <m/>
  </r>
  <r>
    <x v="5"/>
    <m/>
    <x v="75"/>
    <s v="Screening and diagnosis for diabetes"/>
    <m/>
    <s v=""/>
    <m/>
    <x v="376"/>
    <x v="1"/>
    <s v="5 minutes"/>
    <s v="4 times a year"/>
    <m/>
    <s v="How lon and who do this test?"/>
    <m/>
    <n v="0"/>
    <m/>
    <n v="0"/>
    <n v="1"/>
    <n v="1"/>
    <m/>
    <m/>
  </r>
  <r>
    <x v="5"/>
    <m/>
    <x v="75"/>
    <s v="Screening and diagnosis for diabetes"/>
    <m/>
    <s v=""/>
    <m/>
    <x v="156"/>
    <x v="0"/>
    <n v="1"/>
    <s v="4 times a year"/>
    <m/>
    <m/>
    <m/>
    <n v="0"/>
    <n v="59"/>
    <n v="0"/>
    <n v="1"/>
    <n v="1"/>
    <m/>
    <m/>
  </r>
  <r>
    <x v="5"/>
    <m/>
    <x v="75"/>
    <s v="Screening and diagnosis for diabetes"/>
    <m/>
    <s v=""/>
    <m/>
    <x v="156"/>
    <x v="0"/>
    <n v="1"/>
    <s v="4 times a year"/>
    <m/>
    <s v="Is this separate from urinanalysis?"/>
    <m/>
    <n v="0"/>
    <n v="59"/>
    <n v="0"/>
    <n v="1"/>
    <n v="1"/>
    <m/>
    <m/>
  </r>
  <r>
    <x v="5"/>
    <m/>
    <x v="75"/>
    <s v="Screening and diagnosis for diabetes"/>
    <m/>
    <s v=""/>
    <m/>
    <x v="377"/>
    <x v="2"/>
    <n v="1"/>
    <n v="1"/>
    <n v="1"/>
    <n v="4"/>
    <s v="visit"/>
    <n v="4"/>
    <n v="164.95"/>
    <n v="659.8"/>
    <n v="1"/>
    <n v="1"/>
    <m/>
    <s v="Sample cups 500P/PK"/>
  </r>
  <r>
    <x v="5"/>
    <m/>
    <x v="75"/>
    <s v="Screening and diagnosis for diabetes"/>
    <m/>
    <s v=""/>
    <m/>
    <x v="81"/>
    <x v="0"/>
    <n v="1"/>
    <n v="4"/>
    <m/>
    <n v="1"/>
    <m/>
    <n v="4"/>
    <n v="35.622799999999998"/>
    <n v="142.49"/>
    <n v="1"/>
    <n v="1"/>
    <m/>
    <m/>
  </r>
  <r>
    <x v="5"/>
    <m/>
    <x v="76"/>
    <s v="Screening and diagnosis for sickle cell disease"/>
    <m/>
    <s v=""/>
    <m/>
    <x v="378"/>
    <x v="0"/>
    <n v="1"/>
    <n v="1"/>
    <n v="1"/>
    <n v="1"/>
    <s v="time"/>
    <n v="1"/>
    <m/>
    <n v="0"/>
    <n v="1"/>
    <n v="1"/>
    <m/>
    <s v="Not on CMST cost list"/>
  </r>
  <r>
    <x v="5"/>
    <m/>
    <x v="76"/>
    <s v="Screening and diagnosis for sickle cell disease"/>
    <m/>
    <s v=""/>
    <m/>
    <x v="81"/>
    <x v="0"/>
    <n v="1"/>
    <n v="1"/>
    <m/>
    <n v="1"/>
    <m/>
    <n v="1"/>
    <n v="35.622799999999998"/>
    <n v="35.619999999999997"/>
    <n v="1"/>
    <n v="1"/>
    <s v="Adding in materials for sickling test"/>
    <m/>
  </r>
  <r>
    <x v="5"/>
    <m/>
    <x v="76"/>
    <s v="Screening and diagnosis for sickle cell disease"/>
    <m/>
    <s v=""/>
    <m/>
    <x v="26"/>
    <x v="0"/>
    <n v="1"/>
    <n v="1"/>
    <m/>
    <m/>
    <m/>
    <n v="1"/>
    <n v="84.667699999999996"/>
    <n v="84.67"/>
    <n v="1"/>
    <n v="1"/>
    <m/>
    <m/>
  </r>
  <r>
    <x v="5"/>
    <m/>
    <x v="76"/>
    <s v="Screening and diagnosis for sickle cell disease"/>
    <m/>
    <s v=""/>
    <m/>
    <x v="379"/>
    <x v="0"/>
    <n v="1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76"/>
    <s v="Screening and diagnosis for sickle cell disease"/>
    <m/>
    <s v=""/>
    <m/>
    <x v="375"/>
    <x v="0"/>
    <n v="1"/>
    <n v="1"/>
    <n v="1"/>
    <n v="4"/>
    <s v="per clinic visit"/>
    <n v="4"/>
    <n v="4.6100000000000003"/>
    <n v="18.440000000000001"/>
    <n v="1"/>
    <n v="1"/>
    <m/>
    <s v="Alcohol swabs/wipes 70% isopropyl alcohol 100 pieces"/>
  </r>
  <r>
    <x v="5"/>
    <m/>
    <x v="76"/>
    <s v="Screening and diagnosis for sickle cell disease"/>
    <m/>
    <s v=""/>
    <m/>
    <x v="231"/>
    <x v="1"/>
    <n v="20"/>
    <s v="minutes"/>
    <m/>
    <s v="How long on average to do these tests?"/>
    <m/>
    <n v="0"/>
    <m/>
    <n v="0"/>
    <n v="1"/>
    <n v="1"/>
    <m/>
    <m/>
  </r>
  <r>
    <x v="5"/>
    <m/>
    <x v="30"/>
    <s v="Screening and diagnosis for chronic kidney disease"/>
    <m/>
    <s v=""/>
    <m/>
    <x v="380"/>
    <x v="1"/>
    <m/>
    <m/>
    <m/>
    <s v="Added"/>
    <m/>
    <n v="0"/>
    <m/>
    <n v="0"/>
    <n v="1"/>
    <n v="1"/>
    <m/>
    <m/>
  </r>
  <r>
    <x v="5"/>
    <m/>
    <x v="30"/>
    <s v="Screening and diagnosis for chronic kidney disease"/>
    <m/>
    <s v=""/>
    <m/>
    <x v="381"/>
    <x v="1"/>
    <m/>
    <m/>
    <m/>
    <s v="Added"/>
    <m/>
    <n v="0"/>
    <m/>
    <n v="0"/>
    <n v="1"/>
    <n v="1"/>
    <m/>
    <m/>
  </r>
  <r>
    <x v="5"/>
    <m/>
    <x v="30"/>
    <s v="Screening and diagnosis for chronic kidney disease"/>
    <m/>
    <s v=""/>
    <m/>
    <x v="382"/>
    <x v="0"/>
    <m/>
    <n v="1"/>
    <n v="1"/>
    <n v="4"/>
    <s v="visits a year"/>
    <n v="4"/>
    <n v="800"/>
    <n v="3200"/>
    <n v="1"/>
    <n v="1"/>
    <m/>
    <s v="Estimated with &quot;Mindray Creatinine&quot; and and &quot;Blood collecting tubes, plastic with determina..grey,3.5-4ml&quot; x2"/>
  </r>
  <r>
    <x v="5"/>
    <m/>
    <x v="30"/>
    <s v="Screening and diagnosis for chronic kidney disease"/>
    <m/>
    <s v=""/>
    <m/>
    <x v="383"/>
    <x v="0"/>
    <m/>
    <n v="1"/>
    <n v="1"/>
    <n v="4"/>
    <s v="visits a year"/>
    <n v="4"/>
    <n v="2050"/>
    <n v="8200"/>
    <n v="1"/>
    <n v="1"/>
    <m/>
    <s v="Estimated with &quot;Mindray ALT, AST, ALP, bilirubin&quot; and &quot;Blood collecting tubes, plastic with determina..grey,3.5-4ml&quot;"/>
  </r>
  <r>
    <x v="5"/>
    <m/>
    <x v="77"/>
    <s v="Screening and diagnosis for high cholesterol"/>
    <m/>
    <s v=""/>
    <m/>
    <x v="384"/>
    <x v="0"/>
    <m/>
    <n v="1"/>
    <n v="1"/>
    <n v="1"/>
    <s v="per year"/>
    <n v="1"/>
    <n v="1950"/>
    <n v="1950"/>
    <n v="1"/>
    <n v="1"/>
    <m/>
    <s v="Estimated with &quot;Mindray HDL-Cholesterol kit&quot; and and &quot;Blood collecting tubes, plastic with determina..grey,3.5-4ml&quot;"/>
  </r>
  <r>
    <x v="5"/>
    <m/>
    <x v="77"/>
    <s v="Monitoring disease Heart Failure"/>
    <m/>
    <s v=""/>
    <s v="heart failure or on anticoagulants"/>
    <x v="385"/>
    <x v="0"/>
    <m/>
    <m/>
    <m/>
    <s v="Which patient population will need this?"/>
    <m/>
    <n v="0"/>
    <m/>
    <n v="0"/>
    <n v="1"/>
    <n v="1"/>
    <m/>
    <m/>
  </r>
  <r>
    <x v="5"/>
    <m/>
    <x v="77"/>
    <s v="Monitoring disease Heart Failure"/>
    <m/>
    <s v=""/>
    <m/>
    <x v="81"/>
    <x v="0"/>
    <m/>
    <m/>
    <m/>
    <m/>
    <m/>
    <n v="0"/>
    <n v="35.622799999999998"/>
    <n v="0"/>
    <n v="1"/>
    <n v="1"/>
    <m/>
    <m/>
  </r>
  <r>
    <x v="5"/>
    <m/>
    <x v="77"/>
    <s v="Monitoring disease Heart Failure"/>
    <m/>
    <s v=""/>
    <m/>
    <x v="26"/>
    <x v="0"/>
    <m/>
    <m/>
    <m/>
    <m/>
    <m/>
    <n v="0"/>
    <n v="84.667699999999996"/>
    <n v="0"/>
    <n v="1"/>
    <n v="1"/>
    <m/>
    <m/>
  </r>
  <r>
    <x v="5"/>
    <m/>
    <x v="77"/>
    <s v="Monitoring disease Heart Failure"/>
    <m/>
    <s v=""/>
    <m/>
    <x v="379"/>
    <x v="0"/>
    <m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77"/>
    <s v="Monitoring disease Heart Failure"/>
    <m/>
    <s v=""/>
    <m/>
    <x v="375"/>
    <x v="0"/>
    <m/>
    <n v="1"/>
    <n v="1"/>
    <n v="1"/>
    <s v="per clinic visit"/>
    <n v="1"/>
    <n v="4.6100000000000003"/>
    <n v="4.6100000000000003"/>
    <n v="1"/>
    <n v="1"/>
    <m/>
    <s v="Alcohol swabs/wipes 70% isopropyl alcohol 100 pieces"/>
  </r>
  <r>
    <x v="5"/>
    <m/>
    <x v="75"/>
    <s v="Monitoring disease Diabetes"/>
    <m/>
    <s v=""/>
    <m/>
    <x v="386"/>
    <x v="1"/>
    <m/>
    <m/>
    <m/>
    <s v="Diagnosis of diabetes"/>
    <m/>
    <n v="0"/>
    <m/>
    <n v="0"/>
    <n v="1"/>
    <n v="1"/>
    <m/>
    <m/>
  </r>
  <r>
    <x v="5"/>
    <m/>
    <x v="75"/>
    <s v="Monitoring disease Diabetes"/>
    <m/>
    <s v=""/>
    <m/>
    <x v="387"/>
    <x v="0"/>
    <n v="1"/>
    <n v="1"/>
    <n v="1"/>
    <n v="2"/>
    <s v="2 times a year"/>
    <n v="2"/>
    <n v="2350"/>
    <n v="4700"/>
    <n v="1"/>
    <n v="1"/>
    <m/>
    <s v="Estimated with &quot;Mindray HbA1c kit&quot; (from PIH) and &quot;Blood collecting tubes, plastic with determina..grey,3.5-4ml&quot;"/>
  </r>
  <r>
    <x v="5"/>
    <m/>
    <x v="75"/>
    <s v="Monitoring disease Diabetes"/>
    <m/>
    <s v=""/>
    <m/>
    <x v="81"/>
    <x v="0"/>
    <n v="1"/>
    <n v="1"/>
    <m/>
    <m/>
    <m/>
    <n v="1"/>
    <n v="35.622799999999998"/>
    <n v="35.619999999999997"/>
    <n v="1"/>
    <n v="1"/>
    <m/>
    <m/>
  </r>
  <r>
    <x v="5"/>
    <m/>
    <x v="75"/>
    <s v="Monitoring disease Diabetes"/>
    <m/>
    <s v=""/>
    <m/>
    <x v="26"/>
    <x v="0"/>
    <n v="1"/>
    <n v="1"/>
    <m/>
    <m/>
    <m/>
    <n v="1"/>
    <n v="84.667699999999996"/>
    <n v="84.67"/>
    <n v="1"/>
    <n v="1"/>
    <m/>
    <m/>
  </r>
  <r>
    <x v="5"/>
    <m/>
    <x v="75"/>
    <s v="Monitoring disease Diabetes"/>
    <m/>
    <s v=""/>
    <m/>
    <x v="379"/>
    <x v="0"/>
    <n v="1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75"/>
    <s v="Monitoring disease Diabetes"/>
    <m/>
    <s v=""/>
    <m/>
    <x v="375"/>
    <x v="0"/>
    <n v="1"/>
    <n v="1"/>
    <n v="1"/>
    <n v="4"/>
    <s v="per clinic visit"/>
    <n v="4"/>
    <n v="4.6100000000000003"/>
    <n v="18.440000000000001"/>
    <n v="1"/>
    <n v="1"/>
    <m/>
    <s v="Alcohol swabs/wipes 70% isopropyl alcohol 100 pieces"/>
  </r>
  <r>
    <x v="5"/>
    <m/>
    <x v="75"/>
    <s v="Monitoring disease Diabetes"/>
    <m/>
    <s v=""/>
    <m/>
    <x v="231"/>
    <x v="1"/>
    <n v="20"/>
    <s v="minutes"/>
    <m/>
    <s v="How long on average to do these tests?"/>
    <m/>
    <n v="0"/>
    <m/>
    <n v="0"/>
    <n v="1"/>
    <n v="1"/>
    <m/>
    <m/>
  </r>
  <r>
    <x v="5"/>
    <m/>
    <x v="3"/>
    <m/>
    <m/>
    <s v=""/>
    <m/>
    <x v="388"/>
    <x v="1"/>
    <m/>
    <m/>
    <m/>
    <m/>
    <m/>
    <n v="0"/>
    <m/>
    <n v="0"/>
    <n v="1"/>
    <n v="1"/>
    <m/>
    <m/>
  </r>
  <r>
    <x v="5"/>
    <m/>
    <x v="3"/>
    <m/>
    <m/>
    <s v=""/>
    <m/>
    <x v="10"/>
    <x v="1"/>
    <m/>
    <m/>
    <m/>
    <m/>
    <m/>
    <n v="0"/>
    <m/>
    <n v="0"/>
    <n v="1"/>
    <n v="1"/>
    <m/>
    <m/>
  </r>
  <r>
    <x v="5"/>
    <m/>
    <x v="3"/>
    <m/>
    <m/>
    <s v=""/>
    <m/>
    <x v="389"/>
    <x v="1"/>
    <m/>
    <m/>
    <m/>
    <m/>
    <m/>
    <n v="0"/>
    <m/>
    <n v="0"/>
    <n v="1"/>
    <n v="1"/>
    <m/>
    <m/>
  </r>
  <r>
    <x v="5"/>
    <m/>
    <x v="3"/>
    <m/>
    <m/>
    <s v=""/>
    <m/>
    <x v="18"/>
    <x v="1"/>
    <m/>
    <m/>
    <m/>
    <m/>
    <m/>
    <n v="0"/>
    <m/>
    <n v="0"/>
    <n v="1"/>
    <n v="1"/>
    <m/>
    <m/>
  </r>
  <r>
    <x v="5"/>
    <m/>
    <x v="3"/>
    <m/>
    <m/>
    <s v=""/>
    <m/>
    <x v="390"/>
    <x v="1"/>
    <m/>
    <m/>
    <m/>
    <m/>
    <m/>
    <n v="0"/>
    <m/>
    <n v="0"/>
    <n v="1"/>
    <n v="1"/>
    <m/>
    <m/>
  </r>
  <r>
    <x v="5"/>
    <m/>
    <x v="3"/>
    <m/>
    <m/>
    <s v=""/>
    <m/>
    <x v="341"/>
    <x v="1"/>
    <m/>
    <m/>
    <m/>
    <m/>
    <m/>
    <n v="0"/>
    <m/>
    <n v="0"/>
    <n v="1"/>
    <n v="1"/>
    <m/>
    <m/>
  </r>
  <r>
    <x v="5"/>
    <m/>
    <x v="3"/>
    <m/>
    <m/>
    <s v=""/>
    <s v="Remove"/>
    <x v="391"/>
    <x v="1"/>
    <n v="10"/>
    <s v="minutes"/>
    <m/>
    <m/>
    <m/>
    <n v="0"/>
    <m/>
    <n v="0"/>
    <n v="1"/>
    <n v="1"/>
    <m/>
    <m/>
  </r>
  <r>
    <x v="5"/>
    <m/>
    <x v="3"/>
    <m/>
    <m/>
    <s v=""/>
    <s v="Remove"/>
    <x v="392"/>
    <x v="1"/>
    <n v="1"/>
    <s v="once"/>
    <m/>
    <s v="Diagnosis - which population?"/>
    <m/>
    <n v="0"/>
    <m/>
    <n v="0"/>
    <n v="1"/>
    <n v="1"/>
    <m/>
    <m/>
  </r>
  <r>
    <x v="5"/>
    <m/>
    <x v="3"/>
    <m/>
    <m/>
    <s v=""/>
    <m/>
    <x v="393"/>
    <x v="1"/>
    <n v="30"/>
    <s v="minutes"/>
    <m/>
    <s v="Who would do do the ultrasound?"/>
    <m/>
    <n v="0"/>
    <m/>
    <n v="0"/>
    <n v="1"/>
    <n v="1"/>
    <m/>
    <m/>
  </r>
  <r>
    <x v="5"/>
    <m/>
    <x v="3"/>
    <m/>
    <m/>
    <s v=""/>
    <m/>
    <x v="394"/>
    <x v="1"/>
    <m/>
    <m/>
    <m/>
    <m/>
    <m/>
    <n v="0"/>
    <m/>
    <n v="0"/>
    <n v="1"/>
    <n v="1"/>
    <m/>
    <m/>
  </r>
  <r>
    <x v="5"/>
    <m/>
    <x v="3"/>
    <m/>
    <m/>
    <s v=""/>
    <m/>
    <x v="395"/>
    <x v="1"/>
    <m/>
    <m/>
    <m/>
    <m/>
    <m/>
    <n v="0"/>
    <m/>
    <n v="0"/>
    <n v="1"/>
    <n v="1"/>
    <m/>
    <m/>
  </r>
  <r>
    <x v="5"/>
    <s v="Treatment and Management NCD"/>
    <x v="78"/>
    <s v="Hypertension treatment (first line)"/>
    <m/>
    <s v=""/>
    <m/>
    <x v="396"/>
    <x v="0"/>
    <n v="1"/>
    <n v="30"/>
    <n v="1"/>
    <n v="12"/>
    <m/>
    <n v="360"/>
    <n v="1.7381599999999999"/>
    <n v="625.74"/>
    <n v="1"/>
    <n v="1"/>
    <m/>
    <m/>
  </r>
  <r>
    <x v="5"/>
    <m/>
    <x v="78"/>
    <s v="Hypertension treatment (second line)"/>
    <m/>
    <s v=""/>
    <m/>
    <x v="397"/>
    <x v="0"/>
    <s v="Tablets"/>
    <n v="60"/>
    <n v="3"/>
    <n v="12"/>
    <m/>
    <n v="2160"/>
    <n v="6.7815000000000003"/>
    <n v="14648.04"/>
    <n v="0.2"/>
    <n v="0.2"/>
    <m/>
    <m/>
  </r>
  <r>
    <x v="5"/>
    <m/>
    <x v="78"/>
    <s v="Hypertension treatment (3rd line)"/>
    <m/>
    <s v=""/>
    <m/>
    <x v="398"/>
    <x v="0"/>
    <n v="4"/>
    <n v="60"/>
    <n v="1"/>
    <n v="12"/>
    <m/>
    <n v="720"/>
    <n v="3.7153999999999998"/>
    <n v="2675.09"/>
    <n v="0.1"/>
    <n v="0.1"/>
    <m/>
    <m/>
  </r>
  <r>
    <x v="5"/>
    <m/>
    <x v="78"/>
    <s v="Hypertension treatment"/>
    <m/>
    <s v=""/>
    <m/>
    <x v="380"/>
    <x v="1"/>
    <m/>
    <m/>
    <m/>
    <s v="Added"/>
    <m/>
    <n v="0"/>
    <m/>
    <n v="0"/>
    <m/>
    <n v="1"/>
    <m/>
    <m/>
  </r>
  <r>
    <x v="5"/>
    <m/>
    <x v="78"/>
    <s v="Hypertension treatment"/>
    <m/>
    <s v=""/>
    <m/>
    <x v="381"/>
    <x v="1"/>
    <m/>
    <m/>
    <m/>
    <s v="Added"/>
    <m/>
    <n v="0"/>
    <m/>
    <n v="0"/>
    <m/>
    <n v="1"/>
    <m/>
    <m/>
  </r>
  <r>
    <x v="5"/>
    <m/>
    <x v="78"/>
    <s v="Hypertension treatment"/>
    <m/>
    <s v=""/>
    <m/>
    <x v="382"/>
    <x v="0"/>
    <n v="1"/>
    <n v="1"/>
    <n v="1"/>
    <n v="1"/>
    <s v="yearly"/>
    <n v="1"/>
    <n v="800"/>
    <n v="800"/>
    <n v="1"/>
    <n v="1"/>
    <m/>
    <s v="Estimated with &quot;Mindray Creatinine&quot; and and &quot;Blood collecting tubes, plastic with determina..grey,3.5-4ml&quot;"/>
  </r>
  <r>
    <x v="5"/>
    <m/>
    <x v="78"/>
    <s v="Hypertension treatment"/>
    <m/>
    <s v=""/>
    <m/>
    <x v="384"/>
    <x v="0"/>
    <m/>
    <n v="1"/>
    <n v="1"/>
    <n v="1"/>
    <s v="yearly"/>
    <n v="1"/>
    <n v="1950"/>
    <n v="1950"/>
    <n v="1"/>
    <n v="1"/>
    <m/>
    <s v="Estimated with &quot;Mindray HDL-Cholesterol kit&quot; and and &quot;Blood collecting tubes, plastic with determina..grey,3.5-4ml&quot;"/>
  </r>
  <r>
    <x v="5"/>
    <m/>
    <x v="78"/>
    <s v="Hypertension treatment"/>
    <m/>
    <s v=""/>
    <m/>
    <x v="385"/>
    <x v="0"/>
    <m/>
    <m/>
    <m/>
    <s v="What is this? Is this reagent for PT test on a chemisty machine?"/>
    <m/>
    <n v="0"/>
    <m/>
    <n v="0"/>
    <m/>
    <n v="1"/>
    <m/>
    <s v="Not on CMST cost list"/>
  </r>
  <r>
    <x v="5"/>
    <m/>
    <x v="78"/>
    <s v="Hypertension treatment"/>
    <m/>
    <s v=""/>
    <m/>
    <x v="81"/>
    <x v="0"/>
    <n v="4"/>
    <n v="0.1"/>
    <n v="1"/>
    <n v="4"/>
    <m/>
    <n v="0.4"/>
    <n v="35.622799999999998"/>
    <n v="14.25"/>
    <n v="1"/>
    <n v="1"/>
    <m/>
    <s v="Confirm duration for costing"/>
  </r>
  <r>
    <x v="5"/>
    <m/>
    <x v="78"/>
    <s v="Hypertension treatment"/>
    <m/>
    <s v=""/>
    <m/>
    <x v="26"/>
    <x v="0"/>
    <n v="4"/>
    <n v="1"/>
    <n v="1"/>
    <n v="4"/>
    <m/>
    <n v="4"/>
    <n v="84.667699999999996"/>
    <n v="338.67"/>
    <n v="1"/>
    <n v="1"/>
    <m/>
    <s v="confirm this should be costed for 365 days"/>
  </r>
  <r>
    <x v="5"/>
    <m/>
    <x v="78"/>
    <s v="Hypertension treatment"/>
    <m/>
    <s v=""/>
    <m/>
    <x v="379"/>
    <x v="0"/>
    <n v="4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78"/>
    <s v="Hypertension treatment"/>
    <m/>
    <s v=""/>
    <m/>
    <x v="231"/>
    <x v="1"/>
    <s v="30 minutes"/>
    <s v="4 times a year"/>
    <m/>
    <m/>
    <m/>
    <n v="0"/>
    <m/>
    <n v="0"/>
    <n v="1"/>
    <n v="1"/>
    <m/>
    <m/>
  </r>
  <r>
    <x v="5"/>
    <m/>
    <x v="30"/>
    <s v="Heart Failure treatment"/>
    <m/>
    <s v=""/>
    <m/>
    <x v="399"/>
    <x v="0"/>
    <m/>
    <n v="30"/>
    <n v="2"/>
    <n v="12"/>
    <s v="per day"/>
    <n v="720"/>
    <n v="925"/>
    <n v="666000"/>
    <n v="1"/>
    <n v="1"/>
    <m/>
    <s v="Added"/>
  </r>
  <r>
    <x v="5"/>
    <m/>
    <x v="30"/>
    <s v="Heart Failure treatment"/>
    <m/>
    <s v=""/>
    <m/>
    <x v="400"/>
    <x v="0"/>
    <n v="6"/>
    <n v="1"/>
    <n v="2"/>
    <n v="12"/>
    <m/>
    <n v="24"/>
    <n v="3.17116"/>
    <n v="76.11"/>
    <n v="0.5"/>
    <n v="0.5"/>
    <m/>
    <m/>
  </r>
  <r>
    <x v="5"/>
    <m/>
    <x v="30"/>
    <s v="Heart Failure treatment"/>
    <m/>
    <s v=""/>
    <m/>
    <x v="398"/>
    <x v="0"/>
    <n v="4"/>
    <n v="60"/>
    <n v="1"/>
    <n v="12"/>
    <m/>
    <n v="720"/>
    <n v="3.7153999999999998"/>
    <n v="2675.09"/>
    <n v="1"/>
    <n v="1"/>
    <m/>
    <m/>
  </r>
  <r>
    <x v="5"/>
    <m/>
    <x v="30"/>
    <s v="Heart Failure treatment (hospitalization)"/>
    <m/>
    <s v=""/>
    <m/>
    <x v="401"/>
    <x v="0"/>
    <n v="4"/>
    <s v="12 months"/>
    <m/>
    <m/>
    <m/>
    <n v="0"/>
    <n v="4763.34"/>
    <n v="0"/>
    <n v="0.05"/>
    <n v="0.05"/>
    <m/>
    <m/>
  </r>
  <r>
    <x v="5"/>
    <m/>
    <x v="30"/>
    <s v="Heart Failure treatment"/>
    <m/>
    <s v=""/>
    <m/>
    <x v="402"/>
    <x v="0"/>
    <m/>
    <n v="150"/>
    <n v="1"/>
    <n v="12"/>
    <s v="per month"/>
    <n v="1800"/>
    <n v="23.21"/>
    <n v="41778"/>
    <n v="0.05"/>
    <n v="0.05"/>
    <m/>
    <s v="Added"/>
  </r>
  <r>
    <x v="5"/>
    <m/>
    <x v="30"/>
    <s v="Heart Failure treatment"/>
    <m/>
    <s v=""/>
    <m/>
    <x v="403"/>
    <x v="0"/>
    <m/>
    <n v="1"/>
    <n v="3"/>
    <n v="12"/>
    <s v="per month"/>
    <n v="36"/>
    <n v="191.39"/>
    <n v="6890.04"/>
    <n v="0.05"/>
    <n v="0.05"/>
    <m/>
    <s v="Added"/>
  </r>
  <r>
    <x v="5"/>
    <m/>
    <x v="30"/>
    <s v="Heart Failure treatment"/>
    <m/>
    <s v=""/>
    <m/>
    <x v="404"/>
    <x v="0"/>
    <m/>
    <n v="1"/>
    <n v="2"/>
    <n v="12"/>
    <s v="per month"/>
    <n v="24"/>
    <n v="15.58"/>
    <n v="373.92"/>
    <n v="0.2"/>
    <n v="0.2"/>
    <m/>
    <s v="Added"/>
  </r>
  <r>
    <x v="5"/>
    <m/>
    <x v="30"/>
    <s v="Heart Failure treatment"/>
    <m/>
    <s v=""/>
    <m/>
    <x v="405"/>
    <x v="0"/>
    <n v="0.5"/>
    <n v="0.5"/>
    <m/>
    <s v="6 months"/>
    <m/>
    <n v="0.5"/>
    <n v="73.615200000000002"/>
    <n v="36.81"/>
    <n v="0.05"/>
    <n v="0.05"/>
    <s v="confirm that this should be costed for 6 months"/>
    <m/>
  </r>
  <r>
    <x v="5"/>
    <m/>
    <x v="30"/>
    <s v="Heart Failure treatment"/>
    <m/>
    <s v=""/>
    <m/>
    <x v="380"/>
    <x v="1"/>
    <m/>
    <m/>
    <m/>
    <s v="Added"/>
    <m/>
    <n v="0"/>
    <m/>
    <n v="0"/>
    <m/>
    <n v="1"/>
    <m/>
    <m/>
  </r>
  <r>
    <x v="5"/>
    <m/>
    <x v="30"/>
    <s v="Heart Failure treatment"/>
    <m/>
    <s v=""/>
    <m/>
    <x v="381"/>
    <x v="1"/>
    <m/>
    <m/>
    <m/>
    <s v="Added"/>
    <m/>
    <n v="0"/>
    <m/>
    <n v="0"/>
    <m/>
    <n v="1"/>
    <m/>
    <m/>
  </r>
  <r>
    <x v="5"/>
    <m/>
    <x v="30"/>
    <s v="Heart Failure treatment"/>
    <m/>
    <s v=""/>
    <m/>
    <x v="382"/>
    <x v="0"/>
    <n v="1"/>
    <n v="1"/>
    <n v="1"/>
    <n v="1"/>
    <s v="yearly"/>
    <n v="1"/>
    <n v="800"/>
    <n v="800"/>
    <n v="1"/>
    <n v="1"/>
    <m/>
    <s v="Estimated with &quot;Mindray Creatinine&quot; and and &quot;Blood collecting tubes, plastic with determina..grey,3.5-4ml&quot;"/>
  </r>
  <r>
    <x v="5"/>
    <m/>
    <x v="30"/>
    <s v="Heart Failure treatment"/>
    <m/>
    <s v=""/>
    <m/>
    <x v="384"/>
    <x v="0"/>
    <m/>
    <n v="1"/>
    <n v="1"/>
    <n v="1"/>
    <s v="yearly"/>
    <n v="1"/>
    <n v="1950"/>
    <n v="1950"/>
    <n v="1"/>
    <n v="1"/>
    <m/>
    <s v="Estimated with &quot;Mindray HDL-Cholesterol kit&quot; and and &quot;Blood collecting tubes, plastic with determina..grey,3.5-4ml&quot;"/>
  </r>
  <r>
    <x v="5"/>
    <m/>
    <x v="30"/>
    <s v="Heart Failure treatment"/>
    <m/>
    <s v=""/>
    <m/>
    <x v="385"/>
    <x v="0"/>
    <m/>
    <m/>
    <m/>
    <s v="What is this? Is this reagent for PT test on a chemisty machine?"/>
    <m/>
    <n v="0"/>
    <m/>
    <n v="0"/>
    <m/>
    <n v="1"/>
    <m/>
    <s v="Not on CMST cost list"/>
  </r>
  <r>
    <x v="5"/>
    <m/>
    <x v="30"/>
    <s v="Heart Failure treatment"/>
    <m/>
    <s v=""/>
    <m/>
    <x v="81"/>
    <x v="0"/>
    <n v="4"/>
    <n v="0.1"/>
    <n v="1"/>
    <n v="1"/>
    <m/>
    <n v="0.1"/>
    <n v="35.622799999999998"/>
    <n v="3.56"/>
    <n v="1"/>
    <n v="1"/>
    <m/>
    <m/>
  </r>
  <r>
    <x v="5"/>
    <m/>
    <x v="30"/>
    <s v="Heart Failure treatment"/>
    <m/>
    <s v=""/>
    <m/>
    <x v="26"/>
    <x v="0"/>
    <n v="4"/>
    <n v="1"/>
    <n v="1"/>
    <n v="4"/>
    <m/>
    <n v="4"/>
    <n v="84.667699999999996"/>
    <n v="338.67"/>
    <n v="1"/>
    <n v="1"/>
    <m/>
    <m/>
  </r>
  <r>
    <x v="5"/>
    <m/>
    <x v="30"/>
    <s v="Heart Failure treatment"/>
    <m/>
    <s v=""/>
    <m/>
    <x v="379"/>
    <x v="0"/>
    <n v="4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30"/>
    <s v="Heart Failure treatment"/>
    <m/>
    <s v=""/>
    <m/>
    <x v="231"/>
    <x v="1"/>
    <s v="30 minutes"/>
    <s v="4 times a year"/>
    <m/>
    <m/>
    <m/>
    <n v="0"/>
    <m/>
    <n v="0"/>
    <m/>
    <n v="1"/>
    <m/>
    <m/>
  </r>
  <r>
    <x v="5"/>
    <m/>
    <x v="75"/>
    <s v="Diabetes Type I Treatment"/>
    <s v="secondary"/>
    <s v="secondary"/>
    <m/>
    <x v="406"/>
    <x v="0"/>
    <n v="2"/>
    <n v="2"/>
    <m/>
    <s v="12 months"/>
    <m/>
    <n v="2"/>
    <n v="2786.7"/>
    <n v="5573.4"/>
    <n v="1"/>
    <n v="1"/>
    <m/>
    <s v="confirm duration for costing"/>
  </r>
  <r>
    <x v="5"/>
    <m/>
    <x v="75"/>
    <s v="Diabetes Type I Treatment"/>
    <m/>
    <s v=""/>
    <m/>
    <x v="407"/>
    <x v="0"/>
    <n v="2"/>
    <n v="2"/>
    <m/>
    <s v="12 months"/>
    <m/>
    <n v="2"/>
    <n v="2882.08"/>
    <n v="5764.16"/>
    <n v="1"/>
    <n v="1"/>
    <m/>
    <s v="confirm duration for costing"/>
  </r>
  <r>
    <x v="5"/>
    <m/>
    <x v="75"/>
    <s v="Diabetes Type I Treatment"/>
    <m/>
    <s v=""/>
    <m/>
    <x v="382"/>
    <x v="0"/>
    <n v="2"/>
    <n v="1"/>
    <n v="1"/>
    <n v="1"/>
    <s v="yearly"/>
    <n v="1"/>
    <n v="800"/>
    <n v="800"/>
    <n v="1"/>
    <n v="1"/>
    <m/>
    <s v="Estimated with &quot;Mindray Creatinine&quot; and and &quot;Blood collecting tubes, plastic with determina..grey,3.5-4ml&quot;"/>
  </r>
  <r>
    <x v="5"/>
    <m/>
    <x v="75"/>
    <s v="Diabetes Type I Treatment"/>
    <m/>
    <s v=""/>
    <m/>
    <x v="408"/>
    <x v="0"/>
    <n v="2"/>
    <s v="12 months"/>
    <m/>
    <m/>
    <m/>
    <n v="0"/>
    <n v="756"/>
    <n v="0"/>
    <n v="1"/>
    <n v="1"/>
    <m/>
    <m/>
  </r>
  <r>
    <x v="5"/>
    <m/>
    <x v="75"/>
    <s v="Diabetes Type I Treatment"/>
    <m/>
    <s v=""/>
    <m/>
    <x v="385"/>
    <x v="0"/>
    <n v="2"/>
    <s v="12 months"/>
    <m/>
    <s v="What population will need this?"/>
    <m/>
    <n v="0"/>
    <m/>
    <n v="0"/>
    <n v="1"/>
    <n v="1"/>
    <m/>
    <s v="Not on CMST cost list"/>
  </r>
  <r>
    <x v="5"/>
    <m/>
    <x v="75"/>
    <s v="Diabetes Type I Treatment"/>
    <m/>
    <s v=""/>
    <m/>
    <x v="387"/>
    <x v="0"/>
    <m/>
    <n v="1"/>
    <n v="1"/>
    <n v="4"/>
    <s v="quarterly"/>
    <n v="4"/>
    <n v="2350"/>
    <n v="9400"/>
    <n v="1"/>
    <n v="1"/>
    <m/>
    <s v="Estimated with &quot;Mindray HbA1c kit&quot; (from PIH) and &quot;Blood collecting tubes, plastic with determina..grey,3.5-4ml&quot;"/>
  </r>
  <r>
    <x v="5"/>
    <m/>
    <x v="75"/>
    <s v="Diabetes Type I Treatment"/>
    <m/>
    <s v=""/>
    <m/>
    <x v="26"/>
    <x v="0"/>
    <n v="1"/>
    <s v="with each blood draw"/>
    <m/>
    <m/>
    <m/>
    <n v="0"/>
    <n v="84.667699999999996"/>
    <n v="0"/>
    <n v="1"/>
    <n v="1"/>
    <m/>
    <s v="confirm this should be costed for 365 days"/>
  </r>
  <r>
    <x v="5"/>
    <m/>
    <x v="75"/>
    <s v="Diabetes Type I Treatment"/>
    <m/>
    <s v=""/>
    <m/>
    <x v="379"/>
    <x v="0"/>
    <n v="1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75"/>
    <s v="Diabetes Type I Treatment"/>
    <m/>
    <s v=""/>
    <m/>
    <x v="374"/>
    <x v="0"/>
    <n v="12"/>
    <n v="30"/>
    <n v="3"/>
    <n v="12"/>
    <s v="per month"/>
    <n v="1080"/>
    <n v="59"/>
    <n v="63720"/>
    <n v="1"/>
    <n v="1"/>
    <m/>
    <s v="Chemix sticks"/>
  </r>
  <r>
    <x v="5"/>
    <m/>
    <x v="75"/>
    <s v="Diabetes Type I Treatment"/>
    <m/>
    <s v=""/>
    <m/>
    <x v="377"/>
    <x v="2"/>
    <n v="4"/>
    <n v="1"/>
    <n v="1"/>
    <n v="4"/>
    <s v="visit"/>
    <n v="4"/>
    <n v="164.95"/>
    <n v="659.8"/>
    <n v="1"/>
    <n v="1"/>
    <m/>
    <s v="Sample cups 500P/PK"/>
  </r>
  <r>
    <x v="5"/>
    <m/>
    <x v="75"/>
    <s v="Diabetes Type I Treatment"/>
    <m/>
    <s v=""/>
    <m/>
    <x v="156"/>
    <x v="0"/>
    <n v="4"/>
    <s v="12 months"/>
    <m/>
    <s v="How often?"/>
    <m/>
    <n v="0"/>
    <n v="59"/>
    <n v="0"/>
    <n v="1"/>
    <n v="1"/>
    <m/>
    <m/>
  </r>
  <r>
    <x v="5"/>
    <m/>
    <x v="75"/>
    <s v="Diabetes Type I Treatment"/>
    <m/>
    <s v=""/>
    <m/>
    <x v="409"/>
    <x v="2"/>
    <n v="360"/>
    <n v="360"/>
    <n v="1"/>
    <n v="12"/>
    <s v="months"/>
    <n v="4320"/>
    <n v="6.93"/>
    <n v="29937.599999999999"/>
    <n v="1"/>
    <n v="1"/>
    <m/>
    <s v="1ml syringe Depo"/>
  </r>
  <r>
    <x v="5"/>
    <m/>
    <x v="75"/>
    <s v="Diabetes Type I Treatment"/>
    <m/>
    <s v=""/>
    <m/>
    <x v="28"/>
    <x v="2"/>
    <n v="3"/>
    <s v="12 monnths"/>
    <m/>
    <m/>
    <m/>
    <n v="0"/>
    <n v="37.690399999999997"/>
    <n v="0"/>
    <n v="1"/>
    <n v="1"/>
    <m/>
    <s v="Confirm duration for costing"/>
  </r>
  <r>
    <x v="5"/>
    <m/>
    <x v="75"/>
    <s v="Diabetes Type I Treatment"/>
    <m/>
    <s v=""/>
    <m/>
    <x v="74"/>
    <x v="0"/>
    <n v="4"/>
    <n v="0.1"/>
    <n v="1"/>
    <n v="4"/>
    <m/>
    <n v="0.4"/>
    <n v="2689.81"/>
    <n v="1075.92"/>
    <n v="1"/>
    <n v="1"/>
    <m/>
    <m/>
  </r>
  <r>
    <x v="5"/>
    <m/>
    <x v="75"/>
    <s v="Diabetes Type I Treatment"/>
    <m/>
    <s v=""/>
    <m/>
    <x v="410"/>
    <x v="2"/>
    <n v="10"/>
    <m/>
    <m/>
    <s v="Equipment, not by patient"/>
    <m/>
    <n v="0"/>
    <m/>
    <n v="0"/>
    <n v="1"/>
    <n v="1"/>
    <m/>
    <m/>
  </r>
  <r>
    <x v="5"/>
    <m/>
    <x v="75"/>
    <s v="Diabetes Type I Treatment"/>
    <m/>
    <s v=""/>
    <m/>
    <x v="411"/>
    <x v="1"/>
    <s v="20 minutes"/>
    <s v="4 times a year"/>
    <m/>
    <m/>
    <m/>
    <n v="0"/>
    <m/>
    <n v="0"/>
    <n v="1"/>
    <n v="1"/>
    <m/>
    <m/>
  </r>
  <r>
    <x v="5"/>
    <m/>
    <x v="75"/>
    <s v="Diabetes Type I Treatment"/>
    <m/>
    <s v=""/>
    <m/>
    <x v="412"/>
    <x v="1"/>
    <s v="20 minutes"/>
    <s v="4 times a year"/>
    <m/>
    <s v="Should we add nursing counseling on diet, etc?"/>
    <m/>
    <n v="0"/>
    <m/>
    <n v="0"/>
    <n v="1"/>
    <n v="1"/>
    <m/>
    <m/>
  </r>
  <r>
    <x v="5"/>
    <m/>
    <x v="75"/>
    <s v="Diabetes Type I Treatment"/>
    <m/>
    <s v=""/>
    <m/>
    <x v="413"/>
    <x v="1"/>
    <m/>
    <m/>
    <m/>
    <m/>
    <m/>
    <n v="0"/>
    <m/>
    <n v="0"/>
    <m/>
    <n v="1"/>
    <m/>
    <m/>
  </r>
  <r>
    <x v="5"/>
    <m/>
    <x v="79"/>
    <s v="Diabetes Type II Treatment"/>
    <s v="secondary"/>
    <s v="secondary"/>
    <m/>
    <x v="414"/>
    <x v="0"/>
    <n v="4"/>
    <s v="12 months"/>
    <m/>
    <m/>
    <m/>
    <n v="0"/>
    <n v="1.73472"/>
    <n v="0"/>
    <n v="0.2"/>
    <n v="0.2"/>
    <m/>
    <m/>
  </r>
  <r>
    <x v="5"/>
    <m/>
    <x v="79"/>
    <s v="Diabetes Type II Treatment"/>
    <m/>
    <s v=""/>
    <m/>
    <x v="415"/>
    <x v="0"/>
    <n v="6"/>
    <s v="12 moths"/>
    <m/>
    <m/>
    <m/>
    <n v="0"/>
    <n v="0.92371999999999999"/>
    <n v="0"/>
    <n v="0.9"/>
    <n v="0.9"/>
    <m/>
    <m/>
  </r>
  <r>
    <x v="5"/>
    <m/>
    <x v="79"/>
    <s v="Diabetes Type II Treatment"/>
    <m/>
    <s v=""/>
    <m/>
    <x v="416"/>
    <x v="0"/>
    <n v="12"/>
    <n v="30"/>
    <n v="3"/>
    <n v="12"/>
    <s v="per month"/>
    <n v="1080"/>
    <n v="59"/>
    <n v="63720"/>
    <n v="1"/>
    <n v="1"/>
    <m/>
    <s v="Chemix sticks"/>
  </r>
  <r>
    <x v="5"/>
    <m/>
    <x v="79"/>
    <s v="Diabetes Type II Treatment"/>
    <m/>
    <s v=""/>
    <m/>
    <x v="408"/>
    <x v="0"/>
    <n v="4"/>
    <n v="1"/>
    <n v="1"/>
    <n v="1"/>
    <m/>
    <n v="1"/>
    <n v="756"/>
    <n v="756"/>
    <n v="1"/>
    <n v="1"/>
    <m/>
    <m/>
  </r>
  <r>
    <x v="5"/>
    <m/>
    <x v="79"/>
    <s v="Diabetes Type II Treatment"/>
    <m/>
    <s v=""/>
    <m/>
    <x v="382"/>
    <x v="0"/>
    <n v="4"/>
    <n v="1"/>
    <n v="1"/>
    <n v="1"/>
    <s v="yearly"/>
    <n v="1"/>
    <n v="800"/>
    <n v="800"/>
    <n v="1"/>
    <n v="1"/>
    <m/>
    <s v="Estimated with &quot;Mindray Creatinine&quot; and and &quot;Blood collecting tubes, plastic with determina..grey,3.5-4ml&quot;"/>
  </r>
  <r>
    <x v="5"/>
    <m/>
    <x v="79"/>
    <s v="Diabetes Type II Treatment"/>
    <m/>
    <s v=""/>
    <m/>
    <x v="407"/>
    <x v="0"/>
    <n v="2"/>
    <n v="2"/>
    <m/>
    <s v="12 months"/>
    <m/>
    <n v="2"/>
    <n v="2882.08"/>
    <n v="5764.16"/>
    <n v="0.25"/>
    <n v="0.25"/>
    <m/>
    <s v="confirm duration for costing"/>
  </r>
  <r>
    <x v="5"/>
    <m/>
    <x v="79"/>
    <s v="Diabetes Type II Treatment"/>
    <m/>
    <s v=""/>
    <m/>
    <x v="409"/>
    <x v="0"/>
    <n v="360"/>
    <n v="360"/>
    <n v="1"/>
    <n v="12"/>
    <s v="months"/>
    <n v="4320"/>
    <n v="6.93"/>
    <n v="29937.599999999999"/>
    <n v="0.25"/>
    <n v="0.25"/>
    <m/>
    <s v="1ml syringe Depo"/>
  </r>
  <r>
    <x v="5"/>
    <m/>
    <x v="79"/>
    <s v="Diabetes Type II Treatment"/>
    <m/>
    <s v=""/>
    <m/>
    <x v="406"/>
    <x v="0"/>
    <n v="2"/>
    <n v="2"/>
    <m/>
    <s v="12 months"/>
    <m/>
    <n v="2"/>
    <n v="2786.7"/>
    <n v="5573.4"/>
    <n v="0.25"/>
    <n v="0.25"/>
    <m/>
    <s v="confirm duration for costing"/>
  </r>
  <r>
    <x v="5"/>
    <m/>
    <x v="79"/>
    <s v="Diabetes Type II Treatment"/>
    <m/>
    <s v=""/>
    <m/>
    <x v="385"/>
    <x v="0"/>
    <n v="2"/>
    <s v="12 months"/>
    <m/>
    <s v="What population will need this?"/>
    <m/>
    <n v="0"/>
    <m/>
    <n v="0"/>
    <n v="1"/>
    <n v="1"/>
    <m/>
    <s v="Not on CMST cost list"/>
  </r>
  <r>
    <x v="5"/>
    <m/>
    <x v="79"/>
    <s v="Diabetes Type II Treatment"/>
    <m/>
    <s v=""/>
    <m/>
    <x v="387"/>
    <x v="0"/>
    <m/>
    <n v="1"/>
    <n v="1"/>
    <n v="4"/>
    <s v="quarterly"/>
    <n v="4"/>
    <n v="2350"/>
    <n v="9400"/>
    <n v="1"/>
    <n v="1"/>
    <m/>
    <s v="Estimated with &quot;Mindray HbA1c kit&quot; (from PIH) and &quot;Blood collecting tubes, plastic with determina..grey,3.5-4ml&quot;"/>
  </r>
  <r>
    <x v="5"/>
    <m/>
    <x v="79"/>
    <s v="Diabetes Type II Treatment"/>
    <m/>
    <s v=""/>
    <m/>
    <x v="26"/>
    <x v="0"/>
    <n v="1"/>
    <s v="with each blood draw"/>
    <m/>
    <m/>
    <m/>
    <n v="0"/>
    <n v="84.667699999999996"/>
    <n v="0"/>
    <n v="1"/>
    <n v="1"/>
    <m/>
    <s v="confirm this should be costed for 365 days"/>
  </r>
  <r>
    <x v="5"/>
    <m/>
    <x v="79"/>
    <s v="Diabetes Type II Treatment"/>
    <m/>
    <s v=""/>
    <m/>
    <x v="379"/>
    <x v="0"/>
    <n v="1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79"/>
    <s v="Diabetes Type II Treatment"/>
    <m/>
    <s v=""/>
    <m/>
    <x v="377"/>
    <x v="0"/>
    <n v="4"/>
    <n v="1"/>
    <n v="1"/>
    <n v="4"/>
    <s v="visit"/>
    <n v="4"/>
    <n v="164.95"/>
    <n v="659.8"/>
    <n v="1"/>
    <n v="1"/>
    <s v="visit every 3 months"/>
    <s v="Sample cups 500P/PK"/>
  </r>
  <r>
    <x v="5"/>
    <m/>
    <x v="79"/>
    <s v="Diabetes Type II Treatment"/>
    <m/>
    <s v=""/>
    <m/>
    <x v="156"/>
    <x v="0"/>
    <n v="4"/>
    <s v="12 months"/>
    <m/>
    <s v="How often?"/>
    <m/>
    <n v="0"/>
    <n v="59"/>
    <n v="0"/>
    <n v="1"/>
    <n v="1"/>
    <m/>
    <m/>
  </r>
  <r>
    <x v="5"/>
    <m/>
    <x v="79"/>
    <s v="Diabetes Type II Treatment"/>
    <m/>
    <s v=""/>
    <m/>
    <x v="28"/>
    <x v="0"/>
    <n v="3"/>
    <s v="12 months"/>
    <m/>
    <m/>
    <m/>
    <n v="0"/>
    <n v="37.690399999999997"/>
    <n v="0"/>
    <n v="1"/>
    <n v="1"/>
    <m/>
    <s v="Confirm duration for costing"/>
  </r>
  <r>
    <x v="5"/>
    <m/>
    <x v="79"/>
    <s v="Diabetes Type II Treatment"/>
    <m/>
    <s v=""/>
    <m/>
    <x v="74"/>
    <x v="0"/>
    <n v="4"/>
    <n v="0.1"/>
    <n v="1"/>
    <n v="4"/>
    <m/>
    <n v="0.4"/>
    <n v="2689.81"/>
    <n v="1075.92"/>
    <n v="1"/>
    <n v="1"/>
    <m/>
    <m/>
  </r>
  <r>
    <x v="5"/>
    <m/>
    <x v="79"/>
    <s v="Diabetes Type II Treatment"/>
    <m/>
    <s v=""/>
    <m/>
    <x v="410"/>
    <x v="1"/>
    <n v="10"/>
    <m/>
    <m/>
    <s v="Equipment, not by patient"/>
    <m/>
    <n v="0"/>
    <m/>
    <n v="0"/>
    <n v="1"/>
    <n v="1"/>
    <m/>
    <m/>
  </r>
  <r>
    <x v="5"/>
    <m/>
    <x v="79"/>
    <s v="Diabetes Type II Treatment"/>
    <m/>
    <s v=""/>
    <m/>
    <x v="411"/>
    <x v="1"/>
    <s v="20 minutes"/>
    <s v="4 times a year"/>
    <m/>
    <m/>
    <m/>
    <n v="0"/>
    <m/>
    <n v="0"/>
    <n v="1"/>
    <n v="1"/>
    <m/>
    <m/>
  </r>
  <r>
    <x v="5"/>
    <m/>
    <x v="79"/>
    <s v="Diabetes Type II Treatment"/>
    <m/>
    <s v=""/>
    <m/>
    <x v="412"/>
    <x v="1"/>
    <s v="20 minutes"/>
    <s v="4 times a year"/>
    <m/>
    <s v="Should we add nursing counseling on diet, etc?"/>
    <m/>
    <n v="0"/>
    <m/>
    <n v="0"/>
    <n v="1"/>
    <n v="1"/>
    <m/>
    <m/>
  </r>
  <r>
    <x v="5"/>
    <m/>
    <x v="79"/>
    <s v="Diabetes Type II Treatment"/>
    <m/>
    <s v=""/>
    <m/>
    <x v="413"/>
    <x v="1"/>
    <m/>
    <m/>
    <m/>
    <m/>
    <m/>
    <n v="0"/>
    <m/>
    <n v="0"/>
    <n v="1"/>
    <n v="1"/>
    <m/>
    <m/>
  </r>
  <r>
    <x v="5"/>
    <m/>
    <x v="3"/>
    <s v="Systems inputs for diabetes"/>
    <m/>
    <s v=""/>
    <m/>
    <x v="386"/>
    <x v="1"/>
    <m/>
    <m/>
    <m/>
    <s v="Diagnosis of diabetes"/>
    <m/>
    <n v="0"/>
    <m/>
    <n v="0"/>
    <n v="1"/>
    <n v="1"/>
    <m/>
    <m/>
  </r>
  <r>
    <x v="5"/>
    <m/>
    <x v="3"/>
    <s v="Systems inputs for diabetes"/>
    <m/>
    <s v=""/>
    <m/>
    <x v="163"/>
    <x v="1"/>
    <m/>
    <m/>
    <m/>
    <s v="Added"/>
    <m/>
    <n v="0"/>
    <m/>
    <n v="0"/>
    <n v="1"/>
    <n v="1"/>
    <m/>
    <m/>
  </r>
  <r>
    <x v="5"/>
    <m/>
    <x v="3"/>
    <s v="Systems inputs for diabetes"/>
    <m/>
    <s v=""/>
    <m/>
    <x v="380"/>
    <x v="1"/>
    <m/>
    <m/>
    <m/>
    <s v="Added"/>
    <m/>
    <n v="0"/>
    <m/>
    <n v="0"/>
    <n v="1"/>
    <n v="1"/>
    <m/>
    <m/>
  </r>
  <r>
    <x v="5"/>
    <m/>
    <x v="3"/>
    <s v="Systems inputs for diabetes"/>
    <m/>
    <s v=""/>
    <m/>
    <x v="381"/>
    <x v="1"/>
    <m/>
    <m/>
    <m/>
    <s v="Added"/>
    <m/>
    <n v="0"/>
    <m/>
    <n v="0"/>
    <n v="1"/>
    <n v="1"/>
    <m/>
    <m/>
  </r>
  <r>
    <x v="5"/>
    <m/>
    <x v="3"/>
    <s v="Systems inputs for diabetes"/>
    <m/>
    <s v=""/>
    <m/>
    <x v="231"/>
    <x v="1"/>
    <s v="30 minutes"/>
    <s v="4 times a year"/>
    <m/>
    <m/>
    <m/>
    <n v="0"/>
    <m/>
    <n v="0"/>
    <n v="1"/>
    <n v="1"/>
    <m/>
    <m/>
  </r>
  <r>
    <x v="5"/>
    <m/>
    <x v="80"/>
    <s v="High cholesterol"/>
    <s v="secondary"/>
    <s v="secondary"/>
    <m/>
    <x v="417"/>
    <x v="0"/>
    <m/>
    <n v="60"/>
    <n v="1"/>
    <n v="12"/>
    <s v="yearly"/>
    <n v="720"/>
    <n v="265.5"/>
    <n v="191160"/>
    <n v="1"/>
    <n v="1"/>
    <s v="2 tablets a day"/>
    <s v="Added"/>
  </r>
  <r>
    <x v="5"/>
    <m/>
    <x v="80"/>
    <s v="High cholesterol"/>
    <m/>
    <s v=""/>
    <m/>
    <x v="382"/>
    <x v="0"/>
    <n v="4"/>
    <n v="1"/>
    <n v="1"/>
    <n v="1"/>
    <s v="yearly"/>
    <n v="1"/>
    <n v="800"/>
    <n v="800"/>
    <n v="1"/>
    <n v="1"/>
    <m/>
    <s v="Estimated with &quot;Mindray Creatinine&quot; and and &quot;Blood collecting tubes, plastic with determina..grey,3.5-4ml&quot;"/>
  </r>
  <r>
    <x v="5"/>
    <m/>
    <x v="80"/>
    <s v="High cholesterol"/>
    <m/>
    <s v=""/>
    <m/>
    <x v="384"/>
    <x v="0"/>
    <m/>
    <n v="1"/>
    <n v="1"/>
    <n v="1"/>
    <s v="yearly"/>
    <n v="1"/>
    <n v="1950"/>
    <n v="1950"/>
    <n v="1"/>
    <n v="1"/>
    <m/>
    <s v="Estimated with &quot;Mindray HDL-Cholesterol kit&quot; and and &quot;Blood collecting tubes, plastic with determina..grey,3.5-4ml&quot;"/>
  </r>
  <r>
    <x v="5"/>
    <m/>
    <x v="80"/>
    <s v="High cholesterol"/>
    <m/>
    <s v=""/>
    <m/>
    <x v="385"/>
    <x v="0"/>
    <m/>
    <m/>
    <m/>
    <s v="What population will need this?"/>
    <m/>
    <n v="0"/>
    <m/>
    <n v="0"/>
    <n v="1"/>
    <n v="1"/>
    <m/>
    <m/>
  </r>
  <r>
    <x v="5"/>
    <m/>
    <x v="80"/>
    <s v="High cholesterol"/>
    <m/>
    <s v=""/>
    <m/>
    <x v="418"/>
    <x v="0"/>
    <n v="4"/>
    <n v="0.01"/>
    <n v="1"/>
    <n v="4"/>
    <m/>
    <n v="0.04"/>
    <n v="1079"/>
    <n v="43.16"/>
    <n v="1"/>
    <n v="1"/>
    <m/>
    <m/>
  </r>
  <r>
    <x v="5"/>
    <m/>
    <x v="80"/>
    <s v="High cholesterol"/>
    <m/>
    <s v=""/>
    <m/>
    <x v="26"/>
    <x v="0"/>
    <n v="4"/>
    <n v="1"/>
    <n v="1"/>
    <n v="4"/>
    <m/>
    <n v="4"/>
    <n v="84.667699999999996"/>
    <n v="338.67"/>
    <n v="1"/>
    <n v="1"/>
    <m/>
    <s v="confirm this should be costed for 365 days"/>
  </r>
  <r>
    <x v="5"/>
    <m/>
    <x v="80"/>
    <s v="High cholesterol"/>
    <m/>
    <s v=""/>
    <m/>
    <x v="379"/>
    <x v="0"/>
    <n v="4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80"/>
    <s v="High cholesterol"/>
    <m/>
    <s v=""/>
    <m/>
    <x v="411"/>
    <x v="1"/>
    <s v="20 minutes"/>
    <s v="4 times a year"/>
    <m/>
    <m/>
    <m/>
    <n v="0"/>
    <m/>
    <n v="0"/>
    <n v="1"/>
    <n v="1"/>
    <m/>
    <m/>
  </r>
  <r>
    <x v="5"/>
    <m/>
    <x v="80"/>
    <s v="High cholesterol"/>
    <m/>
    <s v=""/>
    <m/>
    <x v="412"/>
    <x v="1"/>
    <s v="20 minutes"/>
    <s v="4 times a year"/>
    <m/>
    <s v="Should we add nursing counseling on diet, etc?"/>
    <m/>
    <n v="0"/>
    <m/>
    <n v="0"/>
    <n v="1"/>
    <n v="1"/>
    <m/>
    <m/>
  </r>
  <r>
    <x v="5"/>
    <m/>
    <x v="80"/>
    <s v="High cholesterol"/>
    <m/>
    <s v=""/>
    <m/>
    <x v="413"/>
    <x v="1"/>
    <m/>
    <m/>
    <m/>
    <m/>
    <m/>
    <n v="0"/>
    <m/>
    <n v="0"/>
    <n v="1"/>
    <n v="1"/>
    <m/>
    <m/>
  </r>
  <r>
    <x v="5"/>
    <m/>
    <x v="3"/>
    <s v="Systems inputs"/>
    <m/>
    <s v=""/>
    <m/>
    <x v="380"/>
    <x v="1"/>
    <m/>
    <m/>
    <m/>
    <s v="Added"/>
    <m/>
    <n v="0"/>
    <m/>
    <n v="0"/>
    <n v="1"/>
    <n v="1"/>
    <m/>
    <m/>
  </r>
  <r>
    <x v="5"/>
    <m/>
    <x v="3"/>
    <m/>
    <m/>
    <s v=""/>
    <m/>
    <x v="381"/>
    <x v="0"/>
    <m/>
    <m/>
    <m/>
    <s v="Added"/>
    <m/>
    <n v="0"/>
    <m/>
    <n v="0"/>
    <n v="1"/>
    <n v="1"/>
    <m/>
    <m/>
  </r>
  <r>
    <x v="5"/>
    <m/>
    <x v="3"/>
    <m/>
    <m/>
    <s v=""/>
    <m/>
    <x v="231"/>
    <x v="1"/>
    <s v="30 minutes"/>
    <s v="4 times a year"/>
    <m/>
    <m/>
    <m/>
    <n v="0"/>
    <m/>
    <n v="0"/>
    <n v="1"/>
    <n v="1"/>
    <m/>
    <m/>
  </r>
  <r>
    <x v="5"/>
    <m/>
    <x v="81"/>
    <s v="Ischemic heart disease"/>
    <s v="secondary"/>
    <s v="secondary"/>
    <m/>
    <x v="419"/>
    <x v="0"/>
    <n v="4"/>
    <n v="15"/>
    <n v="1"/>
    <n v="12"/>
    <m/>
    <n v="180"/>
    <n v="3.0693100000000002"/>
    <n v="552.48"/>
    <n v="1"/>
    <n v="1"/>
    <m/>
    <s v="confirm that this should be costed for 365 days"/>
  </r>
  <r>
    <x v="5"/>
    <m/>
    <x v="81"/>
    <s v="Ischemic heart disease"/>
    <s v="secondary"/>
    <s v="secondary"/>
    <m/>
    <x v="417"/>
    <x v="0"/>
    <m/>
    <n v="60"/>
    <n v="1"/>
    <n v="12"/>
    <s v="yearly"/>
    <n v="720"/>
    <n v="265.5"/>
    <n v="191160"/>
    <n v="1"/>
    <n v="1"/>
    <s v="2 tablets a day"/>
    <s v="Added"/>
  </r>
  <r>
    <x v="5"/>
    <m/>
    <x v="81"/>
    <s v="Ischemic heart disease"/>
    <m/>
    <s v=""/>
    <m/>
    <x v="382"/>
    <x v="0"/>
    <n v="4"/>
    <n v="1"/>
    <n v="1"/>
    <n v="1"/>
    <s v="yearly"/>
    <n v="1"/>
    <n v="800"/>
    <n v="800"/>
    <n v="1"/>
    <n v="1"/>
    <m/>
    <s v="Estimated with &quot;Mindray Creatinine&quot; and and &quot;Blood collecting tubes, plastic with determina..grey,3.5-4ml&quot;"/>
  </r>
  <r>
    <x v="5"/>
    <m/>
    <x v="81"/>
    <s v="Ischemic heart disease"/>
    <m/>
    <s v=""/>
    <m/>
    <x v="384"/>
    <x v="0"/>
    <n v="1"/>
    <n v="1"/>
    <n v="1"/>
    <n v="1"/>
    <s v="yearly"/>
    <n v="1"/>
    <n v="1950"/>
    <n v="1950"/>
    <n v="1"/>
    <n v="1"/>
    <m/>
    <s v="Estimated with &quot;Mindray HDL-Cholesterol kit&quot; and and &quot;Blood collecting tubes, plastic with determina..grey,3.5-4ml&quot;"/>
  </r>
  <r>
    <x v="5"/>
    <m/>
    <x v="81"/>
    <s v="Ischemic heart disease"/>
    <m/>
    <s v=""/>
    <m/>
    <x v="81"/>
    <x v="0"/>
    <n v="4"/>
    <n v="1"/>
    <n v="1"/>
    <n v="1"/>
    <m/>
    <n v="1"/>
    <n v="35.622799999999998"/>
    <n v="35.619999999999997"/>
    <n v="1"/>
    <n v="1"/>
    <m/>
    <s v="Confirm duration for costing"/>
  </r>
  <r>
    <x v="5"/>
    <m/>
    <x v="81"/>
    <s v="Ischemic heart disease"/>
    <m/>
    <s v=""/>
    <m/>
    <x v="26"/>
    <x v="0"/>
    <n v="4"/>
    <n v="1"/>
    <n v="1"/>
    <n v="1"/>
    <m/>
    <n v="1"/>
    <n v="84.667699999999996"/>
    <n v="84.67"/>
    <n v="1"/>
    <n v="1"/>
    <m/>
    <s v="confirm this should be costed for 365 days"/>
  </r>
  <r>
    <x v="5"/>
    <m/>
    <x v="81"/>
    <s v="Ischemic heart disease"/>
    <m/>
    <s v=""/>
    <m/>
    <x v="379"/>
    <x v="0"/>
    <n v="4"/>
    <n v="1"/>
    <n v="1"/>
    <n v="1"/>
    <s v="each clinic visit"/>
    <n v="1"/>
    <n v="220.85"/>
    <n v="220.85"/>
    <n v="1"/>
    <n v="1"/>
    <m/>
    <s v="Syringe,10ml, disposable, hypoluer with 21g needle"/>
  </r>
  <r>
    <x v="5"/>
    <m/>
    <x v="81"/>
    <s v="Ischemic heart disease"/>
    <m/>
    <s v=""/>
    <m/>
    <x v="411"/>
    <x v="1"/>
    <s v="20 minutes"/>
    <s v="4 times a year"/>
    <m/>
    <m/>
    <m/>
    <n v="0"/>
    <m/>
    <n v="0"/>
    <n v="1"/>
    <n v="1"/>
    <m/>
    <m/>
  </r>
  <r>
    <x v="5"/>
    <m/>
    <x v="81"/>
    <s v="Ischemic heart disease"/>
    <m/>
    <s v=""/>
    <m/>
    <x v="412"/>
    <x v="1"/>
    <s v="20 minutes"/>
    <s v="4 times a year"/>
    <m/>
    <s v="Should we add nursing counseling on diet, etc?"/>
    <m/>
    <n v="0"/>
    <m/>
    <n v="0"/>
    <n v="1"/>
    <n v="1"/>
    <m/>
    <m/>
  </r>
  <r>
    <x v="5"/>
    <m/>
    <x v="81"/>
    <s v="Ischemic heart disease"/>
    <m/>
    <s v=""/>
    <m/>
    <x v="413"/>
    <x v="1"/>
    <m/>
    <m/>
    <m/>
    <m/>
    <m/>
    <n v="0"/>
    <m/>
    <n v="0"/>
    <n v="1"/>
    <n v="1"/>
    <m/>
    <m/>
  </r>
  <r>
    <x v="5"/>
    <m/>
    <x v="3"/>
    <s v="Systems inputs"/>
    <m/>
    <s v=""/>
    <m/>
    <x v="380"/>
    <x v="1"/>
    <m/>
    <m/>
    <m/>
    <s v="Added"/>
    <m/>
    <n v="0"/>
    <m/>
    <n v="0"/>
    <n v="1"/>
    <n v="1"/>
    <m/>
    <m/>
  </r>
  <r>
    <x v="5"/>
    <m/>
    <x v="3"/>
    <m/>
    <m/>
    <s v=""/>
    <m/>
    <x v="381"/>
    <x v="1"/>
    <m/>
    <m/>
    <m/>
    <s v="Added"/>
    <m/>
    <n v="0"/>
    <m/>
    <n v="0"/>
    <n v="1"/>
    <n v="1"/>
    <m/>
    <m/>
  </r>
  <r>
    <x v="5"/>
    <m/>
    <x v="3"/>
    <m/>
    <m/>
    <s v=""/>
    <m/>
    <x v="231"/>
    <x v="1"/>
    <s v="30 minutes"/>
    <s v="4 times a year"/>
    <m/>
    <m/>
    <m/>
    <n v="0"/>
    <m/>
    <n v="0"/>
    <n v="1"/>
    <n v="1"/>
    <m/>
    <m/>
  </r>
  <r>
    <x v="5"/>
    <m/>
    <x v="76"/>
    <s v="Sickle Cell Anemia"/>
    <s v="secondary"/>
    <s v="secondary"/>
    <m/>
    <x v="31"/>
    <x v="0"/>
    <n v="1"/>
    <s v="12 months"/>
    <m/>
    <m/>
    <m/>
    <n v="0"/>
    <n v="336.79"/>
    <n v="0"/>
    <n v="1"/>
    <n v="1"/>
    <m/>
    <s v="confirm this should be costed for 365 days"/>
  </r>
  <r>
    <x v="5"/>
    <m/>
    <x v="76"/>
    <s v="Sickle Cell Anemia"/>
    <m/>
    <s v=""/>
    <m/>
    <x v="420"/>
    <x v="0"/>
    <n v="1"/>
    <n v="60"/>
    <n v="2"/>
    <n v="12"/>
    <s v="monthly"/>
    <n v="1440"/>
    <n v="68.69"/>
    <n v="98913.600000000006"/>
    <n v="0.5"/>
    <n v="0.5"/>
    <s v="Estimated 25kg child at 20mg/kg/dose"/>
    <s v="Added with assumption"/>
  </r>
  <r>
    <x v="5"/>
    <m/>
    <x v="76"/>
    <s v="Sickle Cell Anemia"/>
    <m/>
    <s v=""/>
    <m/>
    <x v="6"/>
    <x v="0"/>
    <n v="1"/>
    <s v="12 months"/>
    <m/>
    <m/>
    <m/>
    <n v="0"/>
    <n v="2.2864"/>
    <n v="0"/>
    <n v="1"/>
    <n v="1"/>
    <m/>
    <s v="confirm duration for costing"/>
  </r>
  <r>
    <x v="5"/>
    <m/>
    <x v="76"/>
    <s v="Sickle Cell Anemia"/>
    <m/>
    <s v=""/>
    <m/>
    <x v="29"/>
    <x v="0"/>
    <m/>
    <n v="3"/>
    <n v="1"/>
    <n v="12"/>
    <s v="monthly"/>
    <n v="36"/>
    <n v="13.95"/>
    <n v="502.2"/>
    <n v="1"/>
    <n v="1"/>
    <s v="monthly estimated 25kg"/>
    <s v="Added with assumption"/>
  </r>
  <r>
    <x v="5"/>
    <m/>
    <x v="76"/>
    <s v="Sickle Cell Anemia"/>
    <m/>
    <s v=""/>
    <m/>
    <x v="73"/>
    <x v="0"/>
    <n v="6"/>
    <n v="6"/>
    <m/>
    <n v="7"/>
    <s v="days"/>
    <n v="42"/>
    <n v="4.3868299999999998"/>
    <n v="184.25"/>
    <n v="1"/>
    <n v="1"/>
    <m/>
    <m/>
  </r>
  <r>
    <x v="5"/>
    <m/>
    <x v="76"/>
    <s v="Sickle Cell Anemia"/>
    <m/>
    <s v=""/>
    <m/>
    <x v="259"/>
    <x v="0"/>
    <n v="6"/>
    <n v="1"/>
    <n v="3"/>
    <n v="7"/>
    <m/>
    <n v="21"/>
    <n v="7.1975100000000003"/>
    <n v="151.15"/>
    <n v="1"/>
    <n v="1"/>
    <m/>
    <m/>
  </r>
  <r>
    <x v="5"/>
    <m/>
    <x v="76"/>
    <s v="Sickle Cell Anemia"/>
    <m/>
    <s v=""/>
    <m/>
    <x v="382"/>
    <x v="0"/>
    <n v="4"/>
    <n v="1"/>
    <n v="1"/>
    <n v="4"/>
    <s v="yearly"/>
    <n v="4"/>
    <n v="1100"/>
    <n v="4400"/>
    <n v="1"/>
    <n v="1"/>
    <m/>
    <s v="Estimated with &quot;Mindray Creatinine&quot; and and &quot;Blood collecting tubes, plastic with determina..grey,3.5-4ml&quot;"/>
  </r>
  <r>
    <x v="5"/>
    <m/>
    <x v="76"/>
    <s v="Sickle Cell Anemia"/>
    <m/>
    <s v=""/>
    <m/>
    <x v="408"/>
    <x v="0"/>
    <n v="4"/>
    <n v="1"/>
    <n v="1"/>
    <n v="4"/>
    <m/>
    <n v="4"/>
    <n v="756"/>
    <n v="3024"/>
    <n v="1"/>
    <n v="1"/>
    <m/>
    <s v="need assumption on how long one 1000ml bottle will last, otherwise it will not make sense to make frequency 365 days"/>
  </r>
  <r>
    <x v="5"/>
    <m/>
    <x v="76"/>
    <s v="Sickle Cell Anemia"/>
    <m/>
    <s v=""/>
    <m/>
    <x v="421"/>
    <x v="0"/>
    <n v="4"/>
    <n v="1"/>
    <n v="1"/>
    <n v="4"/>
    <s v="yearly"/>
    <n v="4"/>
    <n v="1100"/>
    <n v="4400"/>
    <n v="1"/>
    <n v="1"/>
    <m/>
    <s v="Estimated from &quot;Mindray FBC&quot; and Bottle, Blood Collecting Plain Plastic Vacutainer, 5ml"/>
  </r>
  <r>
    <x v="5"/>
    <m/>
    <x v="76"/>
    <s v="Sickle Cell Anemia"/>
    <m/>
    <s v=""/>
    <m/>
    <x v="81"/>
    <x v="0"/>
    <n v="4"/>
    <n v="1"/>
    <n v="1"/>
    <n v="4"/>
    <m/>
    <n v="4"/>
    <n v="35.622799999999998"/>
    <n v="142.49"/>
    <n v="1"/>
    <n v="1"/>
    <m/>
    <s v="Confirm duration for costing"/>
  </r>
  <r>
    <x v="5"/>
    <m/>
    <x v="76"/>
    <s v="Sickle Cell Anemia"/>
    <m/>
    <s v=""/>
    <m/>
    <x v="26"/>
    <x v="0"/>
    <n v="4"/>
    <n v="1"/>
    <n v="1"/>
    <n v="4"/>
    <m/>
    <n v="4"/>
    <n v="84.667699999999996"/>
    <n v="338.67"/>
    <n v="1"/>
    <n v="1"/>
    <m/>
    <s v="confirm this should be costed for 365 days"/>
  </r>
  <r>
    <x v="5"/>
    <m/>
    <x v="76"/>
    <s v="Sickle Cell Anemia"/>
    <m/>
    <s v=""/>
    <m/>
    <x v="379"/>
    <x v="1"/>
    <n v="4"/>
    <n v="1"/>
    <n v="1"/>
    <n v="4"/>
    <m/>
    <n v="4"/>
    <m/>
    <n v="0"/>
    <m/>
    <n v="1"/>
    <m/>
    <m/>
  </r>
  <r>
    <x v="5"/>
    <m/>
    <x v="76"/>
    <s v="Sickle Cell Anemia"/>
    <m/>
    <s v=""/>
    <m/>
    <x v="411"/>
    <x v="1"/>
    <s v="20 minutes"/>
    <n v="1"/>
    <n v="1"/>
    <n v="4"/>
    <m/>
    <n v="4"/>
    <m/>
    <n v="0"/>
    <m/>
    <n v="1"/>
    <m/>
    <m/>
  </r>
  <r>
    <x v="5"/>
    <m/>
    <x v="76"/>
    <s v="Sickle Cell Anemia"/>
    <m/>
    <s v=""/>
    <m/>
    <x v="412"/>
    <x v="1"/>
    <s v="20 minutes"/>
    <n v="1"/>
    <n v="1"/>
    <n v="4"/>
    <m/>
    <n v="4"/>
    <m/>
    <n v="0"/>
    <m/>
    <n v="1"/>
    <m/>
    <m/>
  </r>
  <r>
    <x v="5"/>
    <m/>
    <x v="76"/>
    <s v="Sickle Cell Anemia"/>
    <m/>
    <s v=""/>
    <m/>
    <x v="413"/>
    <x v="1"/>
    <m/>
    <m/>
    <m/>
    <m/>
    <m/>
    <n v="0"/>
    <m/>
    <n v="0"/>
    <m/>
    <n v="1"/>
    <m/>
    <m/>
  </r>
  <r>
    <x v="5"/>
    <m/>
    <x v="76"/>
    <s v="Sickle Cell Anemia"/>
    <m/>
    <s v=""/>
    <m/>
    <x v="380"/>
    <x v="1"/>
    <m/>
    <m/>
    <m/>
    <s v="Added"/>
    <m/>
    <n v="0"/>
    <m/>
    <n v="0"/>
    <m/>
    <n v="1"/>
    <m/>
    <m/>
  </r>
  <r>
    <x v="5"/>
    <m/>
    <x v="76"/>
    <s v="Sickle Cell Anemia"/>
    <m/>
    <s v=""/>
    <m/>
    <x v="422"/>
    <x v="1"/>
    <m/>
    <m/>
    <m/>
    <m/>
    <m/>
    <n v="0"/>
    <m/>
    <n v="0"/>
    <m/>
    <n v="1"/>
    <m/>
    <m/>
  </r>
  <r>
    <x v="5"/>
    <m/>
    <x v="76"/>
    <s v="Sickle Cell Anemia"/>
    <m/>
    <s v=""/>
    <m/>
    <x v="381"/>
    <x v="1"/>
    <m/>
    <m/>
    <m/>
    <s v="Added"/>
    <m/>
    <n v="0"/>
    <m/>
    <n v="0"/>
    <m/>
    <n v="1"/>
    <m/>
    <m/>
  </r>
  <r>
    <x v="5"/>
    <m/>
    <x v="76"/>
    <s v="Sickle Cell Anemia"/>
    <m/>
    <s v=""/>
    <m/>
    <x v="231"/>
    <x v="1"/>
    <s v="30 minutes"/>
    <s v="4 times a year"/>
    <m/>
    <m/>
    <m/>
    <n v="0"/>
    <m/>
    <n v="0"/>
    <m/>
    <n v="1"/>
    <m/>
    <m/>
  </r>
  <r>
    <x v="5"/>
    <m/>
    <x v="82"/>
    <s v="Treatment for those with cerebrovascular disease and post-stroke"/>
    <s v="secondary"/>
    <s v="secondary"/>
    <m/>
    <x v="423"/>
    <x v="0"/>
    <n v="1"/>
    <n v="30"/>
    <n v="1"/>
    <n v="12"/>
    <s v="yearly"/>
    <n v="360"/>
    <n v="3.61"/>
    <n v="1299.5999999999999"/>
    <n v="1"/>
    <n v="1"/>
    <m/>
    <s v="Added"/>
  </r>
  <r>
    <x v="5"/>
    <m/>
    <x v="82"/>
    <s v="Treatment for those with cerebrovascular disease and post-stroke"/>
    <m/>
    <s v=""/>
    <m/>
    <x v="398"/>
    <x v="0"/>
    <n v="4"/>
    <n v="60"/>
    <n v="1"/>
    <n v="12"/>
    <m/>
    <n v="720"/>
    <n v="3.7153999999999998"/>
    <n v="2675.09"/>
    <n v="1"/>
    <n v="1"/>
    <m/>
    <s v="confirm duration for costing"/>
  </r>
  <r>
    <x v="5"/>
    <m/>
    <x v="82"/>
    <s v="Treatment for those with cerebrovascular disease and post-stroke"/>
    <m/>
    <s v=""/>
    <m/>
    <x v="424"/>
    <x v="0"/>
    <n v="1"/>
    <n v="30"/>
    <n v="2"/>
    <n v="12"/>
    <m/>
    <n v="720"/>
    <n v="7.5220000000000002"/>
    <n v="5415.84"/>
    <n v="0.75"/>
    <n v="0.75"/>
    <m/>
    <s v="confirm that this should be costed for 365 days"/>
  </r>
  <r>
    <x v="5"/>
    <m/>
    <x v="82"/>
    <s v="Treatment for those with cerebrovascular disease and post-stroke"/>
    <m/>
    <s v=""/>
    <m/>
    <x v="417"/>
    <x v="0"/>
    <m/>
    <n v="60"/>
    <n v="1"/>
    <n v="12"/>
    <s v="yearly"/>
    <n v="720"/>
    <n v="265.5"/>
    <n v="191160"/>
    <n v="1"/>
    <n v="1"/>
    <s v="2 tablets a day"/>
    <s v="Added"/>
  </r>
  <r>
    <x v="5"/>
    <m/>
    <x v="82"/>
    <s v="Treatment for those with cerebrovascular disease and post-stroke"/>
    <m/>
    <s v=""/>
    <m/>
    <x v="308"/>
    <x v="0"/>
    <n v="1"/>
    <n v="12"/>
    <n v="1"/>
    <n v="14"/>
    <s v="days"/>
    <n v="168"/>
    <n v="0.69582999999999995"/>
    <n v="116.9"/>
    <n v="0.05"/>
    <n v="0.05"/>
    <m/>
    <m/>
  </r>
  <r>
    <x v="5"/>
    <m/>
    <x v="82"/>
    <s v="Treatment for those with cerebrovascular disease and post-stroke"/>
    <m/>
    <s v=""/>
    <m/>
    <x v="425"/>
    <x v="0"/>
    <n v="1"/>
    <n v="1"/>
    <n v="1"/>
    <n v="4"/>
    <s v="yearly"/>
    <n v="4"/>
    <n v="1950"/>
    <n v="7800"/>
    <n v="1"/>
    <n v="1"/>
    <m/>
    <s v="Estimated with &quot;Mindray HDL-Cholesterol kit&quot; and and &quot;Blood collecting tubes, plastic with determina..grey,3.5-4ml&quot;"/>
  </r>
  <r>
    <x v="5"/>
    <m/>
    <x v="82"/>
    <s v="Treatment for those with cerebrovascular disease and post-stroke"/>
    <m/>
    <s v=""/>
    <m/>
    <x v="382"/>
    <x v="0"/>
    <n v="4"/>
    <n v="1"/>
    <n v="1"/>
    <n v="4"/>
    <s v="yearly"/>
    <n v="4"/>
    <n v="800"/>
    <n v="3200"/>
    <n v="1"/>
    <n v="1"/>
    <m/>
    <s v="Estimated with &quot;Mindray Creatinine&quot; and and &quot;Blood collecting tubes, plastic with determina..grey,3.5-4ml&quot;"/>
  </r>
  <r>
    <x v="5"/>
    <m/>
    <x v="82"/>
    <s v="Treatment for those with cerebrovascular disease and post-stroke"/>
    <m/>
    <s v=""/>
    <m/>
    <x v="408"/>
    <x v="0"/>
    <n v="4"/>
    <n v="1"/>
    <n v="1"/>
    <n v="4"/>
    <m/>
    <n v="4"/>
    <n v="756"/>
    <n v="3024"/>
    <n v="1"/>
    <n v="1"/>
    <m/>
    <s v="need assumption on how long one 1000ml bottle will last, otherwise it will not make sense to make frequency 365 days"/>
  </r>
  <r>
    <x v="5"/>
    <m/>
    <x v="82"/>
    <s v="Treatment for those with cerebrovascular disease and post-stroke"/>
    <m/>
    <s v=""/>
    <m/>
    <x v="81"/>
    <x v="0"/>
    <n v="4"/>
    <n v="1"/>
    <n v="1"/>
    <n v="4"/>
    <m/>
    <n v="4"/>
    <n v="35.622799999999998"/>
    <n v="142.49"/>
    <n v="1"/>
    <n v="1"/>
    <m/>
    <s v="Confirm duration for costing"/>
  </r>
  <r>
    <x v="5"/>
    <m/>
    <x v="82"/>
    <s v="Treatment for those with cerebrovascular disease and post-stroke"/>
    <m/>
    <s v=""/>
    <m/>
    <x v="26"/>
    <x v="0"/>
    <n v="4"/>
    <n v="1"/>
    <n v="1"/>
    <n v="4"/>
    <m/>
    <n v="4"/>
    <n v="84.667699999999996"/>
    <n v="338.67"/>
    <n v="1"/>
    <n v="1"/>
    <m/>
    <s v="confirm this should be costed for 365 days"/>
  </r>
  <r>
    <x v="5"/>
    <m/>
    <x v="82"/>
    <s v="Treatment for those with cerebrovascular disease and post-stroke"/>
    <m/>
    <s v=""/>
    <m/>
    <x v="379"/>
    <x v="0"/>
    <n v="4"/>
    <n v="1"/>
    <n v="1"/>
    <n v="4"/>
    <s v="each clinic visit"/>
    <n v="4"/>
    <n v="220.85"/>
    <n v="883.4"/>
    <n v="1"/>
    <n v="1"/>
    <m/>
    <s v="Syringe,10ml, disposable, hypoluer with 21g needle"/>
  </r>
  <r>
    <x v="5"/>
    <m/>
    <x v="82"/>
    <s v="Treatment for those with cerebrovascular disease and post-stroke"/>
    <m/>
    <s v=""/>
    <m/>
    <x v="411"/>
    <x v="1"/>
    <s v="20 minutes"/>
    <n v="1"/>
    <n v="1"/>
    <n v="4"/>
    <m/>
    <n v="4"/>
    <m/>
    <n v="0"/>
    <m/>
    <n v="1"/>
    <m/>
    <m/>
  </r>
  <r>
    <x v="5"/>
    <m/>
    <x v="82"/>
    <s v="Treatment for those with cerebrovascular disease and post-stroke"/>
    <m/>
    <s v=""/>
    <m/>
    <x v="426"/>
    <x v="1"/>
    <s v="20 minutes"/>
    <n v="1"/>
    <n v="1"/>
    <n v="4"/>
    <m/>
    <n v="4"/>
    <m/>
    <n v="0"/>
    <m/>
    <n v="1"/>
    <m/>
    <m/>
  </r>
  <r>
    <x v="5"/>
    <m/>
    <x v="82"/>
    <s v="Treatment for those with cerebrovascular disease and post-stroke"/>
    <m/>
    <s v=""/>
    <m/>
    <x v="412"/>
    <x v="1"/>
    <s v="20 minutes"/>
    <n v="1"/>
    <n v="1"/>
    <n v="4"/>
    <m/>
    <n v="4"/>
    <m/>
    <n v="0"/>
    <m/>
    <n v="1"/>
    <m/>
    <m/>
  </r>
  <r>
    <x v="5"/>
    <m/>
    <x v="82"/>
    <s v="Treatment for those with cerebrovascular disease and post-stroke"/>
    <m/>
    <s v=""/>
    <m/>
    <x v="427"/>
    <x v="1"/>
    <s v="15 minutes"/>
    <n v="1"/>
    <n v="1"/>
    <n v="4"/>
    <m/>
    <n v="4"/>
    <m/>
    <n v="0"/>
    <m/>
    <n v="1"/>
    <m/>
    <m/>
  </r>
  <r>
    <x v="5"/>
    <m/>
    <x v="82"/>
    <s v="Treatment for those with cerebrovascular disease and post-stroke"/>
    <m/>
    <s v=""/>
    <m/>
    <x v="413"/>
    <x v="1"/>
    <m/>
    <m/>
    <m/>
    <m/>
    <m/>
    <n v="0"/>
    <m/>
    <n v="0"/>
    <m/>
    <n v="1"/>
    <m/>
    <m/>
  </r>
  <r>
    <x v="5"/>
    <m/>
    <x v="82"/>
    <s v="Treatment for those with cerebrovascular disease and post-stroke"/>
    <m/>
    <s v=""/>
    <m/>
    <x v="428"/>
    <x v="1"/>
    <m/>
    <m/>
    <m/>
    <s v="Can we quantify this?"/>
    <m/>
    <n v="0"/>
    <m/>
    <n v="0"/>
    <m/>
    <n v="1"/>
    <m/>
    <m/>
  </r>
  <r>
    <x v="5"/>
    <m/>
    <x v="82"/>
    <s v="Treatment for those with cerebrovascular disease and post-stroke"/>
    <m/>
    <s v=""/>
    <m/>
    <x v="429"/>
    <x v="1"/>
    <m/>
    <m/>
    <m/>
    <s v="Can we quantify this?"/>
    <m/>
    <n v="0"/>
    <m/>
    <n v="0"/>
    <m/>
    <n v="1"/>
    <m/>
    <m/>
  </r>
  <r>
    <x v="5"/>
    <m/>
    <x v="3"/>
    <s v="Systems inputs"/>
    <m/>
    <s v=""/>
    <m/>
    <x v="380"/>
    <x v="1"/>
    <m/>
    <m/>
    <m/>
    <s v="Added"/>
    <m/>
    <n v="0"/>
    <m/>
    <n v="0"/>
    <m/>
    <n v="1"/>
    <m/>
    <m/>
  </r>
  <r>
    <x v="5"/>
    <m/>
    <x v="3"/>
    <m/>
    <m/>
    <s v=""/>
    <m/>
    <x v="381"/>
    <x v="1"/>
    <m/>
    <m/>
    <m/>
    <s v="Added"/>
    <m/>
    <n v="0"/>
    <m/>
    <n v="0"/>
    <m/>
    <n v="1"/>
    <m/>
    <m/>
  </r>
  <r>
    <x v="5"/>
    <m/>
    <x v="3"/>
    <m/>
    <m/>
    <s v=""/>
    <m/>
    <x v="231"/>
    <x v="1"/>
    <s v="30 minutes"/>
    <s v="4 times a year"/>
    <m/>
    <m/>
    <m/>
    <n v="0"/>
    <m/>
    <n v="0"/>
    <m/>
    <n v="1"/>
    <m/>
    <m/>
  </r>
  <r>
    <x v="5"/>
    <m/>
    <x v="83"/>
    <s v="Treatment of cases with rheumatic heart disease"/>
    <s v="secondary"/>
    <s v="secondary"/>
    <m/>
    <x v="31"/>
    <x v="0"/>
    <n v="1"/>
    <n v="1"/>
    <m/>
    <s v="12 Months"/>
    <m/>
    <n v="1"/>
    <n v="336.79"/>
    <n v="336.79"/>
    <m/>
    <n v="1"/>
    <m/>
    <s v="confirm duration for costing"/>
  </r>
  <r>
    <x v="5"/>
    <m/>
    <x v="83"/>
    <s v="Treatment of cases with rheumatic heart disease"/>
    <m/>
    <s v=""/>
    <m/>
    <x v="147"/>
    <x v="0"/>
    <n v="1"/>
    <n v="0.1"/>
    <m/>
    <n v="1"/>
    <m/>
    <n v="0.1"/>
    <n v="309.69"/>
    <n v="30.97"/>
    <m/>
    <n v="1"/>
    <m/>
    <m/>
  </r>
  <r>
    <x v="5"/>
    <m/>
    <x v="83"/>
    <s v="Treatment of cases with rheumatic heart disease"/>
    <m/>
    <s v=""/>
    <m/>
    <x v="398"/>
    <x v="0"/>
    <n v="4"/>
    <s v="12 months"/>
    <m/>
    <s v="What do you think for heart failure?"/>
    <m/>
    <n v="0"/>
    <n v="3.7153999999999998"/>
    <n v="0"/>
    <m/>
    <n v="1"/>
    <m/>
    <s v="confirm duration for costing"/>
  </r>
  <r>
    <x v="5"/>
    <m/>
    <x v="83"/>
    <s v="Treatment of cases with rheumatic heart disease"/>
    <m/>
    <s v=""/>
    <m/>
    <x v="400"/>
    <x v="0"/>
    <n v="2"/>
    <s v="12 months"/>
    <m/>
    <s v="What do you think?"/>
    <m/>
    <n v="0"/>
    <n v="3.17116"/>
    <n v="0"/>
    <m/>
    <n v="1"/>
    <m/>
    <s v="confirm duration for costing"/>
  </r>
  <r>
    <x v="2"/>
    <m/>
    <x v="83"/>
    <s v="Treatment of cases with rheumatic heart disease"/>
    <m/>
    <s v=""/>
    <m/>
    <x v="430"/>
    <x v="0"/>
    <m/>
    <n v="0.33"/>
    <n v="1"/>
    <n v="4"/>
    <s v="quaarterly"/>
    <n v="1.32"/>
    <n v="430.25"/>
    <n v="567.92999999999995"/>
    <m/>
    <n v="1"/>
    <m/>
    <s v="Added &quot;Ultrasound Gel, High viscosity, water soluble hypoallegenic, in plastic bottle&quot;"/>
  </r>
  <r>
    <x v="5"/>
    <m/>
    <x v="83"/>
    <s v="Treatment of cases with rheumatic heart disease"/>
    <m/>
    <s v=""/>
    <m/>
    <x v="382"/>
    <x v="0"/>
    <n v="4"/>
    <n v="1"/>
    <n v="1"/>
    <n v="1"/>
    <s v="yearly"/>
    <n v="1"/>
    <n v="800"/>
    <n v="800"/>
    <m/>
    <n v="1"/>
    <m/>
    <s v="Estimated with &quot;Mindray Creatinine&quot; and and &quot;Blood collecting tubes, plastic with determina..grey,3.5-4ml&quot;"/>
  </r>
  <r>
    <x v="5"/>
    <m/>
    <x v="83"/>
    <s v="Treatment of cases with rheumatic heart disease"/>
    <m/>
    <s v=""/>
    <m/>
    <x v="408"/>
    <x v="0"/>
    <n v="4"/>
    <s v="12 months"/>
    <m/>
    <m/>
    <m/>
    <n v="0"/>
    <n v="756"/>
    <n v="0"/>
    <m/>
    <n v="1"/>
    <m/>
    <m/>
  </r>
  <r>
    <x v="5"/>
    <m/>
    <x v="83"/>
    <s v="Treatment of cases with rheumatic heart disease"/>
    <m/>
    <s v=""/>
    <m/>
    <x v="81"/>
    <x v="0"/>
    <n v="4"/>
    <s v="12 months"/>
    <m/>
    <m/>
    <m/>
    <n v="0"/>
    <n v="35.622799999999998"/>
    <n v="0"/>
    <m/>
    <n v="1"/>
    <m/>
    <s v="Confirm duration for costing"/>
  </r>
  <r>
    <x v="5"/>
    <m/>
    <x v="83"/>
    <s v="Treatment of cases with rheumatic heart disease"/>
    <m/>
    <s v=""/>
    <m/>
    <x v="26"/>
    <x v="0"/>
    <n v="4"/>
    <s v="12 months"/>
    <m/>
    <m/>
    <m/>
    <n v="0"/>
    <n v="84.667699999999996"/>
    <n v="0"/>
    <m/>
    <n v="1"/>
    <m/>
    <s v="confirm this should be costed for 365 days"/>
  </r>
  <r>
    <x v="5"/>
    <m/>
    <x v="83"/>
    <s v="Treatment of cases with rheumatic heart disease"/>
    <m/>
    <s v=""/>
    <m/>
    <x v="379"/>
    <x v="1"/>
    <n v="4"/>
    <s v="12 months"/>
    <m/>
    <m/>
    <m/>
    <n v="0"/>
    <m/>
    <n v="0"/>
    <m/>
    <n v="1"/>
    <m/>
    <m/>
  </r>
  <r>
    <x v="5"/>
    <m/>
    <x v="83"/>
    <s v="Treatment of cases with rheumatic heart disease"/>
    <m/>
    <s v=""/>
    <m/>
    <x v="411"/>
    <x v="1"/>
    <s v="20 minutes"/>
    <s v="4 times a year"/>
    <m/>
    <m/>
    <m/>
    <n v="0"/>
    <m/>
    <n v="0"/>
    <m/>
    <n v="1"/>
    <m/>
    <m/>
  </r>
  <r>
    <x v="5"/>
    <m/>
    <x v="83"/>
    <s v="Treatment of cases with rheumatic heart disease"/>
    <m/>
    <s v=""/>
    <m/>
    <x v="431"/>
    <x v="1"/>
    <s v="20 minutes"/>
    <s v="4 times a year"/>
    <m/>
    <s v="Should we add nursing counseling on diet, etc?"/>
    <m/>
    <n v="0"/>
    <m/>
    <n v="0"/>
    <m/>
    <n v="1"/>
    <m/>
    <m/>
  </r>
  <r>
    <x v="5"/>
    <m/>
    <x v="3"/>
    <s v="Systems inputs"/>
    <m/>
    <s v=""/>
    <m/>
    <x v="380"/>
    <x v="1"/>
    <m/>
    <m/>
    <m/>
    <s v="Added"/>
    <m/>
    <n v="0"/>
    <m/>
    <n v="0"/>
    <m/>
    <n v="1"/>
    <m/>
    <m/>
  </r>
  <r>
    <x v="5"/>
    <m/>
    <x v="3"/>
    <m/>
    <m/>
    <s v=""/>
    <m/>
    <x v="381"/>
    <x v="1"/>
    <m/>
    <m/>
    <m/>
    <s v="Added"/>
    <m/>
    <n v="0"/>
    <m/>
    <n v="0"/>
    <m/>
    <n v="1"/>
    <m/>
    <m/>
  </r>
  <r>
    <x v="5"/>
    <m/>
    <x v="3"/>
    <m/>
    <m/>
    <s v=""/>
    <m/>
    <x v="231"/>
    <x v="1"/>
    <s v="30 minutes"/>
    <s v="4 times a year"/>
    <m/>
    <m/>
    <m/>
    <n v="0"/>
    <m/>
    <n v="0"/>
    <m/>
    <n v="1"/>
    <m/>
    <m/>
  </r>
  <r>
    <x v="5"/>
    <m/>
    <x v="3"/>
    <m/>
    <m/>
    <s v=""/>
    <m/>
    <x v="432"/>
    <x v="1"/>
    <m/>
    <m/>
    <m/>
    <m/>
    <m/>
    <n v="0"/>
    <m/>
    <n v="0"/>
    <m/>
    <n v="1"/>
    <m/>
    <m/>
  </r>
  <r>
    <x v="5"/>
    <s v="Diagnosis and Management of Injuries"/>
    <x v="84"/>
    <s v="Treatment of Injuries (Blunt Trauma - Soft Tissue Injury)"/>
    <s v="secondary"/>
    <s v="secondary"/>
    <m/>
    <x v="433"/>
    <x v="0"/>
    <n v="3"/>
    <n v="1"/>
    <n v="1"/>
    <n v="1"/>
    <s v="once"/>
    <n v="1"/>
    <n v="552"/>
    <n v="552"/>
    <m/>
    <n v="1"/>
    <m/>
    <s v="https://mshpriceguide.org/"/>
  </r>
  <r>
    <x v="5"/>
    <m/>
    <x v="84"/>
    <s v="Treatment of Injuries (Blunt Trauma - Soft Tissue Injury)"/>
    <m/>
    <s v=""/>
    <m/>
    <x v="339"/>
    <x v="2"/>
    <s v="Each"/>
    <n v="1"/>
    <n v="1"/>
    <n v="1"/>
    <s v="time"/>
    <n v="1"/>
    <n v="1100"/>
    <n v="1100"/>
    <m/>
    <n v="1"/>
    <m/>
    <s v="Estimated from &quot;Mindray FBC&quot; and Bottle, Blood Collecting Plain Plastic Vacutainer, 5ml"/>
  </r>
  <r>
    <x v="5"/>
    <m/>
    <x v="84"/>
    <s v="Treatment of Injuries (Blunt Trauma - Soft Tissue Injury)"/>
    <s v="primary"/>
    <s v="primary"/>
    <m/>
    <x v="434"/>
    <x v="0"/>
    <s v="3 times a day"/>
    <n v="1.5"/>
    <m/>
    <n v="5"/>
    <s v="days"/>
    <n v="7.5"/>
    <n v="1.1060099999999999"/>
    <n v="8.3000000000000007"/>
    <m/>
    <n v="1"/>
    <m/>
    <m/>
  </r>
  <r>
    <x v="5"/>
    <m/>
    <x v="84"/>
    <s v="Treatment of Injuries (Blunt Trauma - Soft Tissue Injury)"/>
    <m/>
    <s v=""/>
    <m/>
    <x v="73"/>
    <x v="0"/>
    <s v="4 times a day"/>
    <n v="4"/>
    <m/>
    <n v="5"/>
    <s v="days"/>
    <n v="20"/>
    <n v="4.3868299999999998"/>
    <n v="87.74"/>
    <m/>
    <n v="1"/>
    <m/>
    <m/>
  </r>
  <r>
    <x v="5"/>
    <m/>
    <x v="84"/>
    <s v="Treatment of Injuries (Blunt Trauma - Soft Tissue Injury)"/>
    <m/>
    <s v=""/>
    <m/>
    <x v="435"/>
    <x v="0"/>
    <s v="4 times a day"/>
    <n v="4"/>
    <m/>
    <n v="5"/>
    <s v="days"/>
    <n v="20"/>
    <n v="1416"/>
    <n v="28320"/>
    <m/>
    <n v="1"/>
    <m/>
    <m/>
  </r>
  <r>
    <x v="5"/>
    <m/>
    <x v="84"/>
    <s v="Treatment of Injuries (Blunt Trauma - Soft Tissue Injury)"/>
    <m/>
    <s v=""/>
    <m/>
    <x v="436"/>
    <x v="0"/>
    <m/>
    <n v="1"/>
    <m/>
    <n v="5"/>
    <s v="days"/>
    <n v="5"/>
    <n v="432.3"/>
    <n v="2161.5"/>
    <m/>
    <n v="1"/>
    <m/>
    <m/>
  </r>
  <r>
    <x v="5"/>
    <m/>
    <x v="84"/>
    <s v="Treatment of Injuries (Blunt Trauma - Soft Tissue Injury)"/>
    <m/>
    <s v=""/>
    <m/>
    <x v="62"/>
    <x v="0"/>
    <s v="1 per day"/>
    <n v="1"/>
    <m/>
    <n v="5"/>
    <m/>
    <n v="5"/>
    <n v="15.637700000000001"/>
    <n v="78.19"/>
    <m/>
    <n v="1"/>
    <m/>
    <m/>
  </r>
  <r>
    <x v="5"/>
    <m/>
    <x v="84"/>
    <s v="Treatment of Injuries (Blunt Trauma - Soft Tissue Injury)"/>
    <m/>
    <s v=""/>
    <m/>
    <x v="437"/>
    <x v="0"/>
    <s v="1 bottle"/>
    <n v="0.5"/>
    <n v="1"/>
    <n v="1"/>
    <m/>
    <n v="0.5"/>
    <n v="3010.02"/>
    <n v="1505.01"/>
    <m/>
    <n v="1"/>
    <m/>
    <m/>
  </r>
  <r>
    <x v="5"/>
    <m/>
    <x v="84"/>
    <s v="Treatment of Injuries (Blunt Trauma - Soft Tissue Injury)"/>
    <m/>
    <s v=""/>
    <m/>
    <x v="28"/>
    <x v="0"/>
    <s v="5 pairs a day"/>
    <n v="5"/>
    <m/>
    <n v="5"/>
    <m/>
    <n v="25"/>
    <n v="37.690399999999997"/>
    <n v="942.26"/>
    <m/>
    <n v="1"/>
    <m/>
    <m/>
  </r>
  <r>
    <x v="5"/>
    <m/>
    <x v="84"/>
    <s v="Treatment of Injuries (Blunt Trauma - Soft Tissue Injury)"/>
    <m/>
    <s v=""/>
    <m/>
    <x v="438"/>
    <x v="0"/>
    <n v="1"/>
    <n v="1"/>
    <n v="1"/>
    <n v="1"/>
    <s v="once"/>
    <n v="1"/>
    <n v="2330.5"/>
    <n v="2330.5"/>
    <m/>
    <n v="1"/>
    <m/>
    <s v="Added"/>
  </r>
  <r>
    <x v="5"/>
    <m/>
    <x v="84"/>
    <s v="Treatment of Injuries (Blunt Trauma - Soft Tissue Injury)"/>
    <m/>
    <s v=""/>
    <m/>
    <x v="439"/>
    <x v="0"/>
    <s v="500mg four times a day"/>
    <n v="2"/>
    <n v="4"/>
    <n v="7"/>
    <m/>
    <n v="56"/>
    <n v="24.1463"/>
    <n v="1352.19"/>
    <m/>
    <n v="1"/>
    <m/>
    <m/>
  </r>
  <r>
    <x v="5"/>
    <m/>
    <x v="84"/>
    <s v="Treatment of Injuries (Blunt Trauma - Soft Tissue Injury)"/>
    <m/>
    <s v=""/>
    <m/>
    <x v="74"/>
    <x v="0"/>
    <n v="1"/>
    <n v="1"/>
    <m/>
    <m/>
    <m/>
    <n v="1"/>
    <n v="2689.81"/>
    <n v="2689.81"/>
    <m/>
    <n v="1"/>
    <m/>
    <m/>
  </r>
  <r>
    <x v="5"/>
    <m/>
    <x v="84"/>
    <s v="Treatment of Injuries (Blunt Trauma - Soft Tissue Injury)"/>
    <m/>
    <s v=""/>
    <m/>
    <x v="440"/>
    <x v="0"/>
    <n v="2"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5"/>
    <m/>
    <x v="84"/>
    <s v="Treatment of Injuries (Blunt Trauma - Soft Tissue Injury)"/>
    <m/>
    <s v=""/>
    <m/>
    <x v="441"/>
    <x v="0"/>
    <n v="2"/>
    <n v="1"/>
    <n v="1"/>
    <n v="3"/>
    <s v="days"/>
    <n v="3"/>
    <n v="1211.56"/>
    <n v="3634.68"/>
    <m/>
    <n v="1"/>
    <m/>
    <s v="Sodium chloride 0.9%, 1000ml"/>
  </r>
  <r>
    <x v="5"/>
    <m/>
    <x v="84"/>
    <s v="Treatment of Injuries (Blunt Trauma - Soft Tissue Injury)"/>
    <m/>
    <s v=""/>
    <m/>
    <x v="442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43"/>
    <x v="0"/>
    <n v="4"/>
    <n v="4"/>
    <n v="1"/>
    <n v="2"/>
    <m/>
    <n v="8"/>
    <n v="182"/>
    <n v="1456"/>
    <m/>
    <n v="1"/>
    <m/>
    <m/>
  </r>
  <r>
    <x v="5"/>
    <m/>
    <x v="84"/>
    <s v="Treatment of Injuries (Blunt Trauma - Soft Tissue Injury)"/>
    <m/>
    <s v=""/>
    <m/>
    <x v="444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45"/>
    <x v="1"/>
    <s v="2 hours"/>
    <s v="once"/>
    <m/>
    <m/>
    <m/>
    <n v="0"/>
    <m/>
    <n v="0"/>
    <m/>
    <n v="1"/>
    <m/>
    <m/>
  </r>
  <r>
    <x v="5"/>
    <m/>
    <x v="84"/>
    <s v="Treatment of Injuries (Blunt Trauma - Soft Tissue Injury)"/>
    <m/>
    <s v=""/>
    <m/>
    <x v="446"/>
    <x v="1"/>
    <s v="2 hours"/>
    <s v="once"/>
    <m/>
    <m/>
    <m/>
    <n v="0"/>
    <m/>
    <n v="0"/>
    <m/>
    <n v="1"/>
    <m/>
    <m/>
  </r>
  <r>
    <x v="5"/>
    <m/>
    <x v="84"/>
    <s v="Treatment of Injuries (Blunt Trauma - Soft Tissue Injury)"/>
    <m/>
    <s v=""/>
    <m/>
    <x v="447"/>
    <x v="1"/>
    <s v="1 hour"/>
    <s v="once"/>
    <m/>
    <m/>
    <m/>
    <n v="0"/>
    <m/>
    <n v="0"/>
    <m/>
    <n v="1"/>
    <m/>
    <m/>
  </r>
  <r>
    <x v="5"/>
    <m/>
    <x v="84"/>
    <s v="Treatment of Injuries (Blunt Trauma - Soft Tissue Injury)"/>
    <m/>
    <s v=""/>
    <m/>
    <x v="448"/>
    <x v="1"/>
    <s v="1 hour"/>
    <s v="once"/>
    <m/>
    <m/>
    <m/>
    <n v="0"/>
    <m/>
    <n v="0"/>
    <m/>
    <n v="1"/>
    <m/>
    <m/>
  </r>
  <r>
    <x v="5"/>
    <m/>
    <x v="84"/>
    <s v="Treatment of Injuries (Blunt Trauma - Soft Tissue Injury)"/>
    <m/>
    <s v=""/>
    <m/>
    <x v="449"/>
    <x v="1"/>
    <s v="45 minutes daily"/>
    <s v="5 days"/>
    <m/>
    <m/>
    <m/>
    <n v="0"/>
    <m/>
    <n v="0"/>
    <m/>
    <n v="1"/>
    <m/>
    <m/>
  </r>
  <r>
    <x v="5"/>
    <m/>
    <x v="84"/>
    <s v="Treatment of Injuries (Blunt Trauma - Soft Tissue Injury)"/>
    <m/>
    <s v=""/>
    <m/>
    <x v="450"/>
    <x v="1"/>
    <s v="45 minutes daily"/>
    <s v="5 days"/>
    <m/>
    <m/>
    <m/>
    <n v="0"/>
    <m/>
    <n v="0"/>
    <m/>
    <n v="1"/>
    <m/>
    <m/>
  </r>
  <r>
    <x v="5"/>
    <m/>
    <x v="84"/>
    <s v="Treatment of Injuries (Blunt Trauma - Soft Tissue Injury)"/>
    <m/>
    <s v=""/>
    <m/>
    <x v="232"/>
    <x v="1"/>
    <s v="30 minutes"/>
    <s v="once"/>
    <m/>
    <m/>
    <m/>
    <n v="0"/>
    <m/>
    <n v="0"/>
    <m/>
    <n v="1"/>
    <m/>
    <m/>
  </r>
  <r>
    <x v="5"/>
    <m/>
    <x v="84"/>
    <s v="Treatment of Injuries (Blunt Trauma - Soft Tissue Injury)"/>
    <m/>
    <s v=""/>
    <m/>
    <x v="427"/>
    <x v="1"/>
    <s v="45 minutes daily"/>
    <s v="2 days"/>
    <m/>
    <m/>
    <m/>
    <n v="0"/>
    <m/>
    <n v="0"/>
    <m/>
    <n v="1"/>
    <m/>
    <m/>
  </r>
  <r>
    <x v="5"/>
    <m/>
    <x v="84"/>
    <s v="Treatment of Injuries (Blunt Trauma - Soft Tissue Injury)"/>
    <m/>
    <s v=""/>
    <m/>
    <x v="451"/>
    <x v="1"/>
    <s v="30 minutes daily"/>
    <s v="3 days"/>
    <m/>
    <m/>
    <m/>
    <n v="0"/>
    <m/>
    <n v="0"/>
    <m/>
    <n v="1"/>
    <m/>
    <m/>
  </r>
  <r>
    <x v="5"/>
    <m/>
    <x v="84"/>
    <s v="Treatment of Injuries (Blunt Trauma - Soft Tissue Injury)"/>
    <m/>
    <s v=""/>
    <m/>
    <x v="452"/>
    <x v="1"/>
    <s v="30 minutes daily"/>
    <s v="3 days"/>
    <m/>
    <m/>
    <m/>
    <n v="0"/>
    <m/>
    <n v="0"/>
    <m/>
    <n v="1"/>
    <m/>
    <m/>
  </r>
  <r>
    <x v="5"/>
    <m/>
    <x v="84"/>
    <s v="Treatment of Injuries (Blunt Trauma - Soft Tissue Injury)"/>
    <m/>
    <s v=""/>
    <m/>
    <x v="453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54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55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56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57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58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59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60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61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62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63"/>
    <x v="1"/>
    <m/>
    <m/>
    <m/>
    <m/>
    <m/>
    <n v="0"/>
    <m/>
    <n v="0"/>
    <m/>
    <n v="1"/>
    <m/>
    <m/>
  </r>
  <r>
    <x v="5"/>
    <m/>
    <x v="84"/>
    <s v="Treatment of Injuries (Blunt Trauma - Soft Tissue Injury)"/>
    <m/>
    <s v=""/>
    <m/>
    <x v="464"/>
    <x v="1"/>
    <m/>
    <m/>
    <m/>
    <m/>
    <m/>
    <n v="0"/>
    <m/>
    <n v="0"/>
    <m/>
    <n v="1"/>
    <m/>
    <m/>
  </r>
  <r>
    <x v="5"/>
    <m/>
    <x v="85"/>
    <s v="Treatment of injuries (Fracture and dislocation)"/>
    <s v="secondary"/>
    <s v="secondary"/>
    <m/>
    <x v="433"/>
    <x v="0"/>
    <n v="0"/>
    <n v="3"/>
    <m/>
    <n v="1"/>
    <m/>
    <n v="3"/>
    <n v="552"/>
    <n v="1656"/>
    <m/>
    <n v="1"/>
    <m/>
    <s v="https://mshpriceguide.org/"/>
  </r>
  <r>
    <x v="5"/>
    <m/>
    <x v="85"/>
    <s v="Treatment of injuries (Fracture and dislocation)"/>
    <m/>
    <s v=""/>
    <m/>
    <x v="339"/>
    <x v="2"/>
    <s v="Each"/>
    <n v="1"/>
    <n v="1"/>
    <n v="1"/>
    <s v="time"/>
    <n v="1"/>
    <n v="1100"/>
    <n v="1100"/>
    <m/>
    <n v="1"/>
    <m/>
    <s v="Estimated from &quot;Mindray FBC&quot; and Bottle, Blood Collecting Plain Plastic Vacutainer, 5ml"/>
  </r>
  <r>
    <x v="5"/>
    <m/>
    <x v="85"/>
    <s v="Treatment of injuries (Fracture and dislocation)"/>
    <m/>
    <s v=""/>
    <m/>
    <x v="434"/>
    <x v="0"/>
    <m/>
    <n v="1.5"/>
    <m/>
    <n v="10"/>
    <s v="days"/>
    <n v="15"/>
    <n v="1.1060099999999999"/>
    <n v="16.59"/>
    <m/>
    <n v="1"/>
    <m/>
    <m/>
  </r>
  <r>
    <x v="5"/>
    <m/>
    <x v="85"/>
    <s v="Treatment of injuries (Fracture and dislocation)"/>
    <m/>
    <s v=""/>
    <m/>
    <x v="73"/>
    <x v="0"/>
    <s v="tablets"/>
    <n v="4"/>
    <m/>
    <n v="10"/>
    <s v="days"/>
    <n v="40"/>
    <n v="4.3868299999999998"/>
    <n v="175.47"/>
    <m/>
    <n v="1"/>
    <m/>
    <m/>
  </r>
  <r>
    <x v="5"/>
    <m/>
    <x v="85"/>
    <s v="Treatment of injuries (Fracture and dislocation)"/>
    <m/>
    <s v=""/>
    <m/>
    <x v="435"/>
    <x v="0"/>
    <m/>
    <n v="4"/>
    <m/>
    <n v="5"/>
    <s v="days"/>
    <n v="20"/>
    <n v="1416"/>
    <n v="28320"/>
    <m/>
    <n v="1"/>
    <m/>
    <m/>
  </r>
  <r>
    <x v="5"/>
    <m/>
    <x v="85"/>
    <s v="Treatment of injuries (Fracture and dislocation)"/>
    <m/>
    <s v=""/>
    <m/>
    <x v="436"/>
    <x v="0"/>
    <m/>
    <n v="1"/>
    <m/>
    <n v="5"/>
    <s v="days"/>
    <n v="5"/>
    <n v="432.3"/>
    <n v="2161.5"/>
    <m/>
    <n v="1"/>
    <m/>
    <m/>
  </r>
  <r>
    <x v="5"/>
    <m/>
    <x v="85"/>
    <s v="Treatment of injuries (Fracture and dislocation)"/>
    <m/>
    <s v=""/>
    <m/>
    <x v="62"/>
    <x v="0"/>
    <m/>
    <n v="1"/>
    <m/>
    <n v="5"/>
    <s v="days"/>
    <n v="5"/>
    <n v="15.637700000000001"/>
    <n v="78.19"/>
    <m/>
    <n v="1"/>
    <m/>
    <m/>
  </r>
  <r>
    <x v="5"/>
    <m/>
    <x v="85"/>
    <s v="Treatment of injuries (Fracture and dislocation)"/>
    <m/>
    <s v=""/>
    <m/>
    <x v="82"/>
    <x v="0"/>
    <s v="bottle"/>
    <n v="2"/>
    <m/>
    <n v="1"/>
    <s v="days"/>
    <n v="2"/>
    <n v="1614.24"/>
    <n v="3228.48"/>
    <m/>
    <n v="1"/>
    <m/>
    <m/>
  </r>
  <r>
    <x v="5"/>
    <m/>
    <x v="85"/>
    <s v="Treatment of injuries (Fracture and dislocation)"/>
    <m/>
    <s v=""/>
    <m/>
    <x v="465"/>
    <x v="0"/>
    <m/>
    <n v="2"/>
    <n v="1"/>
    <n v="2"/>
    <s v="days"/>
    <n v="4"/>
    <n v="198.71"/>
    <n v="794.84"/>
    <m/>
    <n v="1"/>
    <m/>
    <s v="Bandage, plaster of paris 10cm X 2.7m long , when stretched"/>
  </r>
  <r>
    <x v="5"/>
    <m/>
    <x v="85"/>
    <s v="Treatment of injuries (Fracture and dislocation)"/>
    <m/>
    <s v=""/>
    <m/>
    <x v="442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43"/>
    <x v="1"/>
    <m/>
    <n v="4"/>
    <m/>
    <s v="once"/>
    <m/>
    <n v="0"/>
    <m/>
    <n v="0"/>
    <m/>
    <n v="1"/>
    <m/>
    <m/>
  </r>
  <r>
    <x v="5"/>
    <m/>
    <x v="85"/>
    <s v="Treatment of injuries (Fracture and dislocation)"/>
    <m/>
    <s v=""/>
    <m/>
    <x v="444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72"/>
    <x v="0"/>
    <s v="pair of gloves"/>
    <n v="4"/>
    <m/>
    <n v="1"/>
    <s v="days"/>
    <n v="1"/>
    <n v="302.24"/>
    <n v="302.24"/>
    <m/>
    <n v="1"/>
    <m/>
    <m/>
  </r>
  <r>
    <x v="5"/>
    <m/>
    <x v="85"/>
    <s v="Treatment of injuries (Fracture and dislocation)"/>
    <m/>
    <s v=""/>
    <m/>
    <x v="28"/>
    <x v="0"/>
    <s v="pair of gloves"/>
    <n v="5"/>
    <m/>
    <n v="5"/>
    <s v="days"/>
    <n v="5"/>
    <n v="37.690399999999997"/>
    <n v="188.45"/>
    <m/>
    <n v="1"/>
    <m/>
    <m/>
  </r>
  <r>
    <x v="5"/>
    <m/>
    <x v="85"/>
    <s v="Treatment of injuries (Fracture and dislocation)"/>
    <m/>
    <s v=""/>
    <m/>
    <x v="101"/>
    <x v="0"/>
    <s v="bottles"/>
    <n v="2"/>
    <m/>
    <n v="1"/>
    <s v="days"/>
    <n v="1"/>
    <n v="1764.94"/>
    <n v="1764.94"/>
    <m/>
    <n v="1"/>
    <m/>
    <m/>
  </r>
  <r>
    <x v="5"/>
    <m/>
    <x v="85"/>
    <s v="Treatment of injuries (Fracture and dislocation)"/>
    <m/>
    <s v=""/>
    <m/>
    <x v="30"/>
    <x v="0"/>
    <m/>
    <n v="5"/>
    <m/>
    <n v="1"/>
    <s v="days"/>
    <n v="1"/>
    <n v="153.5155"/>
    <n v="153.52000000000001"/>
    <m/>
    <n v="1"/>
    <m/>
    <m/>
  </r>
  <r>
    <x v="5"/>
    <m/>
    <x v="85"/>
    <s v="Treatment of injuries (Fracture and dislocation)"/>
    <m/>
    <s v=""/>
    <m/>
    <x v="130"/>
    <x v="0"/>
    <m/>
    <n v="2"/>
    <m/>
    <n v="10"/>
    <s v="days"/>
    <n v="10"/>
    <n v="73.916399999999996"/>
    <n v="739.16"/>
    <m/>
    <n v="1"/>
    <m/>
    <m/>
  </r>
  <r>
    <x v="5"/>
    <m/>
    <x v="85"/>
    <s v="Treatment of injuries (Fracture and dislocation)"/>
    <m/>
    <s v=""/>
    <m/>
    <x v="91"/>
    <x v="0"/>
    <m/>
    <n v="2"/>
    <m/>
    <n v="5"/>
    <s v="days"/>
    <n v="5"/>
    <n v="178.43"/>
    <n v="892.15"/>
    <m/>
    <n v="1"/>
    <m/>
    <m/>
  </r>
  <r>
    <x v="5"/>
    <m/>
    <x v="85"/>
    <s v="Treatment of injuries (Fracture and dislocation)"/>
    <m/>
    <s v=""/>
    <m/>
    <x v="466"/>
    <x v="0"/>
    <m/>
    <n v="8"/>
    <m/>
    <n v="5"/>
    <s v="days"/>
    <n v="5"/>
    <n v="17.09"/>
    <n v="85.44"/>
    <m/>
    <n v="1"/>
    <m/>
    <m/>
  </r>
  <r>
    <x v="5"/>
    <m/>
    <x v="85"/>
    <s v="Treatment of injuries (Fracture and dislocation)"/>
    <m/>
    <s v=""/>
    <m/>
    <x v="467"/>
    <x v="0"/>
    <m/>
    <n v="2"/>
    <n v="3"/>
    <n v="5"/>
    <s v="days"/>
    <n v="15"/>
    <n v="4695"/>
    <n v="70425"/>
    <m/>
    <n v="1"/>
    <m/>
    <s v="Added"/>
  </r>
  <r>
    <x v="5"/>
    <m/>
    <x v="85"/>
    <s v="Treatment of injuries (Fracture and dislocation)"/>
    <m/>
    <s v=""/>
    <m/>
    <x v="439"/>
    <x v="0"/>
    <m/>
    <n v="8"/>
    <m/>
    <n v="7"/>
    <s v="days"/>
    <n v="7"/>
    <n v="24.1463"/>
    <n v="169.02"/>
    <m/>
    <n v="1"/>
    <m/>
    <m/>
  </r>
  <r>
    <x v="5"/>
    <m/>
    <x v="85"/>
    <s v="Treatment of injuries (Fracture and dislocation)"/>
    <m/>
    <s v=""/>
    <s v="Remove"/>
    <x v="468"/>
    <x v="1"/>
    <m/>
    <n v="1"/>
    <m/>
    <s v="once"/>
    <m/>
    <n v="0"/>
    <m/>
    <n v="0"/>
    <m/>
    <n v="1"/>
    <m/>
    <m/>
  </r>
  <r>
    <x v="5"/>
    <m/>
    <x v="85"/>
    <s v="Treatment of injuries (Fracture and dislocation)"/>
    <m/>
    <s v=""/>
    <m/>
    <x v="445"/>
    <x v="1"/>
    <m/>
    <s v="2 hours"/>
    <m/>
    <s v="once"/>
    <m/>
    <n v="0"/>
    <m/>
    <n v="0"/>
    <m/>
    <n v="1"/>
    <m/>
    <m/>
  </r>
  <r>
    <x v="5"/>
    <m/>
    <x v="85"/>
    <s v="Treatment of injuries (Fracture and dislocation)"/>
    <m/>
    <s v=""/>
    <m/>
    <x v="446"/>
    <x v="1"/>
    <m/>
    <s v="2 hours"/>
    <m/>
    <s v="once"/>
    <m/>
    <n v="0"/>
    <m/>
    <n v="0"/>
    <m/>
    <n v="1"/>
    <m/>
    <m/>
  </r>
  <r>
    <x v="5"/>
    <m/>
    <x v="85"/>
    <s v="Treatment of injuries (Fracture and dislocation)"/>
    <m/>
    <s v=""/>
    <m/>
    <x v="447"/>
    <x v="1"/>
    <m/>
    <s v="1 hour"/>
    <m/>
    <s v="once"/>
    <m/>
    <n v="0"/>
    <m/>
    <n v="0"/>
    <m/>
    <n v="1"/>
    <m/>
    <m/>
  </r>
  <r>
    <x v="5"/>
    <m/>
    <x v="85"/>
    <s v="Treatment of injuries (Fracture and dislocation)"/>
    <m/>
    <s v=""/>
    <m/>
    <x v="448"/>
    <x v="1"/>
    <m/>
    <s v="1 hour"/>
    <m/>
    <s v="once"/>
    <m/>
    <n v="0"/>
    <m/>
    <n v="0"/>
    <m/>
    <n v="1"/>
    <m/>
    <m/>
  </r>
  <r>
    <x v="5"/>
    <m/>
    <x v="85"/>
    <s v="Treatment of injuries (Fracture and dislocation)"/>
    <m/>
    <s v=""/>
    <m/>
    <x v="449"/>
    <x v="1"/>
    <m/>
    <s v="45 minutes daily"/>
    <m/>
    <s v="5 days"/>
    <m/>
    <n v="0"/>
    <m/>
    <n v="0"/>
    <m/>
    <n v="1"/>
    <m/>
    <m/>
  </r>
  <r>
    <x v="5"/>
    <m/>
    <x v="85"/>
    <s v="Treatment of injuries (Fracture and dislocation)"/>
    <m/>
    <s v=""/>
    <m/>
    <x v="450"/>
    <x v="1"/>
    <m/>
    <s v="45 minutes daily"/>
    <m/>
    <s v="5 days"/>
    <m/>
    <n v="0"/>
    <m/>
    <n v="0"/>
    <m/>
    <n v="1"/>
    <m/>
    <m/>
  </r>
  <r>
    <x v="5"/>
    <m/>
    <x v="85"/>
    <s v="Treatment of injuries (Fracture and dislocation)"/>
    <m/>
    <s v=""/>
    <m/>
    <x v="232"/>
    <x v="1"/>
    <m/>
    <s v="30 minutes"/>
    <m/>
    <s v="once"/>
    <m/>
    <n v="0"/>
    <m/>
    <n v="0"/>
    <m/>
    <n v="1"/>
    <m/>
    <m/>
  </r>
  <r>
    <x v="5"/>
    <m/>
    <x v="85"/>
    <s v="Treatment of injuries (Fracture and dislocation)"/>
    <m/>
    <s v=""/>
    <m/>
    <x v="427"/>
    <x v="1"/>
    <m/>
    <s v="45 minutes daily"/>
    <m/>
    <s v="2 days"/>
    <m/>
    <n v="0"/>
    <m/>
    <n v="0"/>
    <m/>
    <n v="1"/>
    <m/>
    <m/>
  </r>
  <r>
    <x v="5"/>
    <m/>
    <x v="85"/>
    <s v="Treatment of injuries (Fracture and dislocation)"/>
    <m/>
    <s v=""/>
    <m/>
    <x v="451"/>
    <x v="1"/>
    <m/>
    <s v="30 minutes daily"/>
    <m/>
    <s v="3 days"/>
    <m/>
    <n v="0"/>
    <m/>
    <n v="0"/>
    <m/>
    <n v="1"/>
    <m/>
    <m/>
  </r>
  <r>
    <x v="5"/>
    <m/>
    <x v="85"/>
    <s v="Treatment of injuries (Fracture and dislocation)"/>
    <m/>
    <s v=""/>
    <m/>
    <x v="452"/>
    <x v="1"/>
    <m/>
    <s v="2 hours surgery; 30 min daily"/>
    <m/>
    <s v="7 days"/>
    <m/>
    <n v="0"/>
    <m/>
    <n v="0"/>
    <m/>
    <n v="1"/>
    <m/>
    <m/>
  </r>
  <r>
    <x v="5"/>
    <m/>
    <x v="85"/>
    <s v="Treatment of injuries (Fracture and dislocation)"/>
    <m/>
    <s v=""/>
    <m/>
    <x v="469"/>
    <x v="1"/>
    <m/>
    <s v="2 hours surgery"/>
    <m/>
    <s v="once"/>
    <m/>
    <n v="0"/>
    <m/>
    <n v="0"/>
    <m/>
    <n v="1"/>
    <m/>
    <m/>
  </r>
  <r>
    <x v="5"/>
    <m/>
    <x v="85"/>
    <s v="Treatment of injuries (Fracture and dislocation)"/>
    <m/>
    <s v=""/>
    <m/>
    <x v="453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54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55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56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57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70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58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59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60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61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62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63"/>
    <x v="1"/>
    <m/>
    <m/>
    <m/>
    <m/>
    <m/>
    <n v="0"/>
    <m/>
    <n v="0"/>
    <m/>
    <n v="1"/>
    <m/>
    <m/>
  </r>
  <r>
    <x v="5"/>
    <m/>
    <x v="85"/>
    <s v="Treatment of injuries (Fracture and dislocation)"/>
    <m/>
    <s v=""/>
    <m/>
    <x v="464"/>
    <x v="1"/>
    <m/>
    <m/>
    <m/>
    <m/>
    <m/>
    <n v="0"/>
    <m/>
    <n v="0"/>
    <m/>
    <n v="1"/>
    <m/>
    <m/>
  </r>
  <r>
    <x v="5"/>
    <m/>
    <x v="86"/>
    <s v="Rehabilitation from injuries"/>
    <s v="secondary"/>
    <s v="secondary"/>
    <m/>
    <x v="471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2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3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4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5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6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7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8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79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80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81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26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28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29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82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83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484"/>
    <x v="1"/>
    <m/>
    <m/>
    <m/>
    <m/>
    <m/>
    <n v="0"/>
    <m/>
    <n v="0"/>
    <m/>
    <n v="1"/>
    <m/>
    <m/>
  </r>
  <r>
    <x v="5"/>
    <m/>
    <x v="86"/>
    <s v="Rehabilitation from injuries"/>
    <m/>
    <s v=""/>
    <m/>
    <x v="258"/>
    <x v="1"/>
    <m/>
    <m/>
    <m/>
    <m/>
    <m/>
    <n v="0"/>
    <m/>
    <n v="0"/>
    <m/>
    <n v="1"/>
    <m/>
    <m/>
  </r>
  <r>
    <x v="5"/>
    <m/>
    <x v="87"/>
    <s v="Ingunial hernia repair"/>
    <m/>
    <s v=""/>
    <m/>
    <x v="100"/>
    <x v="0"/>
    <s v="bottle"/>
    <n v="0.25"/>
    <m/>
    <n v="1"/>
    <m/>
    <n v="0.25"/>
    <n v="20413.43"/>
    <n v="5103.3599999999997"/>
    <n v="1"/>
    <n v="1"/>
    <s v="1/4 bottle per procedure. Replace every three years"/>
    <m/>
  </r>
  <r>
    <x v="5"/>
    <m/>
    <x v="87"/>
    <s v="Ingunial hernia repair"/>
    <m/>
    <s v=""/>
    <m/>
    <x v="101"/>
    <x v="0"/>
    <m/>
    <n v="1"/>
    <m/>
    <n v="1"/>
    <m/>
    <n v="1"/>
    <n v="1794.64"/>
    <n v="1794.64"/>
    <n v="1"/>
    <n v="1"/>
    <s v="1 Ampule per procedure. Replace every three years"/>
    <m/>
  </r>
  <r>
    <x v="5"/>
    <m/>
    <x v="87"/>
    <s v="Ingunial hernia repair"/>
    <m/>
    <s v=""/>
    <m/>
    <x v="102"/>
    <x v="0"/>
    <s v="ampule"/>
    <n v="1"/>
    <m/>
    <n v="1"/>
    <m/>
    <n v="1"/>
    <n v="339.29"/>
    <n v="339.29"/>
    <n v="1"/>
    <n v="1"/>
    <s v="1 Ampule per procedure. Replace every three years"/>
    <m/>
  </r>
  <r>
    <x v="5"/>
    <m/>
    <x v="87"/>
    <s v="Ingunial hernia repair"/>
    <m/>
    <s v=""/>
    <m/>
    <x v="64"/>
    <x v="0"/>
    <s v="chromic"/>
    <n v="1"/>
    <m/>
    <n v="1"/>
    <s v="visit"/>
    <n v="1"/>
    <n v="306.88416669999998"/>
    <n v="306.88"/>
    <n v="1"/>
    <n v="1"/>
    <s v="1 chromic per visit. No replacement"/>
    <m/>
  </r>
  <r>
    <x v="5"/>
    <m/>
    <x v="87"/>
    <s v="Ingunial hernia repair"/>
    <m/>
    <s v=""/>
    <m/>
    <x v="82"/>
    <x v="0"/>
    <s v="bottle"/>
    <n v="1"/>
    <m/>
    <n v="1"/>
    <s v="visit"/>
    <n v="1"/>
    <n v="1614.24"/>
    <n v="1614.24"/>
    <n v="1"/>
    <n v="1"/>
    <m/>
    <m/>
  </r>
  <r>
    <x v="5"/>
    <m/>
    <x v="87"/>
    <s v="Ingunial hernia repair"/>
    <m/>
    <s v=""/>
    <m/>
    <x v="83"/>
    <x v="0"/>
    <s v="bottle"/>
    <n v="0.1"/>
    <m/>
    <n v="1"/>
    <s v="visit"/>
    <n v="0.1"/>
    <n v="12218.18"/>
    <n v="1221.82"/>
    <n v="1"/>
    <n v="1"/>
    <m/>
    <m/>
  </r>
  <r>
    <x v="5"/>
    <m/>
    <x v="87"/>
    <s v="Ingunial hernia repair"/>
    <m/>
    <s v=""/>
    <m/>
    <x v="190"/>
    <x v="0"/>
    <s v="gause"/>
    <n v="0.2"/>
    <m/>
    <n v="1"/>
    <s v="visit"/>
    <n v="0.2"/>
    <n v="5538.36"/>
    <n v="1107.67"/>
    <n v="1"/>
    <n v="1"/>
    <m/>
    <m/>
  </r>
  <r>
    <x v="5"/>
    <m/>
    <x v="87"/>
    <s v="Ingunial hernia repair"/>
    <m/>
    <s v=""/>
    <m/>
    <x v="81"/>
    <x v="0"/>
    <s v="latex gloves"/>
    <n v="6"/>
    <m/>
    <n v="1"/>
    <s v="visit"/>
    <n v="6"/>
    <n v="35.622799999999998"/>
    <n v="213.74"/>
    <n v="1"/>
    <n v="1"/>
    <m/>
    <m/>
  </r>
  <r>
    <x v="5"/>
    <m/>
    <x v="87"/>
    <s v="Ingunial hernia repair"/>
    <m/>
    <s v=""/>
    <m/>
    <x v="84"/>
    <x v="0"/>
    <s v="blade"/>
    <n v="1"/>
    <m/>
    <n v="1"/>
    <s v="visit"/>
    <n v="1"/>
    <n v="37.479799999999997"/>
    <n v="37.479999999999997"/>
    <n v="1"/>
    <n v="1"/>
    <m/>
    <m/>
  </r>
  <r>
    <x v="5"/>
    <m/>
    <x v="87"/>
    <s v="Ingunial hernia repair"/>
    <m/>
    <s v=""/>
    <m/>
    <x v="86"/>
    <x v="0"/>
    <s v="suture"/>
    <n v="2"/>
    <m/>
    <n v="1"/>
    <s v="visit"/>
    <n v="2"/>
    <n v="269.85000000000002"/>
    <n v="539.70000000000005"/>
    <n v="1"/>
    <n v="1"/>
    <m/>
    <m/>
  </r>
  <r>
    <x v="5"/>
    <m/>
    <x v="87"/>
    <s v="Ingunial hernia repair"/>
    <m/>
    <s v=""/>
    <m/>
    <x v="96"/>
    <x v="0"/>
    <s v="plaster"/>
    <n v="0.5"/>
    <m/>
    <n v="1"/>
    <s v="visit"/>
    <n v="0.5"/>
    <n v="1558.91"/>
    <n v="779.46"/>
    <n v="1"/>
    <n v="1"/>
    <m/>
    <m/>
  </r>
  <r>
    <x v="5"/>
    <m/>
    <x v="87"/>
    <s v="Ingunial hernia repair"/>
    <m/>
    <s v=""/>
    <m/>
    <x v="191"/>
    <x v="0"/>
    <s v="cannula"/>
    <n v="1"/>
    <m/>
    <n v="1"/>
    <s v="visit"/>
    <n v="1"/>
    <n v="100.3"/>
    <n v="100.3"/>
    <n v="1"/>
    <n v="1"/>
    <m/>
    <m/>
  </r>
  <r>
    <x v="5"/>
    <m/>
    <x v="87"/>
    <s v="Ingunial hernia repair"/>
    <m/>
    <s v=""/>
    <m/>
    <x v="89"/>
    <x v="0"/>
    <s v="giving set"/>
    <n v="1"/>
    <m/>
    <n v="1"/>
    <s v="visit"/>
    <n v="1"/>
    <n v="303.12"/>
    <n v="303.12"/>
    <n v="1"/>
    <n v="1"/>
    <m/>
    <m/>
  </r>
  <r>
    <x v="5"/>
    <m/>
    <x v="87"/>
    <s v="Ingunial hernia repair"/>
    <m/>
    <s v=""/>
    <m/>
    <x v="62"/>
    <x v="0"/>
    <s v="pack"/>
    <n v="1"/>
    <m/>
    <n v="1"/>
    <s v="visit"/>
    <n v="1"/>
    <n v="15.637700000000001"/>
    <n v="15.64"/>
    <n v="1"/>
    <n v="1"/>
    <m/>
    <m/>
  </r>
  <r>
    <x v="5"/>
    <m/>
    <x v="87"/>
    <s v="Ingunial hernia repair"/>
    <m/>
    <s v=""/>
    <m/>
    <x v="91"/>
    <x v="0"/>
    <s v="vial"/>
    <n v="2"/>
    <m/>
    <n v="1"/>
    <s v="visit"/>
    <n v="2"/>
    <n v="178.43"/>
    <n v="356.86"/>
    <n v="0.5"/>
    <n v="0.5"/>
    <m/>
    <m/>
  </r>
  <r>
    <x v="5"/>
    <m/>
    <x v="87"/>
    <s v="Ingunial hernia repair"/>
    <m/>
    <s v=""/>
    <m/>
    <x v="92"/>
    <x v="0"/>
    <s v="catheter"/>
    <n v="1"/>
    <m/>
    <n v="1"/>
    <s v="visit"/>
    <n v="1"/>
    <n v="325.95"/>
    <n v="325.95"/>
    <n v="1"/>
    <n v="1"/>
    <m/>
    <s v="Subsituted with &quot;Catheter Foleys retention 10cc FG 16&quot;"/>
  </r>
  <r>
    <x v="5"/>
    <m/>
    <x v="87"/>
    <s v="Ingunial hernia repair"/>
    <m/>
    <s v=""/>
    <m/>
    <x v="192"/>
    <x v="0"/>
    <s v="ampule"/>
    <n v="10"/>
    <m/>
    <n v="1"/>
    <m/>
    <n v="10"/>
    <n v="882.63"/>
    <n v="8826.2999999999993"/>
    <n v="1"/>
    <n v="1"/>
    <m/>
    <m/>
  </r>
  <r>
    <x v="5"/>
    <m/>
    <x v="87"/>
    <s v="Ingunial hernia repair"/>
    <m/>
    <s v=""/>
    <m/>
    <x v="95"/>
    <x v="0"/>
    <s v="suppository"/>
    <n v="14"/>
    <m/>
    <n v="1"/>
    <s v="visit"/>
    <n v="14"/>
    <n v="129.91"/>
    <n v="1818.74"/>
    <n v="1"/>
    <n v="1"/>
    <m/>
    <m/>
  </r>
  <r>
    <x v="5"/>
    <m/>
    <x v="87"/>
    <s v="Ingunial hernia repair"/>
    <m/>
    <s v=""/>
    <m/>
    <x v="109"/>
    <x v="0"/>
    <s v="syringe"/>
    <n v="2"/>
    <m/>
    <n v="1"/>
    <m/>
    <n v="2"/>
    <n v="25.98"/>
    <n v="51.96"/>
    <n v="1"/>
    <n v="1"/>
    <m/>
    <m/>
  </r>
  <r>
    <x v="5"/>
    <m/>
    <x v="87"/>
    <s v="Ingunial hernia repair"/>
    <m/>
    <s v=""/>
    <m/>
    <x v="193"/>
    <x v="0"/>
    <s v="ampule"/>
    <n v="9"/>
    <m/>
    <n v="1"/>
    <m/>
    <n v="9"/>
    <n v="430.33"/>
    <n v="3872.97"/>
    <n v="0.75"/>
    <n v="0.75"/>
    <m/>
    <m/>
  </r>
  <r>
    <x v="5"/>
    <m/>
    <x v="87"/>
    <s v="Ingunial hernia repair"/>
    <m/>
    <s v=""/>
    <m/>
    <x v="97"/>
    <x v="0"/>
    <s v="ampule"/>
    <n v="18"/>
    <m/>
    <n v="1"/>
    <s v="visit"/>
    <n v="18"/>
    <n v="138.46"/>
    <n v="2492.2800000000002"/>
    <n v="1"/>
    <n v="1"/>
    <m/>
    <m/>
  </r>
  <r>
    <x v="5"/>
    <m/>
    <x v="87"/>
    <s v="Ingunial hernia repair"/>
    <m/>
    <s v=""/>
    <m/>
    <x v="187"/>
    <x v="0"/>
    <m/>
    <n v="2"/>
    <n v="1"/>
    <n v="7"/>
    <m/>
    <n v="14"/>
    <n v="43.09"/>
    <n v="603.26"/>
    <n v="1"/>
    <n v="1"/>
    <m/>
    <m/>
  </r>
  <r>
    <x v="5"/>
    <m/>
    <x v="87"/>
    <s v="Ingunial hernia repair"/>
    <m/>
    <s v=""/>
    <m/>
    <x v="103"/>
    <x v="0"/>
    <s v="tablets"/>
    <n v="2"/>
    <n v="3"/>
    <n v="7"/>
    <s v="visit"/>
    <n v="42"/>
    <n v="5.6480699999999997"/>
    <n v="237.22"/>
    <n v="0.75"/>
    <n v="0.75"/>
    <m/>
    <m/>
  </r>
  <r>
    <x v="5"/>
    <m/>
    <x v="87"/>
    <s v="Ingunial hernia repair"/>
    <m/>
    <s v=""/>
    <m/>
    <x v="194"/>
    <x v="0"/>
    <s v="syringe"/>
    <n v="1"/>
    <n v="3"/>
    <n v="3"/>
    <m/>
    <n v="9"/>
    <n v="153.5155"/>
    <n v="1381.64"/>
    <n v="1"/>
    <n v="1"/>
    <m/>
    <m/>
  </r>
  <r>
    <x v="5"/>
    <m/>
    <x v="87"/>
    <s v="Ingunial hernia repair"/>
    <m/>
    <s v=""/>
    <m/>
    <x v="195"/>
    <x v="1"/>
    <s v="personnel"/>
    <n v="2"/>
    <m/>
    <s v="1 per procedure"/>
    <m/>
    <n v="2"/>
    <m/>
    <n v="0"/>
    <n v="1"/>
    <n v="1"/>
    <m/>
    <m/>
  </r>
  <r>
    <x v="5"/>
    <m/>
    <x v="88"/>
    <s v="Amputation"/>
    <m/>
    <s v=""/>
    <m/>
    <x v="100"/>
    <x v="0"/>
    <s v="bottle"/>
    <n v="0.25"/>
    <m/>
    <n v="1"/>
    <m/>
    <n v="0.25"/>
    <n v="20413.43"/>
    <n v="5103.3599999999997"/>
    <n v="1"/>
    <n v="1"/>
    <s v="1/4 bottle per procedure. Replace every three years"/>
    <m/>
  </r>
  <r>
    <x v="5"/>
    <m/>
    <x v="88"/>
    <s v="Amputation"/>
    <m/>
    <s v=""/>
    <m/>
    <x v="101"/>
    <x v="0"/>
    <m/>
    <n v="1"/>
    <m/>
    <n v="1"/>
    <m/>
    <n v="1"/>
    <n v="1794.64"/>
    <n v="1794.64"/>
    <n v="1"/>
    <n v="1"/>
    <s v="1 Ampule per procedure. Replace every three years"/>
    <m/>
  </r>
  <r>
    <x v="5"/>
    <m/>
    <x v="88"/>
    <s v="Amputation"/>
    <m/>
    <s v=""/>
    <m/>
    <x v="102"/>
    <x v="0"/>
    <s v="ampule"/>
    <n v="1"/>
    <m/>
    <n v="1"/>
    <m/>
    <n v="1"/>
    <n v="339.29"/>
    <n v="339.29"/>
    <n v="1"/>
    <n v="1"/>
    <s v="1 Ampule per procedure. Replace every three years"/>
    <m/>
  </r>
  <r>
    <x v="5"/>
    <m/>
    <x v="88"/>
    <s v="Amputation"/>
    <m/>
    <s v=""/>
    <m/>
    <x v="64"/>
    <x v="0"/>
    <s v="chromic"/>
    <n v="1"/>
    <m/>
    <n v="1"/>
    <s v="visit"/>
    <n v="1"/>
    <n v="306.88416669999998"/>
    <n v="306.88"/>
    <n v="1"/>
    <n v="1"/>
    <s v="1 chromic per visit. No replacement"/>
    <m/>
  </r>
  <r>
    <x v="5"/>
    <m/>
    <x v="88"/>
    <s v="Amputation"/>
    <m/>
    <s v=""/>
    <m/>
    <x v="82"/>
    <x v="0"/>
    <s v="bottle"/>
    <n v="1"/>
    <m/>
    <n v="1"/>
    <s v="visit"/>
    <n v="1"/>
    <n v="1614.24"/>
    <n v="1614.24"/>
    <n v="1"/>
    <n v="1"/>
    <m/>
    <m/>
  </r>
  <r>
    <x v="5"/>
    <m/>
    <x v="88"/>
    <s v="Amputation"/>
    <m/>
    <s v=""/>
    <m/>
    <x v="83"/>
    <x v="0"/>
    <s v="bottle"/>
    <n v="0.1"/>
    <m/>
    <n v="1"/>
    <s v="visit"/>
    <n v="0.1"/>
    <n v="12218.18"/>
    <n v="1221.82"/>
    <n v="1"/>
    <n v="1"/>
    <m/>
    <m/>
  </r>
  <r>
    <x v="5"/>
    <m/>
    <x v="88"/>
    <s v="Amputation"/>
    <m/>
    <s v=""/>
    <m/>
    <x v="190"/>
    <x v="0"/>
    <s v="gause"/>
    <n v="0.2"/>
    <m/>
    <n v="1"/>
    <s v="visit"/>
    <n v="0.2"/>
    <n v="5538.36"/>
    <n v="1107.67"/>
    <n v="1"/>
    <n v="1"/>
    <m/>
    <m/>
  </r>
  <r>
    <x v="5"/>
    <m/>
    <x v="88"/>
    <s v="Amputation"/>
    <m/>
    <s v=""/>
    <m/>
    <x v="81"/>
    <x v="0"/>
    <s v="latex gloves"/>
    <n v="6"/>
    <m/>
    <n v="1"/>
    <s v="visit"/>
    <n v="6"/>
    <n v="35.622799999999998"/>
    <n v="213.74"/>
    <n v="1"/>
    <n v="1"/>
    <m/>
    <m/>
  </r>
  <r>
    <x v="5"/>
    <m/>
    <x v="88"/>
    <s v="Amputation"/>
    <m/>
    <s v=""/>
    <m/>
    <x v="84"/>
    <x v="0"/>
    <s v="blade"/>
    <n v="1"/>
    <m/>
    <n v="1"/>
    <s v="visit"/>
    <n v="1"/>
    <n v="37.479799999999997"/>
    <n v="37.479999999999997"/>
    <n v="1"/>
    <n v="1"/>
    <m/>
    <m/>
  </r>
  <r>
    <x v="5"/>
    <m/>
    <x v="88"/>
    <s v="Amputation"/>
    <m/>
    <s v=""/>
    <m/>
    <x v="86"/>
    <x v="0"/>
    <s v="suture"/>
    <n v="2"/>
    <m/>
    <n v="1"/>
    <s v="visit"/>
    <n v="2"/>
    <n v="269.85000000000002"/>
    <n v="539.70000000000005"/>
    <n v="1"/>
    <n v="1"/>
    <m/>
    <m/>
  </r>
  <r>
    <x v="5"/>
    <m/>
    <x v="88"/>
    <s v="Amputation"/>
    <m/>
    <s v=""/>
    <m/>
    <x v="96"/>
    <x v="0"/>
    <s v="plaster"/>
    <n v="0.5"/>
    <m/>
    <n v="1"/>
    <s v="visit"/>
    <n v="0.5"/>
    <n v="1558.91"/>
    <n v="779.46"/>
    <n v="1"/>
    <n v="1"/>
    <m/>
    <m/>
  </r>
  <r>
    <x v="5"/>
    <m/>
    <x v="88"/>
    <s v="Amputation"/>
    <m/>
    <s v=""/>
    <m/>
    <x v="191"/>
    <x v="0"/>
    <s v="cannula"/>
    <n v="1"/>
    <m/>
    <n v="1"/>
    <s v="visit"/>
    <n v="1"/>
    <n v="100.3"/>
    <n v="100.3"/>
    <n v="1"/>
    <n v="1"/>
    <m/>
    <m/>
  </r>
  <r>
    <x v="5"/>
    <m/>
    <x v="88"/>
    <s v="Amputation"/>
    <m/>
    <s v=""/>
    <m/>
    <x v="89"/>
    <x v="0"/>
    <s v="giving set"/>
    <n v="1"/>
    <m/>
    <n v="1"/>
    <s v="visit"/>
    <n v="1"/>
    <n v="303.12"/>
    <n v="303.12"/>
    <n v="1"/>
    <n v="1"/>
    <m/>
    <m/>
  </r>
  <r>
    <x v="5"/>
    <m/>
    <x v="88"/>
    <s v="Amputation"/>
    <m/>
    <s v=""/>
    <m/>
    <x v="62"/>
    <x v="0"/>
    <s v="pack"/>
    <n v="1"/>
    <m/>
    <n v="1"/>
    <s v="visit"/>
    <n v="1"/>
    <n v="15.637700000000001"/>
    <n v="15.64"/>
    <n v="1"/>
    <n v="1"/>
    <m/>
    <m/>
  </r>
  <r>
    <x v="5"/>
    <m/>
    <x v="88"/>
    <s v="Amputation"/>
    <m/>
    <s v=""/>
    <m/>
    <x v="92"/>
    <x v="0"/>
    <s v="catheter"/>
    <n v="1"/>
    <m/>
    <n v="1"/>
    <s v="visit"/>
    <n v="1"/>
    <n v="325.95"/>
    <n v="325.95"/>
    <n v="1"/>
    <n v="1"/>
    <m/>
    <s v="Subsituted with &quot;Catheter Foleys retention 10cc FG 16&quot;"/>
  </r>
  <r>
    <x v="5"/>
    <m/>
    <x v="88"/>
    <s v="Amputation"/>
    <m/>
    <s v=""/>
    <m/>
    <x v="192"/>
    <x v="0"/>
    <s v="ampule"/>
    <n v="10"/>
    <m/>
    <n v="1"/>
    <m/>
    <n v="10"/>
    <n v="882.63"/>
    <n v="8826.2999999999993"/>
    <n v="1"/>
    <n v="1"/>
    <m/>
    <m/>
  </r>
  <r>
    <x v="5"/>
    <m/>
    <x v="88"/>
    <s v="Amputation"/>
    <m/>
    <s v=""/>
    <m/>
    <x v="435"/>
    <x v="0"/>
    <s v="4 times a day"/>
    <n v="4"/>
    <m/>
    <n v="5"/>
    <s v="days"/>
    <n v="20"/>
    <n v="1416"/>
    <n v="28320"/>
    <m/>
    <n v="1"/>
    <m/>
    <m/>
  </r>
  <r>
    <x v="5"/>
    <m/>
    <x v="88"/>
    <s v="Amputation"/>
    <m/>
    <s v=""/>
    <m/>
    <x v="95"/>
    <x v="0"/>
    <s v="suppository"/>
    <n v="14"/>
    <m/>
    <n v="1"/>
    <s v="visit"/>
    <n v="14"/>
    <n v="129.91"/>
    <n v="1818.74"/>
    <n v="1"/>
    <n v="1"/>
    <m/>
    <m/>
  </r>
  <r>
    <x v="5"/>
    <m/>
    <x v="88"/>
    <s v="Amputation"/>
    <m/>
    <s v=""/>
    <m/>
    <x v="109"/>
    <x v="0"/>
    <s v="syringe"/>
    <n v="2"/>
    <m/>
    <n v="1"/>
    <m/>
    <n v="2"/>
    <n v="25.98"/>
    <n v="51.96"/>
    <n v="1"/>
    <n v="1"/>
    <m/>
    <m/>
  </r>
  <r>
    <x v="5"/>
    <m/>
    <x v="88"/>
    <s v="Amputation"/>
    <m/>
    <s v=""/>
    <m/>
    <x v="91"/>
    <x v="0"/>
    <m/>
    <n v="2"/>
    <m/>
    <n v="5"/>
    <s v="days"/>
    <n v="5"/>
    <n v="178.43"/>
    <n v="892.15"/>
    <m/>
    <n v="1"/>
    <m/>
    <m/>
  </r>
  <r>
    <x v="5"/>
    <m/>
    <x v="88"/>
    <s v="Amputation"/>
    <m/>
    <s v=""/>
    <m/>
    <x v="466"/>
    <x v="0"/>
    <m/>
    <n v="8"/>
    <m/>
    <n v="5"/>
    <s v="days"/>
    <n v="5"/>
    <n v="17.09"/>
    <n v="85.44"/>
    <m/>
    <n v="1"/>
    <m/>
    <m/>
  </r>
  <r>
    <x v="5"/>
    <m/>
    <x v="88"/>
    <s v="Amputation"/>
    <m/>
    <s v=""/>
    <m/>
    <x v="467"/>
    <x v="0"/>
    <m/>
    <n v="2"/>
    <n v="3"/>
    <n v="5"/>
    <s v="days"/>
    <n v="15"/>
    <n v="4695"/>
    <n v="70425"/>
    <m/>
    <n v="1"/>
    <m/>
    <s v="Added"/>
  </r>
  <r>
    <x v="5"/>
    <m/>
    <x v="88"/>
    <s v="Amputation"/>
    <m/>
    <s v=""/>
    <m/>
    <x v="439"/>
    <x v="0"/>
    <m/>
    <n v="8"/>
    <m/>
    <n v="7"/>
    <s v="days"/>
    <n v="7"/>
    <n v="24.1463"/>
    <n v="169.02"/>
    <m/>
    <n v="1"/>
    <m/>
    <m/>
  </r>
  <r>
    <x v="5"/>
    <m/>
    <x v="88"/>
    <s v="Amputation"/>
    <m/>
    <s v=""/>
    <m/>
    <x v="194"/>
    <x v="0"/>
    <s v="syringe"/>
    <n v="1"/>
    <n v="3"/>
    <n v="3"/>
    <m/>
    <n v="9"/>
    <n v="153.5155"/>
    <n v="1381.64"/>
    <n v="1"/>
    <n v="1"/>
    <m/>
    <m/>
  </r>
  <r>
    <x v="5"/>
    <m/>
    <x v="88"/>
    <s v="Amputation"/>
    <m/>
    <s v=""/>
    <m/>
    <x v="195"/>
    <x v="1"/>
    <s v="personnel"/>
    <n v="2"/>
    <m/>
    <s v="1 per procedure"/>
    <m/>
    <n v="2"/>
    <m/>
    <n v="0"/>
    <n v="1"/>
    <n v="1"/>
    <m/>
    <m/>
  </r>
  <r>
    <x v="5"/>
    <s v="Screening for oncologic processes"/>
    <x v="89"/>
    <s v="Screening: Mammography"/>
    <s v="Teritary"/>
    <s v="tertiary"/>
    <m/>
    <x v="485"/>
    <x v="1"/>
    <m/>
    <m/>
    <m/>
    <m/>
    <m/>
    <n v="0"/>
    <m/>
    <n v="0"/>
    <m/>
    <n v="1"/>
    <m/>
    <m/>
  </r>
  <r>
    <x v="5"/>
    <m/>
    <x v="89"/>
    <s v="Screening: Mammography"/>
    <m/>
    <s v=""/>
    <m/>
    <x v="486"/>
    <x v="0"/>
    <n v="4"/>
    <n v="4"/>
    <n v="1"/>
    <n v="1"/>
    <s v="per screen"/>
    <n v="4"/>
    <n v="182.64"/>
    <n v="730.56"/>
    <n v="1"/>
    <n v="1"/>
    <m/>
    <m/>
  </r>
  <r>
    <x v="5"/>
    <m/>
    <x v="89"/>
    <s v="Screening: Mammography"/>
    <m/>
    <s v=""/>
    <m/>
    <x v="487"/>
    <x v="1"/>
    <m/>
    <m/>
    <m/>
    <m/>
    <m/>
    <n v="0"/>
    <m/>
    <n v="0"/>
    <m/>
    <n v="1"/>
    <m/>
    <m/>
  </r>
  <r>
    <x v="5"/>
    <m/>
    <x v="89"/>
    <s v="Screening: Mammography"/>
    <m/>
    <s v=""/>
    <m/>
    <x v="232"/>
    <x v="1"/>
    <s v="45 minutes"/>
    <s v="once"/>
    <m/>
    <m/>
    <m/>
    <n v="0"/>
    <m/>
    <n v="0"/>
    <m/>
    <n v="1"/>
    <m/>
    <m/>
  </r>
  <r>
    <x v="5"/>
    <m/>
    <x v="90"/>
    <s v="Screening: Cervical Cancer"/>
    <s v="primary"/>
    <s v="primary"/>
    <m/>
    <x v="74"/>
    <x v="0"/>
    <n v="1"/>
    <n v="1"/>
    <m/>
    <m/>
    <m/>
    <n v="1"/>
    <n v="2689.81"/>
    <n v="2689.81"/>
    <n v="1"/>
    <n v="1"/>
    <m/>
    <m/>
  </r>
  <r>
    <x v="5"/>
    <m/>
    <x v="90"/>
    <s v="Screening: Cervical Cancer"/>
    <m/>
    <s v=""/>
    <s v="Remove"/>
    <x v="488"/>
    <x v="1"/>
    <m/>
    <m/>
    <m/>
    <m/>
    <m/>
    <n v="0"/>
    <m/>
    <n v="0"/>
    <m/>
    <n v="1"/>
    <m/>
    <m/>
  </r>
  <r>
    <x v="5"/>
    <m/>
    <x v="90"/>
    <s v="Screening: Cervical Cancer"/>
    <m/>
    <s v=""/>
    <m/>
    <x v="28"/>
    <x v="0"/>
    <n v="1"/>
    <n v="1"/>
    <n v="1"/>
    <n v="1"/>
    <s v="once"/>
    <n v="1"/>
    <n v="37.690399999999997"/>
    <n v="37.69"/>
    <n v="1"/>
    <n v="1"/>
    <m/>
    <m/>
  </r>
  <r>
    <x v="5"/>
    <m/>
    <x v="90"/>
    <s v="Screening: Cervical Cancer"/>
    <m/>
    <s v=""/>
    <m/>
    <x v="489"/>
    <x v="0"/>
    <n v="1"/>
    <n v="1"/>
    <n v="1"/>
    <n v="1"/>
    <s v="once"/>
    <n v="1"/>
    <n v="22.16"/>
    <n v="22.16"/>
    <n v="1"/>
    <n v="1"/>
    <m/>
    <s v="Added"/>
  </r>
  <r>
    <x v="5"/>
    <m/>
    <x v="90"/>
    <s v="Screening: Cervical Cancer"/>
    <m/>
    <s v=""/>
    <m/>
    <x v="490"/>
    <x v="0"/>
    <s v="100mL"/>
    <n v="0.01"/>
    <n v="1"/>
    <n v="1"/>
    <s v="once"/>
    <n v="0.01"/>
    <n v="2300"/>
    <n v="23"/>
    <n v="1"/>
    <n v="1"/>
    <s v="Estimated from store cost; 100mL from 2.5L"/>
    <s v="Added"/>
  </r>
  <r>
    <x v="5"/>
    <m/>
    <x v="90"/>
    <s v="Screening: Cervical Cancer"/>
    <m/>
    <s v=""/>
    <m/>
    <x v="491"/>
    <x v="0"/>
    <s v="400mL"/>
    <n v="0.1"/>
    <n v="1"/>
    <n v="1"/>
    <s v="once"/>
    <n v="0.01"/>
    <n v="4320"/>
    <n v="43.2"/>
    <n v="1"/>
    <n v="1"/>
    <m/>
    <s v="Estimated from Chlorinated lime HTH (Sodium hypochlorite) 70%, 50Kg"/>
  </r>
  <r>
    <x v="5"/>
    <m/>
    <x v="90"/>
    <s v="Screening: Cervical Cancer"/>
    <m/>
    <s v=""/>
    <m/>
    <x v="492"/>
    <x v="0"/>
    <n v="1"/>
    <n v="1"/>
    <n v="1"/>
    <n v="1"/>
    <s v="once"/>
    <n v="1"/>
    <n v="132"/>
    <n v="132"/>
    <n v="1"/>
    <n v="1"/>
    <m/>
    <m/>
  </r>
  <r>
    <x v="5"/>
    <m/>
    <x v="90"/>
    <s v="Screening: Cervical Cancer"/>
    <m/>
    <s v=""/>
    <m/>
    <x v="258"/>
    <x v="1"/>
    <s v="30 minutes"/>
    <s v="once"/>
    <m/>
    <m/>
    <m/>
    <n v="0"/>
    <m/>
    <n v="0"/>
    <m/>
    <n v="1"/>
    <m/>
    <m/>
  </r>
  <r>
    <x v="5"/>
    <m/>
    <x v="90"/>
    <s v="Screening: Cervical Cancer"/>
    <m/>
    <s v=""/>
    <m/>
    <x v="493"/>
    <x v="1"/>
    <m/>
    <m/>
    <m/>
    <m/>
    <m/>
    <n v="0"/>
    <m/>
    <n v="0"/>
    <m/>
    <n v="1"/>
    <m/>
    <m/>
  </r>
  <r>
    <x v="5"/>
    <m/>
    <x v="90"/>
    <s v="Screening: Cervical Cancer"/>
    <m/>
    <s v=""/>
    <m/>
    <x v="494"/>
    <x v="1"/>
    <m/>
    <m/>
    <m/>
    <m/>
    <m/>
    <n v="0"/>
    <m/>
    <n v="0"/>
    <m/>
    <n v="1"/>
    <m/>
    <m/>
  </r>
  <r>
    <x v="5"/>
    <m/>
    <x v="90"/>
    <s v="Screening: Cervical Cancer"/>
    <m/>
    <s v=""/>
    <m/>
    <x v="495"/>
    <x v="1"/>
    <m/>
    <m/>
    <m/>
    <m/>
    <m/>
    <n v="0"/>
    <m/>
    <n v="0"/>
    <m/>
    <n v="1"/>
    <m/>
    <m/>
  </r>
  <r>
    <x v="5"/>
    <m/>
    <x v="90"/>
    <s v="Screening: Cervical Cancer"/>
    <m/>
    <s v=""/>
    <m/>
    <x v="496"/>
    <x v="1"/>
    <m/>
    <m/>
    <m/>
    <m/>
    <m/>
    <n v="0"/>
    <m/>
    <n v="0"/>
    <m/>
    <n v="1"/>
    <m/>
    <m/>
  </r>
  <r>
    <x v="5"/>
    <s v="Treatment for oncologic processes"/>
    <x v="91"/>
    <s v="Breast Cancer (first line)"/>
    <s v="Teritary"/>
    <s v="tertiary"/>
    <m/>
    <x v="497"/>
    <x v="1"/>
    <m/>
    <m/>
    <m/>
    <m/>
    <m/>
    <n v="0"/>
    <m/>
    <n v="0"/>
    <m/>
    <n v="1"/>
    <m/>
    <m/>
  </r>
  <r>
    <x v="5"/>
    <m/>
    <x v="91"/>
    <s v="Breast Cancer (first line)"/>
    <m/>
    <s v=""/>
    <m/>
    <x v="498"/>
    <x v="0"/>
    <s v="900mg"/>
    <n v="0.5"/>
    <n v="14"/>
    <n v="6"/>
    <m/>
    <n v="42"/>
    <n v="909.36"/>
    <n v="38193.120000000003"/>
    <n v="1"/>
    <n v="1"/>
    <s v="100mg/m2 (assume BSA 2) 1-14 day every 28 days for 6 cycles"/>
    <m/>
  </r>
  <r>
    <x v="5"/>
    <m/>
    <x v="91"/>
    <s v="Breast Cancer (first line)"/>
    <m/>
    <s v=""/>
    <m/>
    <x v="499"/>
    <x v="0"/>
    <s v="130mg"/>
    <n v="2.6"/>
    <n v="2"/>
    <n v="6"/>
    <m/>
    <n v="31.2"/>
    <n v="6495.46"/>
    <n v="202658.35"/>
    <n v="1"/>
    <n v="1"/>
    <s v="60mg/m2 (assume BSA 2) 1 day and day 8 every 28 days for 6 cycles"/>
    <m/>
  </r>
  <r>
    <x v="5"/>
    <m/>
    <x v="91"/>
    <s v="Breast Cancer (first line)"/>
    <m/>
    <s v=""/>
    <s v="Many of the doses are incorrect; not sure if got calculations incorrect but are double checking with protocols and dosing instructions"/>
    <x v="500"/>
    <x v="0"/>
    <s v="1500mg"/>
    <n v="4"/>
    <n v="1"/>
    <n v="5"/>
    <s v="month"/>
    <n v="20"/>
    <n v="38390.97"/>
    <n v="767819.4"/>
    <n v="1"/>
    <n v="1"/>
    <m/>
    <s v="Added"/>
  </r>
  <r>
    <x v="5"/>
    <m/>
    <x v="91"/>
    <s v="Breast Cancer (first line)"/>
    <m/>
    <s v=""/>
    <m/>
    <x v="501"/>
    <x v="0"/>
    <s v="1000mg"/>
    <n v="2"/>
    <n v="2"/>
    <n v="6"/>
    <s v="per month"/>
    <n v="24"/>
    <n v="606.24"/>
    <n v="14549.76"/>
    <n v="1"/>
    <n v="1"/>
    <s v="500mg/m2 (estimate BSA 2); 2 doses a month for 6 months"/>
    <s v="Added"/>
  </r>
  <r>
    <x v="5"/>
    <m/>
    <x v="91"/>
    <s v="Breast Cancer (first line)"/>
    <m/>
    <s v=""/>
    <m/>
    <x v="502"/>
    <x v="0"/>
    <s v="50mg"/>
    <n v="4"/>
    <n v="2"/>
    <n v="6"/>
    <s v="per month"/>
    <n v="48"/>
    <n v="29153.01"/>
    <n v="1399344.48"/>
    <n v="1"/>
    <n v="1"/>
    <s v="100mg/m2 (estimate BSA =2); 200mg for 2 doses a month for 6 months"/>
    <s v="Added"/>
  </r>
  <r>
    <x v="5"/>
    <m/>
    <x v="91"/>
    <s v="Breast Cancer (first line)"/>
    <m/>
    <s v=""/>
    <m/>
    <x v="503"/>
    <x v="0"/>
    <s v="620mg"/>
    <n v="1.25"/>
    <n v="2"/>
    <n v="12"/>
    <s v="per month"/>
    <n v="30"/>
    <n v="5362.31"/>
    <n v="160869.29999999999"/>
    <n v="1"/>
    <n v="1"/>
    <s v="As indicated 620mg for 2 doses a month for 12 months"/>
    <s v="Added"/>
  </r>
  <r>
    <x v="5"/>
    <m/>
    <x v="92"/>
    <s v="Hormal Theray"/>
    <m/>
    <s v=""/>
    <m/>
    <x v="504"/>
    <x v="0"/>
    <s v="20mg"/>
    <n v="1"/>
    <n v="1"/>
    <n v="12"/>
    <s v="1 tablets per day"/>
    <n v="12"/>
    <n v="3.79"/>
    <n v="45.48"/>
    <n v="0.8"/>
    <n v="0.8"/>
    <s v="20mg a day for 5 years (did for one year)"/>
    <s v="Added"/>
  </r>
  <r>
    <x v="5"/>
    <m/>
    <x v="92"/>
    <s v="Hormal Theray"/>
    <m/>
    <s v=""/>
    <m/>
    <x v="505"/>
    <x v="0"/>
    <s v="31mg"/>
    <n v="1"/>
    <n v="1"/>
    <n v="12"/>
    <s v="1 tablet per day for 5 years"/>
    <n v="12"/>
    <m/>
    <n v="0"/>
    <m/>
    <n v="1"/>
    <s v="2.5mg a day for 5 years (did for one year)"/>
    <s v="not found on CMST price list"/>
  </r>
  <r>
    <x v="5"/>
    <m/>
    <x v="92"/>
    <s v="Hormal Theray"/>
    <m/>
    <s v=""/>
    <m/>
    <x v="506"/>
    <x v="0"/>
    <s v="1mg"/>
    <n v="1"/>
    <n v="1"/>
    <n v="12"/>
    <s v="1 tablet per day for 5 years"/>
    <n v="12"/>
    <n v="1299"/>
    <n v="15588"/>
    <n v="0.8"/>
    <n v="0.8"/>
    <s v="1mg once daily combine with tamoxifen"/>
    <s v="Confirmed 1mg dose and added"/>
  </r>
  <r>
    <x v="5"/>
    <m/>
    <x v="92"/>
    <s v="Hormal Theray"/>
    <m/>
    <s v=""/>
    <m/>
    <x v="507"/>
    <x v="0"/>
    <s v="25mg"/>
    <n v="1"/>
    <n v="1"/>
    <n v="12"/>
    <s v="1 tablet per day"/>
    <n v="12"/>
    <m/>
    <n v="0"/>
    <n v="0.8"/>
    <n v="0.8"/>
    <s v="25mg once daily combine with tamoxifen"/>
    <s v="not found on CMST price list"/>
  </r>
  <r>
    <x v="5"/>
    <m/>
    <x v="92"/>
    <s v="Hormal Theray"/>
    <m/>
    <s v=""/>
    <m/>
    <x v="508"/>
    <x v="0"/>
    <s v="3.6mg"/>
    <n v="1"/>
    <n v="1"/>
    <n v="6"/>
    <s v="per month"/>
    <n v="6"/>
    <m/>
    <n v="0"/>
    <n v="0.8"/>
    <n v="0.8"/>
    <s v="3.6mg every 4 weeks for 6 months"/>
    <s v="not found on CMST price list"/>
  </r>
  <r>
    <x v="5"/>
    <m/>
    <x v="93"/>
    <s v="HER2"/>
    <m/>
    <s v=""/>
    <m/>
    <x v="508"/>
    <x v="0"/>
    <s v="3.6mg"/>
    <n v="1"/>
    <n v="1"/>
    <n v="6"/>
    <s v="per month"/>
    <n v="6"/>
    <m/>
    <n v="0"/>
    <n v="0.5"/>
    <n v="0.5"/>
    <s v="3.6mg every 4 weeks for 6 months"/>
    <s v="not found on CMST price list"/>
  </r>
  <r>
    <x v="5"/>
    <m/>
    <x v="93"/>
    <s v="HER2"/>
    <m/>
    <s v=""/>
    <m/>
    <x v="509"/>
    <x v="0"/>
    <s v="500mg"/>
    <n v="1.1000000000000001"/>
    <n v="1"/>
    <n v="6"/>
    <s v="per month"/>
    <n v="6.6"/>
    <m/>
    <n v="0"/>
    <n v="0.5"/>
    <n v="0.5"/>
    <s v="Need 500mg initially on day 1,15 and 29 and then once monthly for course of treatment"/>
    <s v="not found on CMST price list"/>
  </r>
  <r>
    <x v="5"/>
    <m/>
    <x v="93"/>
    <s v="HER2"/>
    <m/>
    <s v=""/>
    <m/>
    <x v="510"/>
    <x v="0"/>
    <s v="280mg"/>
    <n v="1"/>
    <n v="2"/>
    <n v="12"/>
    <s v="per month"/>
    <n v="24"/>
    <m/>
    <n v="0"/>
    <n v="0.5"/>
    <n v="0.5"/>
    <s v="estimated dosing and needs because need 4mg/kg first then 2mg/kg for 12 weeks weekly and then 6mg/kg every 3 weeks for 52 weeks; estimated 70kg"/>
    <s v="not found on CMST price list"/>
  </r>
  <r>
    <x v="5"/>
    <m/>
    <x v="93"/>
    <s v="HER2"/>
    <m/>
    <s v=""/>
    <m/>
    <x v="511"/>
    <x v="1"/>
    <m/>
    <m/>
    <m/>
    <m/>
    <m/>
    <n v="0"/>
    <m/>
    <n v="0"/>
    <m/>
    <n v="1"/>
    <m/>
    <m/>
  </r>
  <r>
    <x v="5"/>
    <m/>
    <x v="93"/>
    <s v="HER2"/>
    <m/>
    <s v=""/>
    <m/>
    <x v="512"/>
    <x v="1"/>
    <m/>
    <m/>
    <m/>
    <m/>
    <m/>
    <n v="0"/>
    <m/>
    <n v="0"/>
    <m/>
    <n v="1"/>
    <m/>
    <m/>
  </r>
  <r>
    <x v="5"/>
    <m/>
    <x v="94"/>
    <s v="Cervical cancer (first line)"/>
    <m/>
    <s v=""/>
    <m/>
    <x v="513"/>
    <x v="0"/>
    <s v="840mg"/>
    <n v="3.5"/>
    <n v="2"/>
    <n v="17.329999999999998"/>
    <s v="per 3 weeks"/>
    <n v="121.31"/>
    <m/>
    <n v="0"/>
    <n v="1"/>
    <n v="1"/>
    <s v="840mg first and then every 3 weeks for 1 year estimated"/>
    <s v="Not on CMST cost list"/>
  </r>
  <r>
    <x v="5"/>
    <m/>
    <x v="94"/>
    <s v="Cervical cancer (first line)"/>
    <m/>
    <s v=""/>
    <m/>
    <x v="514"/>
    <x v="0"/>
    <s v="260mg"/>
    <n v="1.6"/>
    <n v="6"/>
    <n v="6"/>
    <m/>
    <n v="57.6"/>
    <n v="5003.91"/>
    <n v="288225.21999999997"/>
    <n v="1"/>
    <n v="1"/>
    <s v="40mg/m2 (assume BSA 2) x 6 doses for 6 cycles"/>
    <m/>
  </r>
  <r>
    <x v="5"/>
    <m/>
    <x v="94"/>
    <s v="Cervical cancer (first line)"/>
    <m/>
    <s v=""/>
    <m/>
    <x v="515"/>
    <x v="0"/>
    <s v="750mg"/>
    <n v="2.5"/>
    <n v="1"/>
    <n v="6"/>
    <m/>
    <n v="15"/>
    <n v="31214.69"/>
    <n v="468220.35"/>
    <n v="1"/>
    <n v="1"/>
    <m/>
    <m/>
  </r>
  <r>
    <x v="5"/>
    <m/>
    <x v="94"/>
    <s v="Cervical cancer (first line)"/>
    <m/>
    <s v=""/>
    <m/>
    <x v="516"/>
    <x v="0"/>
    <s v="1000mg"/>
    <n v="2"/>
    <n v="1"/>
    <n v="17.329999999999998"/>
    <s v="per 3 weeks"/>
    <n v="34.659999999999997"/>
    <m/>
    <n v="0"/>
    <n v="1"/>
    <n v="1"/>
    <s v="500mg/m2 (estimated BSA 2) every 3 weeks"/>
    <s v="Not on CMST cost list"/>
  </r>
  <r>
    <x v="5"/>
    <m/>
    <x v="94"/>
    <s v="Cervical cancer (first line)"/>
    <m/>
    <s v=""/>
    <m/>
    <x v="501"/>
    <x v="0"/>
    <s v="2000mg"/>
    <n v="1"/>
    <n v="4"/>
    <n v="3"/>
    <s v="3 cycles of 4 doses"/>
    <n v="12"/>
    <n v="606.24"/>
    <n v="7274.88"/>
    <n v="1"/>
    <n v="1"/>
    <s v="1000mg/m2 (estimate BSA 2); days 1-4 every 3 weeks for 3 cycles"/>
    <s v="Added"/>
  </r>
  <r>
    <x v="5"/>
    <m/>
    <x v="30"/>
    <s v="Cervical cancer (second line)"/>
    <m/>
    <s v=""/>
    <m/>
    <x v="517"/>
    <x v="0"/>
    <s v="1050mg"/>
    <n v="10.5"/>
    <n v="1"/>
    <n v="17.329999999999998"/>
    <s v="every 3 weeks"/>
    <n v="181.965"/>
    <m/>
    <n v="0"/>
    <n v="0.2"/>
    <n v="0.2"/>
    <s v="15mg/kg (estimated with 70kg) every 3 weeks"/>
    <s v="&quot;0&quot; on CMST cost list"/>
  </r>
  <r>
    <x v="5"/>
    <m/>
    <x v="94"/>
    <s v="Cervical cancer (first line)"/>
    <m/>
    <s v=""/>
    <m/>
    <x v="511"/>
    <x v="1"/>
    <m/>
    <m/>
    <m/>
    <m/>
    <m/>
    <n v="0"/>
    <m/>
    <n v="0"/>
    <m/>
    <n v="1"/>
    <m/>
    <m/>
  </r>
  <r>
    <x v="5"/>
    <m/>
    <x v="94"/>
    <s v="Cervical cancer (first line)"/>
    <m/>
    <s v=""/>
    <m/>
    <x v="512"/>
    <x v="1"/>
    <m/>
    <m/>
    <m/>
    <m/>
    <m/>
    <n v="0"/>
    <m/>
    <n v="0"/>
    <m/>
    <n v="1"/>
    <m/>
    <m/>
  </r>
  <r>
    <x v="5"/>
    <m/>
    <x v="94"/>
    <s v="Cervical cancer (first line)"/>
    <m/>
    <s v=""/>
    <m/>
    <x v="518"/>
    <x v="1"/>
    <m/>
    <m/>
    <m/>
    <m/>
    <m/>
    <n v="0"/>
    <m/>
    <n v="0"/>
    <m/>
    <n v="1"/>
    <m/>
    <m/>
  </r>
  <r>
    <x v="5"/>
    <m/>
    <x v="95"/>
    <s v="Kaposi sarcoma - first line"/>
    <m/>
    <s v=""/>
    <m/>
    <x v="519"/>
    <x v="0"/>
    <s v="80mg"/>
    <n v="1.5"/>
    <n v="1"/>
    <n v="40"/>
    <s v="every 2 weeks"/>
    <n v="60"/>
    <n v="4806.0600000000004"/>
    <n v="288363.59999999998"/>
    <m/>
    <n v="1"/>
    <s v="40mg/m2 (estimate BSA 2) every 2 weeks"/>
    <s v="Added"/>
  </r>
  <r>
    <x v="5"/>
    <m/>
    <x v="95"/>
    <m/>
    <m/>
    <s v=""/>
    <m/>
    <x v="515"/>
    <x v="0"/>
    <s v="150mg"/>
    <n v="0.5"/>
    <m/>
    <s v="12 months"/>
    <m/>
    <n v="0.5"/>
    <n v="31214.69"/>
    <n v="15607.35"/>
    <m/>
    <n v="1"/>
    <m/>
    <s v="confirm duration for costing"/>
  </r>
  <r>
    <x v="5"/>
    <m/>
    <x v="95"/>
    <m/>
    <m/>
    <s v=""/>
    <m/>
    <x v="520"/>
    <x v="0"/>
    <s v="5mg"/>
    <n v="1"/>
    <n v="21"/>
    <n v="40"/>
    <s v="monthly for 5 months"/>
    <n v="840"/>
    <m/>
    <n v="0"/>
    <m/>
    <n v="1"/>
    <s v="5mg once daily on days 1 to 21 of 28-day cycles"/>
    <s v="Not on CMST cost list"/>
  </r>
  <r>
    <x v="5"/>
    <m/>
    <x v="96"/>
    <s v="Kaposi sarcoma - second line"/>
    <m/>
    <s v=""/>
    <m/>
    <x v="521"/>
    <x v="0"/>
    <s v="400mg"/>
    <s v="12 months"/>
    <m/>
    <m/>
    <m/>
    <n v="0"/>
    <n v="2009.261667"/>
    <n v="0"/>
    <m/>
    <n v="1"/>
    <m/>
    <m/>
  </r>
  <r>
    <x v="5"/>
    <m/>
    <x v="97"/>
    <s v="Lymphomas, nonhodgkins"/>
    <m/>
    <s v=""/>
    <m/>
    <x v="515"/>
    <x v="0"/>
    <s v="540mg"/>
    <n v="1.8"/>
    <m/>
    <s v="5 months"/>
    <m/>
    <n v="1.8"/>
    <n v="31214.69"/>
    <n v="56186.44"/>
    <m/>
    <n v="1"/>
    <m/>
    <s v="confirm duration for costing"/>
  </r>
  <r>
    <x v="5"/>
    <m/>
    <x v="97"/>
    <m/>
    <m/>
    <s v=""/>
    <m/>
    <x v="522"/>
    <x v="0"/>
    <s v="1g"/>
    <s v="5 months"/>
    <m/>
    <m/>
    <m/>
    <n v="0"/>
    <n v="2028.04"/>
    <n v="0"/>
    <m/>
    <n v="1"/>
    <m/>
    <m/>
  </r>
  <r>
    <x v="5"/>
    <m/>
    <x v="97"/>
    <m/>
    <m/>
    <s v=""/>
    <m/>
    <x v="523"/>
    <x v="0"/>
    <s v="3mg"/>
    <n v="0.3"/>
    <n v="1"/>
    <n v="40"/>
    <s v="bimonthly"/>
    <n v="12"/>
    <n v="909.36"/>
    <n v="10912.32"/>
    <m/>
    <n v="1"/>
    <s v="Couldn't find exact protocol but 1.5mg/m2 (estimate BSA 2) on day 1 or 8 of 4 week cycle"/>
    <s v="Added"/>
  </r>
  <r>
    <x v="5"/>
    <m/>
    <x v="97"/>
    <m/>
    <m/>
    <s v=""/>
    <m/>
    <x v="524"/>
    <x v="0"/>
    <s v="490mg"/>
    <s v="5 months"/>
    <m/>
    <m/>
    <m/>
    <n v="0"/>
    <n v="1721.19"/>
    <n v="0"/>
    <m/>
    <n v="1"/>
    <m/>
    <m/>
  </r>
  <r>
    <x v="5"/>
    <m/>
    <x v="97"/>
    <m/>
    <m/>
    <s v=""/>
    <m/>
    <x v="499"/>
    <x v="0"/>
    <s v="75mg"/>
    <n v="1.25"/>
    <m/>
    <m/>
    <m/>
    <n v="1.25"/>
    <n v="6495.46"/>
    <n v="8119.33"/>
    <m/>
    <n v="1"/>
    <m/>
    <m/>
  </r>
  <r>
    <x v="5"/>
    <m/>
    <x v="98"/>
    <s v="Hodgkin's lymphoma"/>
    <m/>
    <s v=""/>
    <m/>
    <x v="525"/>
    <x v="0"/>
    <s v="750mg"/>
    <n v="1.5"/>
    <n v="4"/>
    <n v="5"/>
    <s v="per month"/>
    <n v="30"/>
    <m/>
    <n v="0"/>
    <m/>
    <n v="1"/>
    <s v="375mg/m2 (estimate BSA 2) once weekly for 4 weeks and then once weekly for 4 weeks every 6 months"/>
    <s v="&quot;0&quot; on CMST cost list"/>
  </r>
  <r>
    <x v="5"/>
    <m/>
    <x v="98"/>
    <m/>
    <m/>
    <s v=""/>
    <m/>
    <x v="526"/>
    <x v="0"/>
    <s v="20 units"/>
    <n v="1.33E-3"/>
    <n v="2"/>
    <n v="6"/>
    <s v="per month"/>
    <n v="1.5959999999999998E-2"/>
    <n v="7687.25"/>
    <n v="122.69"/>
    <m/>
    <n v="1"/>
    <s v="10 units/m2 (BSA 2 estimate) on days 1 and 15 of 28 treatment; usually 6 months"/>
    <s v="Added"/>
  </r>
  <r>
    <x v="5"/>
    <m/>
    <x v="98"/>
    <m/>
    <m/>
    <s v=""/>
    <m/>
    <x v="527"/>
    <x v="0"/>
    <s v="12mg"/>
    <n v="1.2"/>
    <n v="2"/>
    <n v="6"/>
    <s v="per month"/>
    <n v="14.4"/>
    <n v="5806.34"/>
    <n v="83611.3"/>
    <m/>
    <n v="1"/>
    <s v="6mg/m2 (estimate BSA 2) on days 1 and 15 of a 28 day cycle for 4-8 cycles (did 6 cycles)"/>
    <s v="Added"/>
  </r>
  <r>
    <x v="5"/>
    <m/>
    <x v="98"/>
    <m/>
    <m/>
    <s v=""/>
    <m/>
    <x v="528"/>
    <x v="0"/>
    <s v="5625mg"/>
    <n v="11.25"/>
    <m/>
    <s v="5 months"/>
    <m/>
    <n v="11.25"/>
    <n v="9166.11"/>
    <n v="103118.74"/>
    <m/>
    <n v="1"/>
    <s v="confirm 5 month costing"/>
    <m/>
  </r>
  <r>
    <x v="5"/>
    <m/>
    <x v="98"/>
    <m/>
    <m/>
    <s v=""/>
    <m/>
    <x v="529"/>
    <x v="0"/>
    <s v="1300mg"/>
    <n v="26"/>
    <n v="1"/>
    <n v="8"/>
    <s v="8 cycles"/>
    <n v="208"/>
    <n v="160.68"/>
    <n v="33421.440000000002"/>
    <m/>
    <n v="1"/>
    <s v="650mg/m2 (estimated BSA 2) on day 1 every 3 weeks for 8 cycles; didn't have price for 100mg so used 50mg"/>
    <s v="Added"/>
  </r>
  <r>
    <x v="5"/>
    <m/>
    <x v="98"/>
    <m/>
    <m/>
    <s v=""/>
    <m/>
    <x v="530"/>
    <x v="0"/>
    <s v="12mg"/>
    <n v="1.2"/>
    <n v="1"/>
    <n v="2"/>
    <s v="2 cycles"/>
    <n v="2.4"/>
    <m/>
    <n v="0"/>
    <m/>
    <n v="1"/>
    <s v="6mg/m2 (estimated BSA 2) on day 1 every 4 weeks for 2 cycles"/>
    <s v="Not on CMST cost list"/>
  </r>
  <r>
    <x v="5"/>
    <m/>
    <x v="98"/>
    <m/>
    <m/>
    <s v=""/>
    <m/>
    <x v="499"/>
    <x v="0"/>
    <s v="500mg"/>
    <n v="10"/>
    <m/>
    <s v="5 months"/>
    <m/>
    <n v="10"/>
    <n v="6495.46"/>
    <n v="64954.6"/>
    <m/>
    <n v="1"/>
    <m/>
    <m/>
  </r>
  <r>
    <x v="5"/>
    <m/>
    <x v="98"/>
    <m/>
    <m/>
    <s v=""/>
    <m/>
    <x v="531"/>
    <x v="0"/>
    <s v="200mg"/>
    <n v="4"/>
    <n v="7"/>
    <n v="8"/>
    <s v="8 cycles"/>
    <n v="224"/>
    <n v="800.61"/>
    <n v="179336.64"/>
    <m/>
    <n v="1"/>
    <s v="100mg/m2 (estimated BSA 2) days 1 to 7 every 21 days for 8 cycles"/>
    <s v="Added"/>
  </r>
  <r>
    <x v="5"/>
    <m/>
    <x v="98"/>
    <m/>
    <m/>
    <s v=""/>
    <m/>
    <x v="523"/>
    <x v="0"/>
    <s v="2.8mg"/>
    <n v="0.28000000000000003"/>
    <n v="1"/>
    <n v="8"/>
    <s v="8 cycles"/>
    <n v="2.2400000000000002"/>
    <n v="909.36"/>
    <n v="2036.97"/>
    <m/>
    <n v="1"/>
    <s v="1.4mg/m2 (estimate BSA 2) day 8 of 21 day cycle for 8 cycles"/>
    <s v="Added"/>
  </r>
  <r>
    <x v="5"/>
    <m/>
    <x v="98"/>
    <m/>
    <m/>
    <s v=""/>
    <m/>
    <x v="532"/>
    <x v="0"/>
    <s v="84mg"/>
    <n v="1.68"/>
    <n v="2"/>
    <n v="12"/>
    <s v="12 doses"/>
    <n v="40.32"/>
    <m/>
    <n v="0"/>
    <m/>
    <n v="1"/>
    <s v="1.2mg/kg (max 120mg; estimate 70kg) every 2 weeks for 12 doses"/>
    <s v="Not found on CMST cost list"/>
  </r>
  <r>
    <x v="5"/>
    <m/>
    <x v="98"/>
    <m/>
    <m/>
    <s v=""/>
    <m/>
    <x v="533"/>
    <x v="0"/>
    <s v="400mg"/>
    <n v="2"/>
    <n v="3"/>
    <n v="8"/>
    <s v="8 cycles"/>
    <n v="48"/>
    <n v="2233.0300000000002"/>
    <n v="107185.44"/>
    <m/>
    <n v="1"/>
    <s v="200mg/m2 (estimate BSA 2) on days 1, 2 and 3 every 3 weeks for 8 cycles"/>
    <s v="Added"/>
  </r>
  <r>
    <x v="5"/>
    <m/>
    <x v="99"/>
    <s v="Head and neck cancer (esophageal)"/>
    <m/>
    <s v=""/>
    <m/>
    <x v="534"/>
    <x v="0"/>
    <s v="400mg"/>
    <s v="5months"/>
    <m/>
    <m/>
    <m/>
    <n v="0"/>
    <n v="31611.23"/>
    <n v="0"/>
    <m/>
    <n v="1"/>
    <m/>
    <s v="confirm that this should be costed for five months"/>
  </r>
  <r>
    <x v="5"/>
    <m/>
    <x v="99"/>
    <m/>
    <m/>
    <s v=""/>
    <m/>
    <x v="514"/>
    <x v="0"/>
    <s v="750mg"/>
    <s v="5months"/>
    <m/>
    <m/>
    <m/>
    <n v="0"/>
    <n v="5003.91"/>
    <n v="0"/>
    <m/>
    <n v="1"/>
    <m/>
    <m/>
  </r>
  <r>
    <x v="5"/>
    <m/>
    <x v="99"/>
    <m/>
    <m/>
    <s v=""/>
    <s v="head and neck"/>
    <x v="501"/>
    <x v="0"/>
    <s v="2000mg"/>
    <n v="4"/>
    <n v="4"/>
    <n v="6"/>
    <s v="6 cycles"/>
    <n v="96"/>
    <n v="606.24"/>
    <n v="58199.040000000001"/>
    <m/>
    <n v="1"/>
    <s v="1000mg/m2/day (estimated BSA 2) days 1-4 every 3 weeks for 6 cycles"/>
    <s v="Added"/>
  </r>
  <r>
    <x v="5"/>
    <m/>
    <x v="99"/>
    <m/>
    <m/>
    <s v=""/>
    <s v="head and neck"/>
    <x v="535"/>
    <x v="0"/>
    <s v="800mg"/>
    <n v="10"/>
    <n v="1"/>
    <n v="1"/>
    <s v="total dose 800mg"/>
    <n v="10"/>
    <n v="43412.19"/>
    <n v="434121.9"/>
    <m/>
    <n v="1"/>
    <s v="75mg/m2 (estimate BSA 2) on days 1 and 22 for 2 cycles, followed by 20mg/m2 (estimated BSA 2) weekly for 5 weeks; 600mg + 200mg = 800mg total dose"/>
    <s v="Added"/>
  </r>
  <r>
    <x v="5"/>
    <m/>
    <x v="99"/>
    <m/>
    <m/>
    <s v=""/>
    <m/>
    <x v="515"/>
    <x v="0"/>
    <s v="1400mg"/>
    <n v="4.6666666670000003"/>
    <m/>
    <s v="5 months"/>
    <m/>
    <n v="4.6666666670000003"/>
    <n v="31214.69"/>
    <n v="145668.54999999999"/>
    <m/>
    <n v="1"/>
    <m/>
    <s v="confirm duration for costing"/>
  </r>
  <r>
    <x v="5"/>
    <m/>
    <x v="99"/>
    <m/>
    <m/>
    <s v=""/>
    <m/>
    <x v="536"/>
    <x v="0"/>
    <s v="3000mg"/>
    <n v="30"/>
    <n v="1"/>
    <n v="1"/>
    <s v="total dose 3000mg"/>
    <n v="30"/>
    <m/>
    <n v="0"/>
    <m/>
    <n v="1"/>
    <s v="400mg/m2 (estimate BSA 2) initial, then 250mg/m2 weekly for 6 weeks; 800mg + 3000mg total dose"/>
    <s v="not found on CMST cost list"/>
  </r>
  <r>
    <x v="5"/>
    <m/>
    <x v="99"/>
    <m/>
    <m/>
    <s v=""/>
    <s v="thymic cancer"/>
    <x v="537"/>
    <x v="0"/>
    <s v="2400mg"/>
    <n v="240"/>
    <n v="4"/>
    <n v="4"/>
    <s v="4 weeks"/>
    <n v="3840"/>
    <n v="10825.76"/>
    <n v="41570918.399999999"/>
    <m/>
    <n v="1"/>
    <s v="1200mg/m2/day (estimated BSA 2) for 4 days every 3 weeks for 4 cycles"/>
    <s v="Added"/>
  </r>
  <r>
    <x v="5"/>
    <m/>
    <x v="100"/>
    <s v="Colorectal cancer screening"/>
    <m/>
    <s v=""/>
    <m/>
    <x v="538"/>
    <x v="1"/>
    <m/>
    <m/>
    <m/>
    <m/>
    <m/>
    <n v="0"/>
    <m/>
    <n v="0"/>
    <m/>
    <n v="1"/>
    <m/>
    <m/>
  </r>
  <r>
    <x v="5"/>
    <m/>
    <x v="100"/>
    <s v="Colorectal cancer screening"/>
    <m/>
    <s v=""/>
    <m/>
    <x v="539"/>
    <x v="0"/>
    <m/>
    <n v="1"/>
    <n v="1"/>
    <n v="1"/>
    <s v="once"/>
    <n v="1"/>
    <n v="500"/>
    <n v="500"/>
    <n v="1"/>
    <n v="1"/>
    <m/>
    <m/>
  </r>
  <r>
    <x v="5"/>
    <m/>
    <x v="100"/>
    <s v="Colorectal cancer screening"/>
    <m/>
    <s v=""/>
    <m/>
    <x v="540"/>
    <x v="0"/>
    <m/>
    <n v="2"/>
    <n v="2"/>
    <n v="1"/>
    <s v="per procedure"/>
    <n v="4"/>
    <n v="1764"/>
    <n v="7056"/>
    <n v="1"/>
    <n v="1"/>
    <m/>
    <m/>
  </r>
  <r>
    <x v="5"/>
    <m/>
    <x v="100"/>
    <s v="Colorectal cancer screening"/>
    <m/>
    <s v=""/>
    <m/>
    <x v="541"/>
    <x v="0"/>
    <m/>
    <n v="1"/>
    <n v="1"/>
    <n v="1"/>
    <s v="per procedure"/>
    <n v="1"/>
    <n v="822.63"/>
    <n v="822.63"/>
    <n v="1"/>
    <n v="1"/>
    <m/>
    <m/>
  </r>
  <r>
    <x v="5"/>
    <m/>
    <x v="100"/>
    <s v="Colorectal cancer treatment"/>
    <m/>
    <s v=""/>
    <m/>
    <x v="501"/>
    <x v="0"/>
    <s v="2000mg"/>
    <n v="4"/>
    <n v="8"/>
    <n v="8"/>
    <s v="8 cycles"/>
    <n v="256"/>
    <n v="606.24"/>
    <n v="155197.44"/>
    <n v="1"/>
    <n v="1"/>
    <s v="1000mg/m2/day (estimated BSA 2) on days 1-4 and days 29-32 of 35 treatment cycle, 8 cycles"/>
    <s v="Added"/>
  </r>
  <r>
    <x v="5"/>
    <m/>
    <x v="100"/>
    <s v="Colorectal cancer treatment"/>
    <m/>
    <s v=""/>
    <m/>
    <x v="542"/>
    <x v="0"/>
    <s v="4000mg"/>
    <n v="2"/>
    <n v="1"/>
    <n v="16"/>
    <s v="16 doses"/>
    <n v="32"/>
    <n v="2598.1799999999998"/>
    <n v="83141.759999999995"/>
    <n v="1"/>
    <n v="1"/>
    <s v="200mg/m2/day (assume BSA 2) for 5 days every 4 weeks for 2 cycles and then one dose 4-5 weeks for 6 cycles = 16 doses"/>
    <s v="Added"/>
  </r>
  <r>
    <x v="5"/>
    <m/>
    <x v="100"/>
    <s v="Colorectal cancer treatment"/>
    <m/>
    <s v=""/>
    <m/>
    <x v="543"/>
    <x v="0"/>
    <s v="170mg"/>
    <n v="1.7"/>
    <n v="1"/>
    <n v="8"/>
    <s v="8 cycles"/>
    <n v="13.6"/>
    <n v="28301.26"/>
    <n v="147230.34"/>
    <n v="1"/>
    <n v="1"/>
    <s v="85mg/m2 (estimated BSA 2) on day 1 every3 weeks for 8 ccyles"/>
    <s v="Added"/>
  </r>
  <r>
    <x v="5"/>
    <m/>
    <x v="100"/>
    <s v="Colorectal cancer treatment"/>
    <m/>
    <s v=""/>
    <m/>
    <x v="544"/>
    <x v="0"/>
    <s v="1700mg"/>
    <n v="3"/>
    <n v="2"/>
    <n v="6"/>
    <s v="6 cycles"/>
    <n v="36"/>
    <n v="21824.74"/>
    <n v="785690.64"/>
    <n v="1"/>
    <n v="1"/>
    <s v="150mg/m2 (estimated BSA 2) on days 1 and 15 of 4 week cycle for 6 cycles"/>
    <s v="Added"/>
  </r>
  <r>
    <x v="5"/>
    <m/>
    <x v="100"/>
    <s v="Colorectal cancer treatment"/>
    <m/>
    <s v=""/>
    <m/>
    <x v="545"/>
    <x v="0"/>
    <s v="2500mg"/>
    <n v="5"/>
    <n v="14"/>
    <n v="3"/>
    <s v="3 cycles"/>
    <n v="210"/>
    <n v="995.97"/>
    <n v="209153.7"/>
    <n v="1"/>
    <n v="1"/>
    <s v="1250mg/m2 (estimate BSA 2) on days 1 to 14 of 21 day cycle for 3 cycles"/>
    <s v="Added"/>
  </r>
  <r>
    <x v="5"/>
    <m/>
    <x v="100"/>
    <s v="Colorectal cancer treatment"/>
    <m/>
    <s v=""/>
    <s v="Remove 2nd line"/>
    <x v="546"/>
    <x v="0"/>
    <s v="2400mg"/>
    <s v="5months"/>
    <m/>
    <m/>
    <m/>
    <n v="0"/>
    <m/>
    <n v="0"/>
    <n v="0.2"/>
    <n v="0.2"/>
    <m/>
    <s v="Not on CMST cost list"/>
  </r>
  <r>
    <x v="5"/>
    <m/>
    <x v="100"/>
    <s v="Colorectal cancer treatment"/>
    <m/>
    <s v=""/>
    <s v="Remove 2nd line"/>
    <x v="547"/>
    <x v="0"/>
    <s v="2500mg"/>
    <s v="5months"/>
    <m/>
    <m/>
    <m/>
    <n v="0"/>
    <m/>
    <n v="0"/>
    <n v="0.2"/>
    <n v="0.2"/>
    <m/>
    <s v="Price not included on the price list"/>
  </r>
  <r>
    <x v="5"/>
    <m/>
    <x v="100"/>
    <s v="Colorectal cancer treatment"/>
    <m/>
    <s v=""/>
    <s v="Remove 2nd line"/>
    <x v="548"/>
    <x v="0"/>
    <s v="3000mg"/>
    <s v="5months"/>
    <m/>
    <m/>
    <m/>
    <n v="0"/>
    <m/>
    <n v="0"/>
    <n v="0.2"/>
    <n v="0.2"/>
    <m/>
    <m/>
  </r>
  <r>
    <x v="5"/>
    <m/>
    <x v="100"/>
    <s v="Colorectal cancer treatment"/>
    <m/>
    <s v=""/>
    <s v="Remove 2nd line"/>
    <x v="549"/>
    <x v="0"/>
    <s v="5000mg"/>
    <s v="5months"/>
    <m/>
    <m/>
    <m/>
    <n v="0"/>
    <m/>
    <n v="0"/>
    <n v="0.2"/>
    <n v="0.2"/>
    <m/>
    <s v="Not on CMST cost list"/>
  </r>
  <r>
    <x v="5"/>
    <m/>
    <x v="100"/>
    <s v="Colorectal cancer treatment"/>
    <m/>
    <s v=""/>
    <s v="Remove 2nd line"/>
    <x v="550"/>
    <x v="0"/>
    <s v="1000mg"/>
    <s v="5months"/>
    <m/>
    <m/>
    <m/>
    <n v="0"/>
    <m/>
    <n v="0"/>
    <n v="0.2"/>
    <n v="0.2"/>
    <m/>
    <s v="Not on CMST cost list"/>
  </r>
  <r>
    <x v="5"/>
    <m/>
    <x v="100"/>
    <s v="Colorectal cancer treatment"/>
    <m/>
    <s v=""/>
    <s v="Remove 2nd line"/>
    <x v="551"/>
    <x v="0"/>
    <s v="5000mg"/>
    <s v="5months"/>
    <m/>
    <m/>
    <m/>
    <n v="0"/>
    <m/>
    <n v="0"/>
    <n v="0.2"/>
    <n v="0.2"/>
    <m/>
    <s v="not found on CMST cost list"/>
  </r>
  <r>
    <x v="6"/>
    <s v="Screening and Diagnosis"/>
    <x v="21"/>
    <s v="Screening and diagnosis for Common Mental Disorders (CMDs) and Substance Use Disorders (SUDs)"/>
    <s v="primary"/>
    <s v="primary"/>
    <m/>
    <x v="552"/>
    <x v="1"/>
    <m/>
    <m/>
    <m/>
    <m/>
    <m/>
    <n v="0"/>
    <m/>
    <n v="0"/>
    <m/>
    <n v="1"/>
    <m/>
    <m/>
  </r>
  <r>
    <x v="6"/>
    <m/>
    <x v="21"/>
    <m/>
    <m/>
    <s v=""/>
    <m/>
    <x v="553"/>
    <x v="1"/>
    <m/>
    <m/>
    <m/>
    <m/>
    <m/>
    <n v="0"/>
    <m/>
    <n v="0"/>
    <m/>
    <n v="1"/>
    <m/>
    <m/>
  </r>
  <r>
    <x v="6"/>
    <m/>
    <x v="21"/>
    <m/>
    <m/>
    <s v=""/>
    <m/>
    <x v="413"/>
    <x v="1"/>
    <m/>
    <m/>
    <m/>
    <m/>
    <m/>
    <n v="0"/>
    <m/>
    <n v="0"/>
    <m/>
    <n v="1"/>
    <m/>
    <m/>
  </r>
  <r>
    <x v="6"/>
    <s v="Treatment"/>
    <x v="101"/>
    <s v="Treatment of Anxiety"/>
    <s v="primary"/>
    <s v="primary"/>
    <m/>
    <x v="554"/>
    <x v="0"/>
    <s v="Tablets"/>
    <n v="1"/>
    <m/>
    <s v="12 months"/>
    <m/>
    <n v="1"/>
    <n v="5.1097999999999999"/>
    <n v="5.1100000000000003"/>
    <m/>
    <n v="1"/>
    <m/>
    <m/>
  </r>
  <r>
    <x v="6"/>
    <m/>
    <x v="101"/>
    <s v="Treatment of Anxiety"/>
    <m/>
    <s v=""/>
    <m/>
    <x v="555"/>
    <x v="1"/>
    <s v="weekly"/>
    <s v="12 weeks"/>
    <m/>
    <m/>
    <m/>
    <n v="0"/>
    <m/>
    <n v="0"/>
    <m/>
    <n v="1"/>
    <m/>
    <m/>
  </r>
  <r>
    <x v="6"/>
    <m/>
    <x v="101"/>
    <s v="Treatment of Anxiety"/>
    <m/>
    <s v=""/>
    <m/>
    <x v="556"/>
    <x v="1"/>
    <s v="weekly"/>
    <s v="12 weeks"/>
    <m/>
    <m/>
    <m/>
    <n v="0"/>
    <m/>
    <n v="0"/>
    <m/>
    <n v="1"/>
    <m/>
    <m/>
  </r>
  <r>
    <x v="6"/>
    <m/>
    <x v="101"/>
    <s v="Treatment of Anxiety"/>
    <s v="secondary"/>
    <s v="secondary"/>
    <m/>
    <x v="557"/>
    <x v="1"/>
    <n v="2"/>
    <s v="6 weeks"/>
    <m/>
    <m/>
    <m/>
    <n v="0"/>
    <m/>
    <n v="0"/>
    <m/>
    <n v="1"/>
    <m/>
    <m/>
  </r>
  <r>
    <x v="6"/>
    <m/>
    <x v="101"/>
    <s v="Treatment of Anxiety"/>
    <m/>
    <s v=""/>
    <m/>
    <x v="558"/>
    <x v="0"/>
    <s v="20mg daily"/>
    <n v="1"/>
    <n v="1"/>
    <n v="365"/>
    <s v="day"/>
    <n v="365"/>
    <n v="16.455200000000001"/>
    <n v="6006.15"/>
    <m/>
    <n v="1"/>
    <m/>
    <s v="confirm duration for costing"/>
  </r>
  <r>
    <x v="6"/>
    <m/>
    <x v="102"/>
    <s v="Treatment of depression"/>
    <s v="primary"/>
    <s v="primary"/>
    <m/>
    <x v="554"/>
    <x v="0"/>
    <s v="Tablets"/>
    <n v="1"/>
    <n v="1"/>
    <n v="365"/>
    <s v="day"/>
    <n v="365"/>
    <n v="5.1097999999999999"/>
    <n v="1865.08"/>
    <n v="0.5"/>
    <n v="0.5"/>
    <m/>
    <m/>
  </r>
  <r>
    <x v="6"/>
    <m/>
    <x v="102"/>
    <s v="Treatment of depression"/>
    <m/>
    <s v=""/>
    <m/>
    <x v="558"/>
    <x v="0"/>
    <s v="20mg daily"/>
    <n v="1"/>
    <n v="1"/>
    <n v="365"/>
    <s v="day"/>
    <n v="365"/>
    <n v="16.455200000000001"/>
    <n v="6006.15"/>
    <n v="0.5"/>
    <n v="0.5"/>
    <m/>
    <m/>
  </r>
  <r>
    <x v="6"/>
    <m/>
    <x v="102"/>
    <s v="Treatment of depression"/>
    <m/>
    <s v=""/>
    <m/>
    <x v="559"/>
    <x v="0"/>
    <s v="20mg daily"/>
    <s v="12 months"/>
    <m/>
    <m/>
    <m/>
    <n v="0"/>
    <m/>
    <n v="0"/>
    <n v="0.1"/>
    <n v="0.1"/>
    <m/>
    <s v="not found on CMST cost list"/>
  </r>
  <r>
    <x v="6"/>
    <m/>
    <x v="102"/>
    <s v="Treatment of depression"/>
    <s v="secondary"/>
    <s v="secondary"/>
    <m/>
    <x v="555"/>
    <x v="1"/>
    <s v="weekly"/>
    <s v="12 weeks"/>
    <m/>
    <m/>
    <m/>
    <n v="0"/>
    <m/>
    <n v="0"/>
    <m/>
    <n v="1"/>
    <m/>
    <m/>
  </r>
  <r>
    <x v="6"/>
    <m/>
    <x v="102"/>
    <s v="Treatment of depression"/>
    <m/>
    <s v=""/>
    <m/>
    <x v="556"/>
    <x v="1"/>
    <s v="weekly"/>
    <s v="12 weeks"/>
    <m/>
    <m/>
    <m/>
    <n v="0"/>
    <m/>
    <n v="0"/>
    <m/>
    <n v="1"/>
    <m/>
    <m/>
  </r>
  <r>
    <x v="6"/>
    <m/>
    <x v="102"/>
    <s v="Treatment of depression"/>
    <m/>
    <s v=""/>
    <m/>
    <x v="557"/>
    <x v="1"/>
    <s v="weekly"/>
    <s v="12 weeks"/>
    <m/>
    <s v="availability of psychosocial counsellors and social welfare oficers"/>
    <m/>
    <n v="0"/>
    <m/>
    <n v="0"/>
    <m/>
    <n v="1"/>
    <m/>
    <m/>
  </r>
  <r>
    <x v="6"/>
    <m/>
    <x v="102"/>
    <s v="Treatment of depression"/>
    <s v="secondary"/>
    <s v="secondary"/>
    <m/>
    <x v="560"/>
    <x v="1"/>
    <n v="4"/>
    <s v="6 months"/>
    <m/>
    <s v="First episode of depression: continue medication for at least 6 months from complete resolution of symptoms."/>
    <m/>
    <n v="0"/>
    <m/>
    <n v="0"/>
    <m/>
    <n v="1"/>
    <m/>
    <m/>
  </r>
  <r>
    <x v="6"/>
    <m/>
    <x v="102"/>
    <s v="Treatment of depression"/>
    <s v="Teritary"/>
    <s v="tertiary"/>
    <m/>
    <x v="561"/>
    <x v="1"/>
    <n v="1"/>
    <s v="6 months"/>
    <m/>
    <s v="Recurrent depressive illness: continue medication for 2 years after complete resolution of symptoms"/>
    <m/>
    <n v="0"/>
    <m/>
    <n v="0"/>
    <m/>
    <n v="1"/>
    <m/>
    <m/>
  </r>
  <r>
    <x v="6"/>
    <m/>
    <x v="103"/>
    <s v="Treatment of Postpartum Depression"/>
    <s v="Community/Primary"/>
    <s v="community/primary"/>
    <m/>
    <x v="556"/>
    <x v="1"/>
    <n v="1"/>
    <s v="6 sessions (weekly)"/>
    <m/>
    <s v="Training of community and primary health care workers as well as volunteers on Friendship bench counselling"/>
    <m/>
    <n v="0"/>
    <m/>
    <n v="0"/>
    <m/>
    <n v="1"/>
    <m/>
    <m/>
  </r>
  <r>
    <x v="6"/>
    <m/>
    <x v="104"/>
    <s v="Treatment of acute psychotic disorders"/>
    <s v="secondary"/>
    <s v="secondary"/>
    <m/>
    <x v="562"/>
    <x v="0"/>
    <n v="2"/>
    <n v="2"/>
    <n v="1"/>
    <n v="15"/>
    <m/>
    <n v="30"/>
    <n v="558.38"/>
    <n v="16751.400000000001"/>
    <n v="0.5"/>
    <n v="0.5"/>
    <m/>
    <m/>
  </r>
  <r>
    <x v="6"/>
    <m/>
    <x v="104"/>
    <s v="Treatment of acute psychotic disorders"/>
    <m/>
    <s v=""/>
    <m/>
    <x v="563"/>
    <x v="0"/>
    <n v="1"/>
    <n v="0.25"/>
    <n v="1"/>
    <n v="6"/>
    <s v="doses"/>
    <n v="1.5"/>
    <n v="6.91"/>
    <n v="10.37"/>
    <n v="0.25"/>
    <n v="0.25"/>
    <m/>
    <m/>
  </r>
  <r>
    <x v="6"/>
    <m/>
    <x v="104"/>
    <s v="Treatment of acute psychotic disorders"/>
    <s v="Teritary"/>
    <s v="tertiary"/>
    <m/>
    <x v="564"/>
    <x v="0"/>
    <n v="1"/>
    <n v="0.25"/>
    <n v="3"/>
    <n v="6"/>
    <s v="doses"/>
    <n v="4.5"/>
    <n v="449.49"/>
    <n v="2022.71"/>
    <n v="0.25"/>
    <n v="0.25"/>
    <m/>
    <m/>
  </r>
  <r>
    <x v="6"/>
    <m/>
    <x v="104"/>
    <s v="Treatment of acute psychotic disorders"/>
    <m/>
    <s v=""/>
    <m/>
    <x v="565"/>
    <x v="0"/>
    <n v="1"/>
    <n v="1"/>
    <n v="2"/>
    <n v="180"/>
    <s v="days"/>
    <n v="360"/>
    <n v="8.57"/>
    <n v="3085.2"/>
    <n v="0.1"/>
    <n v="0.1"/>
    <m/>
    <m/>
  </r>
  <r>
    <x v="6"/>
    <m/>
    <x v="104"/>
    <s v="Treatment of acute psychotic disorders"/>
    <m/>
    <s v=""/>
    <m/>
    <x v="566"/>
    <x v="0"/>
    <n v="1"/>
    <n v="1"/>
    <n v="2"/>
    <n v="180"/>
    <s v="days"/>
    <n v="360"/>
    <n v="12.01"/>
    <n v="4323.6000000000004"/>
    <n v="0.1"/>
    <n v="0.1"/>
    <m/>
    <s v="Not found on CMST cost list"/>
  </r>
  <r>
    <x v="6"/>
    <m/>
    <x v="104"/>
    <s v="Treatment of acute psychotic disorders"/>
    <m/>
    <s v=""/>
    <m/>
    <x v="567"/>
    <x v="0"/>
    <n v="1"/>
    <n v="1"/>
    <n v="1"/>
    <n v="180"/>
    <s v="days"/>
    <n v="180"/>
    <n v="10.3407"/>
    <n v="1861.33"/>
    <n v="0.1"/>
    <n v="0.1"/>
    <m/>
    <s v="confirm costing for half a year"/>
  </r>
  <r>
    <x v="6"/>
    <m/>
    <x v="105"/>
    <s v="Treatment of bipolar disorder"/>
    <m/>
    <s v=""/>
    <m/>
    <x v="565"/>
    <x v="0"/>
    <n v="1"/>
    <n v="1"/>
    <n v="2"/>
    <n v="365"/>
    <s v="days"/>
    <n v="730"/>
    <n v="8.57"/>
    <n v="6256.1"/>
    <n v="0.5"/>
    <n v="0.5"/>
    <m/>
    <m/>
  </r>
  <r>
    <x v="6"/>
    <m/>
    <x v="105"/>
    <s v="Treatment of bipolar disorder"/>
    <m/>
    <s v=""/>
    <m/>
    <x v="568"/>
    <x v="0"/>
    <n v="2"/>
    <n v="1"/>
    <n v="3"/>
    <n v="365"/>
    <s v="days"/>
    <n v="1095"/>
    <n v="5.99"/>
    <n v="6559.05"/>
    <n v="0.5"/>
    <n v="0.5"/>
    <m/>
    <m/>
  </r>
  <r>
    <x v="6"/>
    <m/>
    <x v="105"/>
    <s v="Treatment of bipolar disorder"/>
    <m/>
    <s v=""/>
    <m/>
    <x v="569"/>
    <x v="0"/>
    <n v="2"/>
    <n v="1"/>
    <n v="1"/>
    <n v="365"/>
    <s v="days"/>
    <n v="365"/>
    <n v="12.24"/>
    <n v="4467.6000000000004"/>
    <n v="0.2"/>
    <n v="0.2"/>
    <m/>
    <m/>
  </r>
  <r>
    <x v="6"/>
    <m/>
    <x v="105"/>
    <s v="Treatment of bipolar disorder"/>
    <s v="Teritary"/>
    <s v="tertiary"/>
    <m/>
    <x v="570"/>
    <x v="0"/>
    <n v="4"/>
    <n v="1"/>
    <n v="3"/>
    <n v="365"/>
    <s v="days"/>
    <n v="1095"/>
    <n v="11.58"/>
    <n v="12677.11"/>
    <n v="0.2"/>
    <n v="0.2"/>
    <m/>
    <m/>
  </r>
  <r>
    <x v="6"/>
    <m/>
    <x v="105"/>
    <s v="Treatment of bipolar disorder"/>
    <m/>
    <s v=""/>
    <m/>
    <x v="571"/>
    <x v="0"/>
    <n v="4"/>
    <n v="4"/>
    <n v="3"/>
    <n v="365"/>
    <s v="days"/>
    <n v="4380"/>
    <n v="38.19"/>
    <n v="167272.20000000001"/>
    <n v="0.2"/>
    <n v="0.2"/>
    <m/>
    <m/>
  </r>
  <r>
    <x v="6"/>
    <m/>
    <x v="105"/>
    <s v="Treatment of bipolar disorder"/>
    <m/>
    <s v=""/>
    <m/>
    <x v="572"/>
    <x v="0"/>
    <m/>
    <n v="2"/>
    <n v="1"/>
    <n v="15"/>
    <s v="days"/>
    <n v="30"/>
    <n v="121.25"/>
    <n v="3637.5"/>
    <n v="0.2"/>
    <n v="0.2"/>
    <m/>
    <m/>
  </r>
  <r>
    <x v="6"/>
    <m/>
    <x v="105"/>
    <s v="Treatment of bipolar disorder"/>
    <m/>
    <s v=""/>
    <m/>
    <x v="573"/>
    <x v="0"/>
    <m/>
    <n v="1"/>
    <n v="1"/>
    <n v="15"/>
    <s v="days"/>
    <n v="15"/>
    <n v="200"/>
    <n v="3000"/>
    <n v="0.2"/>
    <n v="0.2"/>
    <m/>
    <m/>
  </r>
  <r>
    <x v="6"/>
    <m/>
    <x v="105"/>
    <s v="Treatment of bipolar disorder"/>
    <m/>
    <s v=""/>
    <m/>
    <x v="574"/>
    <x v="0"/>
    <m/>
    <n v="1"/>
    <n v="1"/>
    <n v="15"/>
    <s v="days"/>
    <n v="15"/>
    <n v="35.369999999999997"/>
    <n v="530.54999999999995"/>
    <n v="0.2"/>
    <n v="0.2"/>
    <m/>
    <m/>
  </r>
  <r>
    <x v="6"/>
    <m/>
    <x v="106"/>
    <s v="Rapid Tranquilization"/>
    <m/>
    <s v=""/>
    <m/>
    <x v="570"/>
    <x v="0"/>
    <n v="2"/>
    <s v="once a month"/>
    <m/>
    <m/>
    <m/>
    <n v="0"/>
    <n v="11.58"/>
    <n v="0"/>
    <m/>
    <n v="1"/>
    <m/>
    <m/>
  </r>
  <r>
    <x v="6"/>
    <m/>
    <x v="106"/>
    <m/>
    <m/>
    <s v=""/>
    <m/>
    <x v="60"/>
    <x v="0"/>
    <n v="1"/>
    <n v="1"/>
    <m/>
    <m/>
    <m/>
    <n v="1"/>
    <n v="121.25"/>
    <n v="121.25"/>
    <m/>
    <n v="1"/>
    <m/>
    <m/>
  </r>
  <r>
    <x v="6"/>
    <m/>
    <x v="106"/>
    <m/>
    <m/>
    <s v=""/>
    <m/>
    <x v="573"/>
    <x v="0"/>
    <n v="1"/>
    <n v="1"/>
    <n v="1"/>
    <n v="1"/>
    <s v="month"/>
    <n v="1"/>
    <n v="220.85"/>
    <n v="220.85"/>
    <m/>
    <n v="1"/>
    <m/>
    <s v="Syringe,10ml, disposable, hypoluer with 21g needle"/>
  </r>
  <r>
    <x v="6"/>
    <m/>
    <x v="107"/>
    <s v="Anti-epileptic medication"/>
    <s v="primary"/>
    <s v="primary"/>
    <m/>
    <x v="28"/>
    <x v="0"/>
    <n v="4"/>
    <n v="1"/>
    <n v="1"/>
    <n v="4"/>
    <m/>
    <n v="4"/>
    <n v="37.690399999999997"/>
    <n v="150.76"/>
    <n v="1"/>
    <n v="1"/>
    <n v="150"/>
    <m/>
  </r>
  <r>
    <x v="6"/>
    <m/>
    <x v="107"/>
    <s v="Anti-epileptic medication"/>
    <s v="primary"/>
    <s v="primary"/>
    <m/>
    <x v="575"/>
    <x v="0"/>
    <m/>
    <n v="1"/>
    <n v="2"/>
    <n v="365"/>
    <s v="days"/>
    <n v="730"/>
    <n v="4.26"/>
    <n v="3109.8"/>
    <n v="0.8"/>
    <n v="0.8"/>
    <m/>
    <s v="Not on CMST cost list"/>
  </r>
  <r>
    <x v="6"/>
    <m/>
    <x v="107"/>
    <s v="Anti-epileptic medication"/>
    <s v="primary"/>
    <s v="primary"/>
    <m/>
    <x v="570"/>
    <x v="0"/>
    <n v="3"/>
    <n v="1"/>
    <n v="3"/>
    <n v="365"/>
    <s v="days"/>
    <n v="1095"/>
    <n v="11.58"/>
    <n v="12677.11"/>
    <n v="0.1"/>
    <n v="0.1"/>
    <m/>
    <m/>
  </r>
  <r>
    <x v="6"/>
    <m/>
    <x v="107"/>
    <s v="Anti-epileptic medication"/>
    <s v="primary"/>
    <s v="primary"/>
    <m/>
    <x v="576"/>
    <x v="0"/>
    <n v="4"/>
    <n v="4"/>
    <n v="3"/>
    <n v="365"/>
    <s v="days"/>
    <n v="4380"/>
    <n v="3.5846200000000001"/>
    <n v="15700.64"/>
    <n v="0.1"/>
    <n v="0.1"/>
    <m/>
    <s v="confirm duration for costing"/>
  </r>
  <r>
    <x v="6"/>
    <m/>
    <x v="107"/>
    <s v="Anti-epileptic medication"/>
    <s v="primary"/>
    <s v="primary"/>
    <m/>
    <x v="571"/>
    <x v="0"/>
    <m/>
    <n v="1"/>
    <n v="2"/>
    <n v="365"/>
    <s v="days"/>
    <n v="730"/>
    <n v="38.19"/>
    <n v="27878.7"/>
    <n v="0.1"/>
    <n v="0.1"/>
    <m/>
    <m/>
  </r>
  <r>
    <x v="6"/>
    <m/>
    <x v="108"/>
    <s v="Treatment of schizophrenia"/>
    <s v="secondary"/>
    <s v="secondary"/>
    <m/>
    <x v="577"/>
    <x v="0"/>
    <n v="2"/>
    <n v="30"/>
    <n v="1"/>
    <n v="12"/>
    <m/>
    <n v="360"/>
    <n v="160.62"/>
    <n v="57823.199999999997"/>
    <n v="1"/>
    <n v="1"/>
    <m/>
    <m/>
  </r>
  <r>
    <x v="6"/>
    <m/>
    <x v="108"/>
    <s v="Treatment of schizophrenia"/>
    <s v="primary"/>
    <s v="primary"/>
    <m/>
    <x v="563"/>
    <x v="0"/>
    <n v="1"/>
    <n v="90"/>
    <n v="1"/>
    <n v="12"/>
    <m/>
    <n v="1080"/>
    <n v="6.91"/>
    <n v="7465.38"/>
    <n v="0.2"/>
    <n v="0.2"/>
    <m/>
    <m/>
  </r>
  <r>
    <x v="6"/>
    <m/>
    <x v="108"/>
    <s v="Treatment of schizophrenia"/>
    <m/>
    <s v=""/>
    <m/>
    <x v="564"/>
    <x v="0"/>
    <n v="1"/>
    <n v="1"/>
    <n v="1"/>
    <n v="12"/>
    <m/>
    <n v="12"/>
    <n v="3165.91"/>
    <n v="37990.92"/>
    <n v="0.1"/>
    <n v="0.1"/>
    <m/>
    <m/>
  </r>
  <r>
    <x v="6"/>
    <m/>
    <x v="108"/>
    <s v="Treatment of schizophrenia"/>
    <m/>
    <s v=""/>
    <m/>
    <x v="565"/>
    <x v="0"/>
    <n v="1"/>
    <n v="60"/>
    <n v="2"/>
    <n v="12"/>
    <m/>
    <n v="1440"/>
    <n v="14.208600000000001"/>
    <n v="20460.38"/>
    <n v="0.1"/>
    <n v="0.1"/>
    <m/>
    <m/>
  </r>
  <r>
    <x v="6"/>
    <m/>
    <x v="108"/>
    <s v="Treatment of schizophrenia"/>
    <m/>
    <s v=""/>
    <m/>
    <x v="566"/>
    <x v="0"/>
    <n v="1"/>
    <n v="30"/>
    <n v="5"/>
    <n v="12"/>
    <m/>
    <n v="1800"/>
    <n v="12.00234"/>
    <n v="21604.21"/>
    <n v="0.1"/>
    <n v="0.1"/>
    <m/>
    <s v="Not found on CMST cost list"/>
  </r>
  <r>
    <x v="6"/>
    <m/>
    <x v="108"/>
    <s v="Treatment of schizophrenia"/>
    <m/>
    <s v=""/>
    <m/>
    <x v="567"/>
    <x v="0"/>
    <n v="1"/>
    <n v="30"/>
    <n v="1"/>
    <n v="12"/>
    <m/>
    <n v="360"/>
    <n v="10.3407"/>
    <n v="3722.65"/>
    <n v="0.1"/>
    <n v="0.1"/>
    <m/>
    <m/>
  </r>
  <r>
    <x v="6"/>
    <m/>
    <x v="109"/>
    <s v="Substance use disorder - alcohol"/>
    <s v="secondary"/>
    <s v="secondary"/>
    <m/>
    <x v="578"/>
    <x v="0"/>
    <n v="8"/>
    <s v="7 days"/>
    <m/>
    <s v="A reducing course of oral Diazepam is given four times a day, over a week, titrated according to symptom resolution starting with 20mg"/>
    <m/>
    <n v="0"/>
    <m/>
    <n v="0"/>
    <m/>
    <n v="1"/>
    <m/>
    <s v="Not on CMST cost list"/>
  </r>
  <r>
    <x v="6"/>
    <m/>
    <x v="109"/>
    <m/>
    <s v="Teritary"/>
    <s v="tertiary"/>
    <m/>
    <x v="361"/>
    <x v="0"/>
    <n v="3"/>
    <n v="3"/>
    <m/>
    <n v="30"/>
    <m/>
    <n v="90"/>
    <n v="12.94012"/>
    <n v="1164.6099999999999"/>
    <m/>
    <n v="1"/>
    <m/>
    <m/>
  </r>
  <r>
    <x v="6"/>
    <m/>
    <x v="109"/>
    <m/>
    <m/>
    <s v=""/>
    <m/>
    <x v="579"/>
    <x v="0"/>
    <s v="100mg"/>
    <s v="6 months"/>
    <m/>
    <m/>
    <m/>
    <n v="0"/>
    <m/>
    <n v="0"/>
    <m/>
    <n v="1"/>
    <m/>
    <m/>
  </r>
  <r>
    <x v="6"/>
    <m/>
    <x v="110"/>
    <s v="Substance use disorder - cannabis"/>
    <s v="Teritary"/>
    <s v="tertiary"/>
    <m/>
    <x v="562"/>
    <x v="0"/>
    <n v="2"/>
    <s v="1 year"/>
    <m/>
    <m/>
    <m/>
    <n v="0"/>
    <n v="558.38"/>
    <n v="0"/>
    <m/>
    <n v="1"/>
    <m/>
    <m/>
  </r>
  <r>
    <x v="6"/>
    <m/>
    <x v="111"/>
    <s v="Substance use disorder - opioid"/>
    <m/>
    <s v=""/>
    <m/>
    <x v="580"/>
    <x v="0"/>
    <s v="4mg"/>
    <s v="1 year"/>
    <m/>
    <m/>
    <m/>
    <n v="0"/>
    <m/>
    <n v="0"/>
    <m/>
    <n v="1"/>
    <m/>
    <s v="Not found on CMST cost list"/>
  </r>
  <r>
    <x v="6"/>
    <m/>
    <x v="112"/>
    <s v="Substance use disorder - heroin"/>
    <m/>
    <s v=""/>
    <m/>
    <x v="581"/>
    <x v="0"/>
    <s v="5mg"/>
    <s v="1 year"/>
    <m/>
    <m/>
    <m/>
    <n v="0"/>
    <m/>
    <n v="0"/>
    <m/>
    <n v="1"/>
    <m/>
    <s v="Not on CMST cost list"/>
  </r>
  <r>
    <x v="6"/>
    <m/>
    <x v="113"/>
    <s v="Smoking cessation"/>
    <m/>
    <s v=""/>
    <m/>
    <x v="582"/>
    <x v="0"/>
    <s v="1mg"/>
    <s v="6 months"/>
    <m/>
    <m/>
    <m/>
    <n v="0"/>
    <m/>
    <n v="0"/>
    <m/>
    <n v="1"/>
    <m/>
    <s v="not found on CMST cost list"/>
  </r>
  <r>
    <x v="6"/>
    <m/>
    <x v="114"/>
    <s v="Brief Intervention for Substance Use"/>
    <s v="primary"/>
    <s v="primary"/>
    <m/>
    <x v="583"/>
    <x v="1"/>
    <n v="1"/>
    <s v="6 sessions (weekly)"/>
    <m/>
    <s v="Brief interventions in primary care can range from 5 minutes of brief advice to 15-30 minutes of brief counselling and could have 1-6 sessions."/>
    <m/>
    <n v="0"/>
    <m/>
    <n v="0"/>
    <m/>
    <n v="1"/>
    <m/>
    <m/>
  </r>
  <r>
    <x v="6"/>
    <m/>
    <x v="115"/>
    <s v="Psychotherapy (PST, CBT)"/>
    <s v="secondary"/>
    <s v="secondary"/>
    <m/>
    <x v="583"/>
    <x v="1"/>
    <n v="1"/>
    <s v="6 sessions (weekly)"/>
    <m/>
    <s v="Training of primary care clinicians in brief intervention for substance use"/>
    <m/>
    <n v="0"/>
    <m/>
    <n v="0"/>
    <m/>
    <n v="1"/>
    <m/>
    <m/>
  </r>
  <r>
    <x v="6"/>
    <m/>
    <x v="116"/>
    <s v="Electroconvulsive Therapy"/>
    <s v="Teritary"/>
    <s v="tertiary"/>
    <m/>
    <x v="583"/>
    <x v="1"/>
    <m/>
    <m/>
    <m/>
    <m/>
    <m/>
    <n v="0"/>
    <m/>
    <n v="0"/>
    <m/>
    <n v="1"/>
    <m/>
    <m/>
  </r>
  <r>
    <x v="6"/>
    <m/>
    <x v="116"/>
    <m/>
    <m/>
    <s v=""/>
    <m/>
    <x v="584"/>
    <x v="1"/>
    <m/>
    <m/>
    <m/>
    <m/>
    <m/>
    <n v="0"/>
    <m/>
    <n v="0"/>
    <m/>
    <n v="1"/>
    <m/>
    <m/>
  </r>
  <r>
    <x v="6"/>
    <m/>
    <x v="116"/>
    <m/>
    <m/>
    <s v=""/>
    <m/>
    <x v="585"/>
    <x v="1"/>
    <m/>
    <m/>
    <m/>
    <m/>
    <m/>
    <n v="0"/>
    <m/>
    <n v="0"/>
    <m/>
    <n v="1"/>
    <m/>
    <m/>
  </r>
  <r>
    <x v="6"/>
    <m/>
    <x v="116"/>
    <m/>
    <m/>
    <s v=""/>
    <m/>
    <x v="586"/>
    <x v="1"/>
    <m/>
    <m/>
    <m/>
    <m/>
    <m/>
    <n v="0"/>
    <m/>
    <n v="0"/>
    <m/>
    <n v="1"/>
    <m/>
    <m/>
  </r>
  <r>
    <x v="7"/>
    <m/>
    <x v="117"/>
    <s v="Acute otitis media in under 5s"/>
    <s v="primary"/>
    <s v="primary"/>
    <m/>
    <x v="73"/>
    <x v="0"/>
    <m/>
    <m/>
    <m/>
    <m/>
    <m/>
    <n v="0"/>
    <n v="4.3868299999999998"/>
    <n v="0"/>
    <m/>
    <n v="1"/>
    <m/>
    <m/>
  </r>
  <r>
    <x v="7"/>
    <m/>
    <x v="117"/>
    <m/>
    <m/>
    <s v=""/>
    <m/>
    <x v="587"/>
    <x v="0"/>
    <m/>
    <m/>
    <n v="14.818479999999999"/>
    <s v="Consider Amoxicillin instead?"/>
    <m/>
    <n v="14.818479999999999"/>
    <n v="14.82"/>
    <n v="219.59"/>
    <m/>
    <n v="1"/>
    <m/>
    <m/>
  </r>
  <r>
    <x v="7"/>
    <m/>
    <x v="117"/>
    <m/>
    <m/>
    <s v=""/>
    <m/>
    <x v="588"/>
    <x v="1"/>
    <m/>
    <m/>
    <m/>
    <m/>
    <m/>
    <n v="0"/>
    <m/>
    <n v="0"/>
    <m/>
    <n v="1"/>
    <m/>
    <m/>
  </r>
  <r>
    <x v="7"/>
    <m/>
    <x v="117"/>
    <m/>
    <m/>
    <s v=""/>
    <m/>
    <x v="589"/>
    <x v="1"/>
    <n v="1"/>
    <s v="once"/>
    <m/>
    <m/>
    <m/>
    <n v="0"/>
    <m/>
    <n v="0"/>
    <m/>
    <n v="1"/>
    <m/>
    <m/>
  </r>
  <r>
    <x v="7"/>
    <m/>
    <x v="117"/>
    <m/>
    <m/>
    <s v=""/>
    <m/>
    <x v="590"/>
    <x v="1"/>
    <s v="15 minutes"/>
    <s v="once"/>
    <m/>
    <m/>
    <m/>
    <n v="0"/>
    <m/>
    <n v="0"/>
    <m/>
    <n v="1"/>
    <m/>
    <m/>
  </r>
  <r>
    <x v="7"/>
    <m/>
    <x v="117"/>
    <m/>
    <m/>
    <s v=""/>
    <m/>
    <x v="413"/>
    <x v="1"/>
    <m/>
    <m/>
    <m/>
    <m/>
    <m/>
    <n v="0"/>
    <m/>
    <n v="0"/>
    <m/>
    <n v="1"/>
    <m/>
    <m/>
  </r>
  <r>
    <x v="7"/>
    <m/>
    <x v="118"/>
    <s v="Hearing Loss"/>
    <s v="primary"/>
    <s v="primary"/>
    <m/>
    <x v="591"/>
    <x v="1"/>
    <s v="10 minutes"/>
    <s v="once"/>
    <m/>
    <m/>
    <m/>
    <n v="0"/>
    <m/>
    <n v="0"/>
    <m/>
    <n v="1"/>
    <m/>
    <m/>
  </r>
  <r>
    <x v="7"/>
    <m/>
    <x v="118"/>
    <m/>
    <m/>
    <s v=""/>
    <m/>
    <x v="413"/>
    <x v="1"/>
    <m/>
    <m/>
    <m/>
    <m/>
    <m/>
    <n v="0"/>
    <m/>
    <n v="0"/>
    <m/>
    <n v="1"/>
    <m/>
    <m/>
  </r>
  <r>
    <x v="7"/>
    <m/>
    <x v="119"/>
    <s v="Wax removal"/>
    <s v="primary"/>
    <s v="primary"/>
    <m/>
    <x v="592"/>
    <x v="0"/>
    <m/>
    <n v="1"/>
    <n v="1"/>
    <n v="1"/>
    <s v="visit"/>
    <n v="1"/>
    <n v="220.85"/>
    <n v="220.85"/>
    <m/>
    <n v="1"/>
    <m/>
    <s v="Syringe,10ml, disposable, hypoluer with 21g needle"/>
  </r>
  <r>
    <x v="7"/>
    <m/>
    <x v="119"/>
    <m/>
    <m/>
    <s v=""/>
    <m/>
    <x v="593"/>
    <x v="0"/>
    <s v="500 mL"/>
    <s v="once"/>
    <m/>
    <m/>
    <m/>
    <n v="0"/>
    <m/>
    <n v="0"/>
    <m/>
    <n v="1"/>
    <m/>
    <m/>
  </r>
  <r>
    <x v="7"/>
    <m/>
    <x v="119"/>
    <m/>
    <m/>
    <s v=""/>
    <m/>
    <x v="590"/>
    <x v="1"/>
    <s v="15 minutes"/>
    <s v="once"/>
    <m/>
    <m/>
    <m/>
    <n v="0"/>
    <m/>
    <n v="0"/>
    <m/>
    <n v="1"/>
    <m/>
    <m/>
  </r>
  <r>
    <x v="7"/>
    <m/>
    <x v="119"/>
    <m/>
    <m/>
    <s v=""/>
    <m/>
    <x v="413"/>
    <x v="1"/>
    <m/>
    <m/>
    <m/>
    <m/>
    <m/>
    <n v="0"/>
    <m/>
    <n v="0"/>
    <m/>
    <n v="1"/>
    <m/>
    <m/>
  </r>
  <r>
    <x v="7"/>
    <m/>
    <x v="120"/>
    <s v="Speech assessment"/>
    <s v="primary"/>
    <s v="primary"/>
    <m/>
    <x v="591"/>
    <x v="1"/>
    <s v="15 minutes"/>
    <s v="once"/>
    <m/>
    <m/>
    <m/>
    <n v="0"/>
    <m/>
    <n v="0"/>
    <m/>
    <n v="1"/>
    <m/>
    <m/>
  </r>
  <r>
    <x v="7"/>
    <m/>
    <x v="120"/>
    <m/>
    <m/>
    <s v=""/>
    <m/>
    <x v="413"/>
    <x v="1"/>
    <m/>
    <m/>
    <m/>
    <m/>
    <m/>
    <n v="0"/>
    <m/>
    <n v="0"/>
    <m/>
    <n v="1"/>
    <m/>
    <m/>
  </r>
  <r>
    <x v="7"/>
    <m/>
    <x v="121"/>
    <s v="Adenoidectomy"/>
    <s v="secondary/tertiary"/>
    <s v="secondary/tertiary"/>
    <m/>
    <x v="594"/>
    <x v="1"/>
    <m/>
    <m/>
    <m/>
    <m/>
    <m/>
    <n v="0"/>
    <m/>
    <n v="0"/>
    <m/>
    <n v="1"/>
    <m/>
    <m/>
  </r>
  <r>
    <x v="7"/>
    <m/>
    <x v="121"/>
    <m/>
    <m/>
    <s v=""/>
    <m/>
    <x v="72"/>
    <x v="0"/>
    <n v="2"/>
    <n v="1"/>
    <m/>
    <m/>
    <m/>
    <n v="1"/>
    <n v="302.24"/>
    <n v="302.24"/>
    <m/>
    <n v="1"/>
    <m/>
    <s v="Size?"/>
  </r>
  <r>
    <x v="7"/>
    <m/>
    <x v="121"/>
    <m/>
    <m/>
    <s v=""/>
    <m/>
    <x v="595"/>
    <x v="0"/>
    <n v="1"/>
    <s v="once"/>
    <m/>
    <m/>
    <m/>
    <n v="0"/>
    <m/>
    <n v="0"/>
    <m/>
    <n v="1"/>
    <m/>
    <m/>
  </r>
  <r>
    <x v="7"/>
    <m/>
    <x v="121"/>
    <m/>
    <m/>
    <s v=""/>
    <m/>
    <x v="63"/>
    <x v="0"/>
    <n v="3"/>
    <n v="3"/>
    <m/>
    <m/>
    <m/>
    <n v="3"/>
    <n v="178.76499999999999"/>
    <n v="536.29999999999995"/>
    <m/>
    <n v="1"/>
    <m/>
    <m/>
  </r>
  <r>
    <x v="7"/>
    <m/>
    <x v="121"/>
    <m/>
    <m/>
    <s v=""/>
    <m/>
    <x v="52"/>
    <x v="0"/>
    <m/>
    <m/>
    <m/>
    <m/>
    <m/>
    <n v="0"/>
    <n v="84.78"/>
    <n v="0"/>
    <m/>
    <n v="1"/>
    <m/>
    <m/>
  </r>
  <r>
    <x v="7"/>
    <m/>
    <x v="121"/>
    <m/>
    <m/>
    <s v=""/>
    <m/>
    <x v="64"/>
    <x v="0"/>
    <m/>
    <m/>
    <m/>
    <m/>
    <m/>
    <n v="0"/>
    <n v="306.88416669999998"/>
    <n v="0"/>
    <m/>
    <n v="1"/>
    <m/>
    <m/>
  </r>
  <r>
    <x v="7"/>
    <m/>
    <x v="121"/>
    <m/>
    <m/>
    <s v=""/>
    <m/>
    <x v="105"/>
    <x v="0"/>
    <m/>
    <m/>
    <m/>
    <m/>
    <m/>
    <n v="0"/>
    <n v="1671.666667"/>
    <n v="0"/>
    <m/>
    <n v="1"/>
    <m/>
    <m/>
  </r>
  <r>
    <x v="7"/>
    <m/>
    <x v="121"/>
    <m/>
    <m/>
    <s v=""/>
    <m/>
    <x v="186"/>
    <x v="0"/>
    <m/>
    <m/>
    <m/>
    <m/>
    <m/>
    <n v="0"/>
    <n v="37.479799999999997"/>
    <n v="0"/>
    <m/>
    <n v="1"/>
    <m/>
    <m/>
  </r>
  <r>
    <x v="7"/>
    <m/>
    <x v="121"/>
    <m/>
    <m/>
    <s v=""/>
    <m/>
    <x v="116"/>
    <x v="0"/>
    <m/>
    <m/>
    <m/>
    <m/>
    <m/>
    <n v="2"/>
    <n v="882.63"/>
    <n v="1765.26"/>
    <m/>
    <n v="1"/>
    <m/>
    <m/>
  </r>
  <r>
    <x v="7"/>
    <m/>
    <x v="121"/>
    <m/>
    <m/>
    <s v=""/>
    <m/>
    <x v="596"/>
    <x v="0"/>
    <m/>
    <n v="2"/>
    <n v="2"/>
    <n v="5"/>
    <s v="days"/>
    <n v="20"/>
    <n v="441.12"/>
    <n v="8822.4"/>
    <m/>
    <n v="1"/>
    <m/>
    <s v="Subsitute Cefotaxime 500mg, PFR"/>
  </r>
  <r>
    <x v="7"/>
    <m/>
    <x v="121"/>
    <m/>
    <m/>
    <s v=""/>
    <m/>
    <x v="597"/>
    <x v="0"/>
    <m/>
    <m/>
    <m/>
    <m/>
    <m/>
    <n v="0"/>
    <m/>
    <n v="0"/>
    <m/>
    <n v="1"/>
    <m/>
    <m/>
  </r>
  <r>
    <x v="7"/>
    <m/>
    <x v="121"/>
    <m/>
    <m/>
    <s v=""/>
    <m/>
    <x v="59"/>
    <x v="0"/>
    <s v="ampoule"/>
    <n v="1"/>
    <m/>
    <n v="1"/>
    <m/>
    <n v="1"/>
    <n v="130.36000000000001"/>
    <n v="130.36000000000001"/>
    <m/>
    <n v="1"/>
    <m/>
    <m/>
  </r>
  <r>
    <x v="7"/>
    <m/>
    <x v="121"/>
    <m/>
    <m/>
    <s v=""/>
    <m/>
    <x v="119"/>
    <x v="0"/>
    <n v="1"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1"/>
    <m/>
    <m/>
    <s v=""/>
    <m/>
    <x v="158"/>
    <x v="0"/>
    <n v="2"/>
    <n v="2"/>
    <m/>
    <n v="1"/>
    <m/>
    <n v="2"/>
    <n v="821.25"/>
    <n v="1642.5"/>
    <m/>
    <n v="1"/>
    <m/>
    <m/>
  </r>
  <r>
    <x v="7"/>
    <m/>
    <x v="121"/>
    <m/>
    <m/>
    <s v=""/>
    <m/>
    <x v="30"/>
    <x v="0"/>
    <n v="1"/>
    <n v="1"/>
    <m/>
    <n v="1"/>
    <m/>
    <n v="1"/>
    <n v="153.5155"/>
    <n v="153.52000000000001"/>
    <m/>
    <n v="1"/>
    <m/>
    <m/>
  </r>
  <r>
    <x v="7"/>
    <m/>
    <x v="121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1"/>
    <m/>
    <m/>
    <s v=""/>
    <m/>
    <x v="598"/>
    <x v="1"/>
    <s v="2 hours"/>
    <m/>
    <m/>
    <m/>
    <m/>
    <n v="0"/>
    <m/>
    <n v="0"/>
    <m/>
    <n v="1"/>
    <m/>
    <m/>
  </r>
  <r>
    <x v="7"/>
    <m/>
    <x v="121"/>
    <m/>
    <m/>
    <s v=""/>
    <m/>
    <x v="599"/>
    <x v="1"/>
    <s v="2 hours"/>
    <m/>
    <m/>
    <m/>
    <m/>
    <n v="0"/>
    <m/>
    <n v="0"/>
    <m/>
    <n v="1"/>
    <m/>
    <m/>
  </r>
  <r>
    <x v="7"/>
    <m/>
    <x v="121"/>
    <m/>
    <m/>
    <s v=""/>
    <m/>
    <x v="600"/>
    <x v="1"/>
    <s v="2 hours"/>
    <m/>
    <m/>
    <m/>
    <m/>
    <n v="0"/>
    <m/>
    <n v="0"/>
    <m/>
    <n v="1"/>
    <m/>
    <m/>
  </r>
  <r>
    <x v="7"/>
    <m/>
    <x v="121"/>
    <m/>
    <m/>
    <s v=""/>
    <m/>
    <x v="601"/>
    <x v="1"/>
    <m/>
    <m/>
    <m/>
    <m/>
    <m/>
    <n v="0"/>
    <m/>
    <n v="0"/>
    <m/>
    <n v="1"/>
    <m/>
    <m/>
  </r>
  <r>
    <x v="7"/>
    <m/>
    <x v="121"/>
    <m/>
    <m/>
    <s v=""/>
    <m/>
    <x v="602"/>
    <x v="1"/>
    <m/>
    <m/>
    <m/>
    <m/>
    <m/>
    <n v="0"/>
    <m/>
    <n v="0"/>
    <m/>
    <n v="1"/>
    <m/>
    <m/>
  </r>
  <r>
    <x v="7"/>
    <m/>
    <x v="122"/>
    <s v="Tonsillectomy"/>
    <s v="secondary/tertiary"/>
    <s v="secondary/tertiary"/>
    <m/>
    <x v="594"/>
    <x v="1"/>
    <m/>
    <m/>
    <m/>
    <m/>
    <m/>
    <n v="0"/>
    <m/>
    <n v="0"/>
    <m/>
    <n v="1"/>
    <m/>
    <m/>
  </r>
  <r>
    <x v="7"/>
    <m/>
    <x v="122"/>
    <m/>
    <m/>
    <s v=""/>
    <m/>
    <x v="72"/>
    <x v="0"/>
    <m/>
    <n v="2"/>
    <m/>
    <n v="1"/>
    <m/>
    <n v="2"/>
    <n v="302.24"/>
    <n v="604.48"/>
    <m/>
    <n v="1"/>
    <m/>
    <s v="Size?"/>
  </r>
  <r>
    <x v="7"/>
    <m/>
    <x v="122"/>
    <m/>
    <m/>
    <s v=""/>
    <m/>
    <x v="603"/>
    <x v="0"/>
    <m/>
    <n v="1"/>
    <m/>
    <n v="1"/>
    <m/>
    <n v="1"/>
    <m/>
    <n v="0"/>
    <m/>
    <n v="1"/>
    <m/>
    <m/>
  </r>
  <r>
    <x v="7"/>
    <m/>
    <x v="122"/>
    <m/>
    <m/>
    <s v=""/>
    <m/>
    <x v="63"/>
    <x v="0"/>
    <m/>
    <n v="3"/>
    <m/>
    <n v="1"/>
    <m/>
    <n v="3"/>
    <n v="178.76499999999999"/>
    <n v="536.29999999999995"/>
    <m/>
    <n v="1"/>
    <m/>
    <m/>
  </r>
  <r>
    <x v="7"/>
    <m/>
    <x v="122"/>
    <m/>
    <m/>
    <s v=""/>
    <m/>
    <x v="52"/>
    <x v="0"/>
    <m/>
    <m/>
    <m/>
    <m/>
    <m/>
    <n v="0"/>
    <n v="84.78"/>
    <n v="0"/>
    <m/>
    <n v="1"/>
    <m/>
    <m/>
  </r>
  <r>
    <x v="7"/>
    <m/>
    <x v="122"/>
    <m/>
    <m/>
    <s v=""/>
    <m/>
    <x v="64"/>
    <x v="0"/>
    <m/>
    <m/>
    <m/>
    <m/>
    <m/>
    <n v="0"/>
    <n v="306.88416669999998"/>
    <n v="0"/>
    <m/>
    <n v="1"/>
    <m/>
    <m/>
  </r>
  <r>
    <x v="7"/>
    <m/>
    <x v="122"/>
    <m/>
    <m/>
    <s v=""/>
    <m/>
    <x v="105"/>
    <x v="0"/>
    <m/>
    <m/>
    <m/>
    <m/>
    <m/>
    <n v="0"/>
    <n v="1671.666667"/>
    <n v="0"/>
    <m/>
    <n v="1"/>
    <m/>
    <m/>
  </r>
  <r>
    <x v="7"/>
    <m/>
    <x v="122"/>
    <m/>
    <m/>
    <s v=""/>
    <m/>
    <x v="186"/>
    <x v="0"/>
    <m/>
    <m/>
    <m/>
    <m/>
    <m/>
    <n v="0"/>
    <n v="37.479799999999997"/>
    <n v="0"/>
    <m/>
    <n v="1"/>
    <m/>
    <m/>
  </r>
  <r>
    <x v="7"/>
    <m/>
    <x v="122"/>
    <m/>
    <m/>
    <s v=""/>
    <m/>
    <x v="116"/>
    <x v="0"/>
    <s v="ampoule"/>
    <n v="2"/>
    <m/>
    <n v="1"/>
    <m/>
    <n v="2"/>
    <n v="882.63"/>
    <n v="1765.26"/>
    <m/>
    <n v="1"/>
    <m/>
    <m/>
  </r>
  <r>
    <x v="7"/>
    <m/>
    <x v="122"/>
    <m/>
    <m/>
    <s v=""/>
    <m/>
    <x v="604"/>
    <x v="0"/>
    <s v="ampoule"/>
    <n v="2"/>
    <n v="2"/>
    <n v="5"/>
    <s v="days"/>
    <n v="20"/>
    <n v="441.12"/>
    <n v="8822.4"/>
    <m/>
    <n v="1"/>
    <m/>
    <s v="Cefotaxime 500mg, PFR"/>
  </r>
  <r>
    <x v="7"/>
    <m/>
    <x v="122"/>
    <m/>
    <m/>
    <s v=""/>
    <m/>
    <x v="597"/>
    <x v="0"/>
    <m/>
    <m/>
    <m/>
    <m/>
    <m/>
    <n v="0"/>
    <m/>
    <n v="0"/>
    <m/>
    <n v="1"/>
    <m/>
    <m/>
  </r>
  <r>
    <x v="7"/>
    <m/>
    <x v="122"/>
    <m/>
    <m/>
    <s v=""/>
    <m/>
    <x v="59"/>
    <x v="0"/>
    <s v="ampoule"/>
    <n v="1"/>
    <m/>
    <n v="1"/>
    <m/>
    <n v="1"/>
    <n v="130.36000000000001"/>
    <n v="130.36000000000001"/>
    <m/>
    <n v="1"/>
    <m/>
    <m/>
  </r>
  <r>
    <x v="7"/>
    <m/>
    <x v="122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2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2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2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2"/>
    <m/>
    <m/>
    <s v=""/>
    <m/>
    <x v="598"/>
    <x v="1"/>
    <s v="2 hours"/>
    <m/>
    <m/>
    <m/>
    <m/>
    <n v="0"/>
    <m/>
    <n v="0"/>
    <m/>
    <n v="1"/>
    <m/>
    <m/>
  </r>
  <r>
    <x v="7"/>
    <m/>
    <x v="122"/>
    <m/>
    <m/>
    <s v=""/>
    <m/>
    <x v="599"/>
    <x v="1"/>
    <s v="2 hours"/>
    <m/>
    <m/>
    <m/>
    <m/>
    <n v="0"/>
    <m/>
    <n v="0"/>
    <m/>
    <n v="1"/>
    <m/>
    <m/>
  </r>
  <r>
    <x v="7"/>
    <m/>
    <x v="122"/>
    <m/>
    <m/>
    <s v=""/>
    <m/>
    <x v="600"/>
    <x v="1"/>
    <s v="2 hours"/>
    <m/>
    <m/>
    <m/>
    <m/>
    <n v="0"/>
    <m/>
    <n v="0"/>
    <m/>
    <n v="1"/>
    <m/>
    <m/>
  </r>
  <r>
    <x v="7"/>
    <m/>
    <x v="122"/>
    <m/>
    <m/>
    <s v=""/>
    <m/>
    <x v="601"/>
    <x v="1"/>
    <m/>
    <m/>
    <m/>
    <m/>
    <m/>
    <n v="0"/>
    <m/>
    <n v="0"/>
    <m/>
    <n v="1"/>
    <m/>
    <m/>
  </r>
  <r>
    <x v="7"/>
    <m/>
    <x v="122"/>
    <m/>
    <m/>
    <s v=""/>
    <m/>
    <x v="602"/>
    <x v="1"/>
    <m/>
    <m/>
    <m/>
    <m/>
    <m/>
    <n v="0"/>
    <m/>
    <n v="0"/>
    <m/>
    <n v="1"/>
    <m/>
    <m/>
  </r>
  <r>
    <x v="7"/>
    <m/>
    <x v="123"/>
    <s v="Neck Lipoma/Mass removal"/>
    <s v="secondary/tertiary"/>
    <s v="secondary/tertiary"/>
    <m/>
    <x v="594"/>
    <x v="1"/>
    <m/>
    <m/>
    <m/>
    <m/>
    <m/>
    <n v="0"/>
    <m/>
    <n v="0"/>
    <m/>
    <n v="1"/>
    <m/>
    <m/>
  </r>
  <r>
    <x v="7"/>
    <m/>
    <x v="123"/>
    <m/>
    <m/>
    <s v=""/>
    <m/>
    <x v="72"/>
    <x v="0"/>
    <n v="2"/>
    <n v="1"/>
    <m/>
    <n v="1"/>
    <m/>
    <n v="1"/>
    <n v="302.24"/>
    <n v="302.24"/>
    <m/>
    <n v="1"/>
    <m/>
    <s v="Size?"/>
  </r>
  <r>
    <x v="7"/>
    <m/>
    <x v="123"/>
    <m/>
    <m/>
    <s v=""/>
    <m/>
    <x v="605"/>
    <x v="1"/>
    <n v="1"/>
    <s v="once"/>
    <m/>
    <m/>
    <m/>
    <n v="0"/>
    <m/>
    <n v="0"/>
    <m/>
    <n v="1"/>
    <m/>
    <m/>
  </r>
  <r>
    <x v="7"/>
    <m/>
    <x v="123"/>
    <m/>
    <m/>
    <s v=""/>
    <m/>
    <x v="63"/>
    <x v="0"/>
    <n v="3"/>
    <n v="1"/>
    <m/>
    <m/>
    <m/>
    <n v="1"/>
    <n v="178.76499999999999"/>
    <n v="178.77"/>
    <m/>
    <n v="1"/>
    <m/>
    <m/>
  </r>
  <r>
    <x v="7"/>
    <m/>
    <x v="123"/>
    <m/>
    <m/>
    <s v=""/>
    <m/>
    <x v="52"/>
    <x v="0"/>
    <m/>
    <m/>
    <m/>
    <m/>
    <m/>
    <n v="0"/>
    <n v="84.78"/>
    <n v="0"/>
    <m/>
    <n v="1"/>
    <m/>
    <m/>
  </r>
  <r>
    <x v="7"/>
    <m/>
    <x v="123"/>
    <m/>
    <m/>
    <s v=""/>
    <m/>
    <x v="64"/>
    <x v="0"/>
    <m/>
    <m/>
    <m/>
    <m/>
    <m/>
    <n v="0"/>
    <n v="306.88416669999998"/>
    <n v="0"/>
    <m/>
    <n v="1"/>
    <m/>
    <m/>
  </r>
  <r>
    <x v="7"/>
    <m/>
    <x v="123"/>
    <m/>
    <m/>
    <s v=""/>
    <m/>
    <x v="105"/>
    <x v="0"/>
    <m/>
    <m/>
    <m/>
    <m/>
    <m/>
    <n v="0"/>
    <n v="1671.666667"/>
    <n v="0"/>
    <m/>
    <n v="1"/>
    <m/>
    <m/>
  </r>
  <r>
    <x v="7"/>
    <m/>
    <x v="123"/>
    <m/>
    <m/>
    <s v=""/>
    <m/>
    <x v="186"/>
    <x v="0"/>
    <m/>
    <m/>
    <m/>
    <m/>
    <m/>
    <n v="0"/>
    <n v="37.479799999999997"/>
    <n v="0"/>
    <m/>
    <n v="1"/>
    <m/>
    <m/>
  </r>
  <r>
    <x v="7"/>
    <m/>
    <x v="123"/>
    <m/>
    <m/>
    <s v=""/>
    <m/>
    <x v="116"/>
    <x v="0"/>
    <s v="ampoule"/>
    <n v="2"/>
    <m/>
    <n v="1"/>
    <m/>
    <n v="2"/>
    <n v="882.63"/>
    <n v="1765.26"/>
    <m/>
    <n v="1"/>
    <m/>
    <m/>
  </r>
  <r>
    <x v="7"/>
    <m/>
    <x v="123"/>
    <m/>
    <m/>
    <s v=""/>
    <m/>
    <x v="596"/>
    <x v="0"/>
    <s v="ampoule"/>
    <n v="2"/>
    <n v="2"/>
    <n v="5"/>
    <s v="days"/>
    <n v="20"/>
    <n v="441.12"/>
    <n v="8822.4"/>
    <m/>
    <n v="1"/>
    <m/>
    <s v="Cefotaxime 500mg, PFR"/>
  </r>
  <r>
    <x v="7"/>
    <m/>
    <x v="123"/>
    <m/>
    <m/>
    <s v=""/>
    <m/>
    <x v="597"/>
    <x v="0"/>
    <m/>
    <m/>
    <m/>
    <m/>
    <m/>
    <n v="0"/>
    <m/>
    <n v="0"/>
    <m/>
    <n v="1"/>
    <m/>
    <m/>
  </r>
  <r>
    <x v="7"/>
    <m/>
    <x v="123"/>
    <m/>
    <m/>
    <s v=""/>
    <m/>
    <x v="59"/>
    <x v="0"/>
    <s v="ampoule"/>
    <n v="1"/>
    <m/>
    <n v="1"/>
    <m/>
    <n v="1"/>
    <n v="130.36000000000001"/>
    <n v="130.36000000000001"/>
    <m/>
    <n v="1"/>
    <m/>
    <m/>
  </r>
  <r>
    <x v="7"/>
    <m/>
    <x v="123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3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3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3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3"/>
    <m/>
    <m/>
    <s v=""/>
    <m/>
    <x v="598"/>
    <x v="1"/>
    <s v="2 hours"/>
    <m/>
    <m/>
    <m/>
    <m/>
    <n v="0"/>
    <m/>
    <n v="0"/>
    <m/>
    <n v="1"/>
    <m/>
    <m/>
  </r>
  <r>
    <x v="7"/>
    <m/>
    <x v="123"/>
    <m/>
    <m/>
    <s v=""/>
    <m/>
    <x v="599"/>
    <x v="1"/>
    <s v="2 hours"/>
    <m/>
    <m/>
    <m/>
    <m/>
    <n v="0"/>
    <m/>
    <n v="0"/>
    <m/>
    <n v="1"/>
    <m/>
    <m/>
  </r>
  <r>
    <x v="7"/>
    <m/>
    <x v="123"/>
    <m/>
    <m/>
    <s v=""/>
    <m/>
    <x v="600"/>
    <x v="1"/>
    <s v="2 hours"/>
    <m/>
    <m/>
    <m/>
    <m/>
    <n v="0"/>
    <m/>
    <n v="0"/>
    <m/>
    <n v="1"/>
    <m/>
    <m/>
  </r>
  <r>
    <x v="7"/>
    <m/>
    <x v="123"/>
    <m/>
    <m/>
    <s v=""/>
    <m/>
    <x v="601"/>
    <x v="1"/>
    <m/>
    <m/>
    <m/>
    <m/>
    <m/>
    <n v="0"/>
    <m/>
    <n v="0"/>
    <m/>
    <n v="1"/>
    <m/>
    <m/>
  </r>
  <r>
    <x v="7"/>
    <m/>
    <x v="123"/>
    <m/>
    <m/>
    <s v=""/>
    <m/>
    <x v="602"/>
    <x v="1"/>
    <m/>
    <m/>
    <m/>
    <m/>
    <m/>
    <n v="0"/>
    <m/>
    <n v="0"/>
    <m/>
    <n v="1"/>
    <m/>
    <m/>
  </r>
  <r>
    <x v="7"/>
    <m/>
    <x v="124"/>
    <s v="Superficial foreign body removal"/>
    <s v="secondary/tertiary"/>
    <s v="secondary/tertiary"/>
    <m/>
    <x v="594"/>
    <x v="1"/>
    <m/>
    <m/>
    <m/>
    <m/>
    <m/>
    <n v="0"/>
    <m/>
    <n v="0"/>
    <m/>
    <n v="1"/>
    <m/>
    <m/>
  </r>
  <r>
    <x v="7"/>
    <m/>
    <x v="124"/>
    <m/>
    <m/>
    <s v=""/>
    <m/>
    <x v="72"/>
    <x v="0"/>
    <m/>
    <n v="2"/>
    <m/>
    <n v="1"/>
    <m/>
    <n v="2"/>
    <n v="302.24"/>
    <n v="604.48"/>
    <m/>
    <n v="1"/>
    <m/>
    <s v="Size?"/>
  </r>
  <r>
    <x v="7"/>
    <m/>
    <x v="124"/>
    <m/>
    <m/>
    <s v=""/>
    <m/>
    <x v="606"/>
    <x v="1"/>
    <m/>
    <n v="1"/>
    <m/>
    <n v="1"/>
    <m/>
    <n v="1"/>
    <m/>
    <n v="0"/>
    <m/>
    <n v="1"/>
    <m/>
    <m/>
  </r>
  <r>
    <x v="7"/>
    <m/>
    <x v="124"/>
    <m/>
    <m/>
    <s v=""/>
    <m/>
    <x v="52"/>
    <x v="0"/>
    <m/>
    <m/>
    <m/>
    <m/>
    <m/>
    <n v="0"/>
    <n v="84.78"/>
    <n v="0"/>
    <m/>
    <n v="1"/>
    <m/>
    <m/>
  </r>
  <r>
    <x v="7"/>
    <m/>
    <x v="124"/>
    <m/>
    <m/>
    <s v=""/>
    <m/>
    <x v="116"/>
    <x v="0"/>
    <s v="ampoule"/>
    <n v="2"/>
    <m/>
    <n v="1"/>
    <m/>
    <n v="2"/>
    <n v="882.63"/>
    <n v="1765.26"/>
    <m/>
    <n v="1"/>
    <m/>
    <m/>
  </r>
  <r>
    <x v="7"/>
    <m/>
    <x v="124"/>
    <m/>
    <m/>
    <s v=""/>
    <m/>
    <x v="607"/>
    <x v="0"/>
    <m/>
    <m/>
    <m/>
    <m/>
    <m/>
    <n v="0"/>
    <m/>
    <n v="0"/>
    <m/>
    <n v="1"/>
    <m/>
    <m/>
  </r>
  <r>
    <x v="7"/>
    <m/>
    <x v="124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4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4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4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4"/>
    <m/>
    <m/>
    <s v=""/>
    <m/>
    <x v="598"/>
    <x v="1"/>
    <s v="45 minutes"/>
    <m/>
    <m/>
    <m/>
    <m/>
    <n v="0"/>
    <m/>
    <n v="0"/>
    <m/>
    <n v="1"/>
    <m/>
    <m/>
  </r>
  <r>
    <x v="7"/>
    <m/>
    <x v="124"/>
    <m/>
    <m/>
    <s v=""/>
    <m/>
    <x v="258"/>
    <x v="1"/>
    <s v="45 minutes"/>
    <m/>
    <m/>
    <m/>
    <m/>
    <n v="0"/>
    <m/>
    <n v="0"/>
    <m/>
    <n v="1"/>
    <m/>
    <m/>
  </r>
  <r>
    <x v="7"/>
    <m/>
    <x v="124"/>
    <m/>
    <m/>
    <s v=""/>
    <m/>
    <x v="608"/>
    <x v="1"/>
    <m/>
    <m/>
    <m/>
    <m/>
    <m/>
    <n v="0"/>
    <m/>
    <n v="0"/>
    <m/>
    <n v="1"/>
    <m/>
    <m/>
  </r>
  <r>
    <x v="7"/>
    <m/>
    <x v="125"/>
    <s v="Audiology screening and hearing aids"/>
    <s v="Teritary"/>
    <s v="tertiary"/>
    <m/>
    <x v="609"/>
    <x v="1"/>
    <m/>
    <m/>
    <m/>
    <m/>
    <m/>
    <n v="0"/>
    <m/>
    <n v="0"/>
    <m/>
    <n v="1"/>
    <m/>
    <m/>
  </r>
  <r>
    <x v="7"/>
    <m/>
    <x v="125"/>
    <m/>
    <m/>
    <s v=""/>
    <m/>
    <x v="610"/>
    <x v="1"/>
    <m/>
    <m/>
    <m/>
    <m/>
    <m/>
    <n v="0"/>
    <m/>
    <n v="0"/>
    <m/>
    <n v="1"/>
    <m/>
    <m/>
  </r>
  <r>
    <x v="7"/>
    <m/>
    <x v="125"/>
    <m/>
    <m/>
    <s v=""/>
    <m/>
    <x v="611"/>
    <x v="1"/>
    <s v="30 minutes"/>
    <s v="once"/>
    <m/>
    <m/>
    <m/>
    <n v="0"/>
    <m/>
    <n v="0"/>
    <m/>
    <n v="1"/>
    <m/>
    <m/>
  </r>
  <r>
    <x v="7"/>
    <m/>
    <x v="126"/>
    <s v="Deep foreign body removal"/>
    <s v="Teritary"/>
    <s v="tertiary"/>
    <m/>
    <x v="594"/>
    <x v="2"/>
    <m/>
    <m/>
    <m/>
    <m/>
    <m/>
    <n v="0"/>
    <m/>
    <n v="0"/>
    <m/>
    <n v="1"/>
    <m/>
    <m/>
  </r>
  <r>
    <x v="7"/>
    <m/>
    <x v="126"/>
    <m/>
    <m/>
    <s v=""/>
    <m/>
    <x v="72"/>
    <x v="0"/>
    <m/>
    <n v="2"/>
    <m/>
    <n v="1"/>
    <m/>
    <n v="2"/>
    <n v="302.24"/>
    <n v="604.48"/>
    <m/>
    <n v="1"/>
    <m/>
    <s v="Size?"/>
  </r>
  <r>
    <x v="7"/>
    <m/>
    <x v="126"/>
    <m/>
    <m/>
    <s v=""/>
    <m/>
    <x v="612"/>
    <x v="1"/>
    <m/>
    <m/>
    <m/>
    <m/>
    <m/>
    <n v="0"/>
    <m/>
    <n v="0"/>
    <m/>
    <n v="1"/>
    <m/>
    <m/>
  </r>
  <r>
    <x v="7"/>
    <m/>
    <x v="126"/>
    <m/>
    <m/>
    <s v=""/>
    <m/>
    <x v="613"/>
    <x v="1"/>
    <m/>
    <m/>
    <m/>
    <m/>
    <m/>
    <n v="0"/>
    <m/>
    <n v="0"/>
    <m/>
    <n v="1"/>
    <m/>
    <m/>
  </r>
  <r>
    <x v="7"/>
    <m/>
    <x v="126"/>
    <m/>
    <m/>
    <s v=""/>
    <m/>
    <x v="52"/>
    <x v="0"/>
    <m/>
    <m/>
    <m/>
    <m/>
    <m/>
    <n v="0"/>
    <n v="84.78"/>
    <n v="0"/>
    <m/>
    <n v="1"/>
    <m/>
    <m/>
  </r>
  <r>
    <x v="7"/>
    <m/>
    <x v="126"/>
    <m/>
    <m/>
    <s v=""/>
    <m/>
    <x v="116"/>
    <x v="0"/>
    <s v="ampoule"/>
    <n v="2"/>
    <m/>
    <n v="1"/>
    <m/>
    <n v="2"/>
    <n v="882.63"/>
    <n v="1765.26"/>
    <m/>
    <n v="1"/>
    <m/>
    <m/>
  </r>
  <r>
    <x v="7"/>
    <m/>
    <x v="126"/>
    <m/>
    <m/>
    <s v=""/>
    <m/>
    <x v="597"/>
    <x v="0"/>
    <m/>
    <m/>
    <m/>
    <m/>
    <m/>
    <n v="0"/>
    <m/>
    <n v="0"/>
    <m/>
    <n v="1"/>
    <m/>
    <m/>
  </r>
  <r>
    <x v="7"/>
    <m/>
    <x v="126"/>
    <m/>
    <m/>
    <s v=""/>
    <m/>
    <x v="59"/>
    <x v="0"/>
    <s v="ampoule"/>
    <n v="1"/>
    <m/>
    <n v="1"/>
    <m/>
    <n v="1"/>
    <n v="130.36000000000001"/>
    <n v="130.36000000000001"/>
    <m/>
    <n v="1"/>
    <m/>
    <m/>
  </r>
  <r>
    <x v="7"/>
    <m/>
    <x v="126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6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6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6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6"/>
    <m/>
    <m/>
    <s v=""/>
    <m/>
    <x v="597"/>
    <x v="0"/>
    <m/>
    <m/>
    <m/>
    <m/>
    <m/>
    <n v="0"/>
    <m/>
    <n v="0"/>
    <m/>
    <n v="1"/>
    <m/>
    <m/>
  </r>
  <r>
    <x v="7"/>
    <m/>
    <x v="126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6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6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6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6"/>
    <m/>
    <m/>
    <s v=""/>
    <m/>
    <x v="614"/>
    <x v="1"/>
    <s v="2 hours"/>
    <m/>
    <m/>
    <m/>
    <m/>
    <n v="0"/>
    <m/>
    <n v="0"/>
    <m/>
    <n v="1"/>
    <m/>
    <m/>
  </r>
  <r>
    <x v="7"/>
    <m/>
    <x v="126"/>
    <m/>
    <m/>
    <s v=""/>
    <m/>
    <x v="598"/>
    <x v="1"/>
    <s v="2 hours"/>
    <m/>
    <m/>
    <m/>
    <m/>
    <n v="0"/>
    <m/>
    <n v="0"/>
    <m/>
    <n v="1"/>
    <m/>
    <m/>
  </r>
  <r>
    <x v="7"/>
    <m/>
    <x v="126"/>
    <m/>
    <m/>
    <s v=""/>
    <m/>
    <x v="599"/>
    <x v="1"/>
    <s v="2 hours"/>
    <m/>
    <m/>
    <m/>
    <m/>
    <n v="0"/>
    <m/>
    <n v="0"/>
    <m/>
    <n v="1"/>
    <m/>
    <m/>
  </r>
  <r>
    <x v="7"/>
    <m/>
    <x v="126"/>
    <m/>
    <m/>
    <s v=""/>
    <m/>
    <x v="600"/>
    <x v="1"/>
    <s v="2 hours"/>
    <m/>
    <m/>
    <m/>
    <m/>
    <n v="0"/>
    <m/>
    <n v="0"/>
    <m/>
    <n v="1"/>
    <m/>
    <m/>
  </r>
  <r>
    <x v="7"/>
    <m/>
    <x v="126"/>
    <m/>
    <m/>
    <s v=""/>
    <m/>
    <x v="601"/>
    <x v="1"/>
    <m/>
    <m/>
    <m/>
    <m/>
    <m/>
    <n v="0"/>
    <m/>
    <n v="0"/>
    <m/>
    <n v="1"/>
    <m/>
    <m/>
  </r>
  <r>
    <x v="7"/>
    <m/>
    <x v="126"/>
    <m/>
    <m/>
    <s v=""/>
    <m/>
    <x v="602"/>
    <x v="1"/>
    <m/>
    <m/>
    <m/>
    <m/>
    <m/>
    <n v="0"/>
    <m/>
    <n v="0"/>
    <m/>
    <n v="1"/>
    <m/>
    <m/>
  </r>
  <r>
    <x v="7"/>
    <m/>
    <x v="127"/>
    <s v="Head/Neck Surgery"/>
    <s v="Teritary"/>
    <s v="tertiary"/>
    <m/>
    <x v="594"/>
    <x v="1"/>
    <m/>
    <m/>
    <m/>
    <m/>
    <m/>
    <n v="0"/>
    <m/>
    <n v="0"/>
    <m/>
    <n v="1"/>
    <m/>
    <m/>
  </r>
  <r>
    <x v="7"/>
    <m/>
    <x v="127"/>
    <m/>
    <m/>
    <s v=""/>
    <m/>
    <x v="72"/>
    <x v="0"/>
    <m/>
    <n v="2"/>
    <m/>
    <n v="1"/>
    <m/>
    <n v="2"/>
    <n v="302.24"/>
    <n v="604.48"/>
    <m/>
    <n v="1"/>
    <m/>
    <s v="Size?"/>
  </r>
  <r>
    <x v="7"/>
    <m/>
    <x v="127"/>
    <m/>
    <m/>
    <s v=""/>
    <m/>
    <x v="605"/>
    <x v="1"/>
    <m/>
    <n v="1"/>
    <m/>
    <n v="1"/>
    <m/>
    <n v="1"/>
    <m/>
    <n v="0"/>
    <m/>
    <n v="1"/>
    <m/>
    <m/>
  </r>
  <r>
    <x v="7"/>
    <m/>
    <x v="127"/>
    <m/>
    <m/>
    <s v=""/>
    <m/>
    <x v="615"/>
    <x v="0"/>
    <m/>
    <n v="1"/>
    <m/>
    <n v="1"/>
    <m/>
    <n v="1"/>
    <m/>
    <n v="0"/>
    <m/>
    <n v="1"/>
    <m/>
    <m/>
  </r>
  <r>
    <x v="7"/>
    <m/>
    <x v="127"/>
    <m/>
    <m/>
    <s v=""/>
    <m/>
    <x v="63"/>
    <x v="0"/>
    <m/>
    <n v="3"/>
    <m/>
    <n v="1"/>
    <m/>
    <n v="3"/>
    <n v="178.76499999999999"/>
    <n v="536.29999999999995"/>
    <m/>
    <n v="1"/>
    <m/>
    <m/>
  </r>
  <r>
    <x v="7"/>
    <m/>
    <x v="127"/>
    <m/>
    <m/>
    <s v=""/>
    <m/>
    <x v="52"/>
    <x v="0"/>
    <m/>
    <m/>
    <m/>
    <m/>
    <m/>
    <n v="0"/>
    <n v="84.78"/>
    <n v="0"/>
    <m/>
    <n v="1"/>
    <m/>
    <m/>
  </r>
  <r>
    <x v="7"/>
    <m/>
    <x v="127"/>
    <m/>
    <m/>
    <s v=""/>
    <m/>
    <x v="64"/>
    <x v="0"/>
    <m/>
    <m/>
    <m/>
    <m/>
    <m/>
    <n v="0"/>
    <n v="306.88416669999998"/>
    <n v="0"/>
    <m/>
    <n v="1"/>
    <m/>
    <m/>
  </r>
  <r>
    <x v="7"/>
    <m/>
    <x v="127"/>
    <m/>
    <m/>
    <s v=""/>
    <m/>
    <x v="105"/>
    <x v="0"/>
    <m/>
    <m/>
    <m/>
    <m/>
    <m/>
    <n v="0"/>
    <n v="1671.666667"/>
    <n v="0"/>
    <m/>
    <n v="1"/>
    <m/>
    <m/>
  </r>
  <r>
    <x v="7"/>
    <m/>
    <x v="127"/>
    <m/>
    <m/>
    <s v=""/>
    <m/>
    <x v="186"/>
    <x v="0"/>
    <m/>
    <m/>
    <m/>
    <m/>
    <m/>
    <n v="0"/>
    <n v="37.479799999999997"/>
    <n v="0"/>
    <m/>
    <n v="1"/>
    <m/>
    <m/>
  </r>
  <r>
    <x v="7"/>
    <m/>
    <x v="127"/>
    <m/>
    <m/>
    <s v=""/>
    <m/>
    <x v="116"/>
    <x v="0"/>
    <s v="ampoule"/>
    <n v="2"/>
    <m/>
    <n v="1"/>
    <m/>
    <n v="2"/>
    <n v="882.63"/>
    <n v="1765.26"/>
    <m/>
    <n v="1"/>
    <m/>
    <m/>
  </r>
  <r>
    <x v="7"/>
    <m/>
    <x v="127"/>
    <m/>
    <m/>
    <s v=""/>
    <m/>
    <x v="596"/>
    <x v="0"/>
    <s v="ampoule"/>
    <n v="2"/>
    <n v="2"/>
    <n v="5"/>
    <s v="days"/>
    <n v="20"/>
    <n v="441.12"/>
    <n v="8822.4"/>
    <m/>
    <n v="1"/>
    <m/>
    <s v="Cefotaxime 500mg, PFR"/>
  </r>
  <r>
    <x v="7"/>
    <m/>
    <x v="127"/>
    <m/>
    <m/>
    <s v=""/>
    <m/>
    <x v="597"/>
    <x v="0"/>
    <m/>
    <m/>
    <m/>
    <m/>
    <m/>
    <n v="0"/>
    <m/>
    <n v="0"/>
    <m/>
    <n v="1"/>
    <m/>
    <m/>
  </r>
  <r>
    <x v="7"/>
    <m/>
    <x v="127"/>
    <m/>
    <m/>
    <s v=""/>
    <m/>
    <x v="59"/>
    <x v="0"/>
    <s v="ampoule"/>
    <n v="1"/>
    <m/>
    <n v="1"/>
    <m/>
    <n v="1"/>
    <n v="130.36000000000001"/>
    <n v="130.36000000000001"/>
    <m/>
    <n v="1"/>
    <m/>
    <m/>
  </r>
  <r>
    <x v="7"/>
    <m/>
    <x v="127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7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7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7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7"/>
    <m/>
    <m/>
    <s v=""/>
    <m/>
    <x v="614"/>
    <x v="1"/>
    <s v="3 hours"/>
    <m/>
    <m/>
    <m/>
    <m/>
    <n v="0"/>
    <m/>
    <n v="0"/>
    <m/>
    <n v="1"/>
    <m/>
    <m/>
  </r>
  <r>
    <x v="7"/>
    <m/>
    <x v="127"/>
    <m/>
    <m/>
    <s v=""/>
    <m/>
    <x v="598"/>
    <x v="1"/>
    <s v="3 hours"/>
    <m/>
    <m/>
    <m/>
    <m/>
    <n v="0"/>
    <m/>
    <n v="0"/>
    <m/>
    <n v="1"/>
    <m/>
    <m/>
  </r>
  <r>
    <x v="7"/>
    <m/>
    <x v="127"/>
    <m/>
    <m/>
    <s v=""/>
    <m/>
    <x v="599"/>
    <x v="1"/>
    <s v="3 hours"/>
    <m/>
    <m/>
    <m/>
    <m/>
    <n v="0"/>
    <m/>
    <n v="0"/>
    <m/>
    <n v="1"/>
    <m/>
    <m/>
  </r>
  <r>
    <x v="7"/>
    <m/>
    <x v="127"/>
    <m/>
    <m/>
    <s v=""/>
    <m/>
    <x v="600"/>
    <x v="1"/>
    <s v="3 hours"/>
    <m/>
    <m/>
    <m/>
    <m/>
    <n v="0"/>
    <m/>
    <n v="0"/>
    <m/>
    <n v="1"/>
    <m/>
    <m/>
  </r>
  <r>
    <x v="7"/>
    <m/>
    <x v="127"/>
    <m/>
    <m/>
    <s v=""/>
    <m/>
    <x v="601"/>
    <x v="1"/>
    <m/>
    <m/>
    <m/>
    <m/>
    <m/>
    <n v="0"/>
    <m/>
    <n v="0"/>
    <m/>
    <n v="1"/>
    <m/>
    <m/>
  </r>
  <r>
    <x v="7"/>
    <m/>
    <x v="127"/>
    <m/>
    <m/>
    <s v=""/>
    <m/>
    <x v="602"/>
    <x v="1"/>
    <m/>
    <m/>
    <m/>
    <m/>
    <m/>
    <n v="0"/>
    <m/>
    <n v="0"/>
    <m/>
    <n v="1"/>
    <m/>
    <m/>
  </r>
  <r>
    <x v="7"/>
    <m/>
    <x v="128"/>
    <s v="Throat and Nasal Surgery"/>
    <s v="Teritary"/>
    <s v="tertiary"/>
    <m/>
    <x v="594"/>
    <x v="1"/>
    <m/>
    <m/>
    <m/>
    <m/>
    <m/>
    <n v="0"/>
    <m/>
    <n v="0"/>
    <m/>
    <n v="1"/>
    <m/>
    <m/>
  </r>
  <r>
    <x v="7"/>
    <m/>
    <x v="128"/>
    <m/>
    <m/>
    <s v=""/>
    <m/>
    <x v="72"/>
    <x v="0"/>
    <m/>
    <n v="2"/>
    <m/>
    <n v="1"/>
    <m/>
    <n v="2"/>
    <n v="302.24"/>
    <n v="604.48"/>
    <m/>
    <n v="1"/>
    <m/>
    <s v="Size?"/>
  </r>
  <r>
    <x v="7"/>
    <m/>
    <x v="128"/>
    <m/>
    <m/>
    <s v=""/>
    <m/>
    <x v="612"/>
    <x v="1"/>
    <m/>
    <m/>
    <m/>
    <m/>
    <m/>
    <n v="0"/>
    <m/>
    <n v="0"/>
    <m/>
    <n v="1"/>
    <m/>
    <m/>
  </r>
  <r>
    <x v="7"/>
    <m/>
    <x v="128"/>
    <m/>
    <m/>
    <s v=""/>
    <m/>
    <x v="613"/>
    <x v="1"/>
    <m/>
    <m/>
    <m/>
    <m/>
    <m/>
    <n v="0"/>
    <m/>
    <n v="0"/>
    <m/>
    <n v="1"/>
    <m/>
    <m/>
  </r>
  <r>
    <x v="7"/>
    <m/>
    <x v="128"/>
    <m/>
    <m/>
    <s v=""/>
    <m/>
    <x v="63"/>
    <x v="0"/>
    <m/>
    <n v="3"/>
    <m/>
    <n v="1"/>
    <m/>
    <n v="3"/>
    <n v="178.76499999999999"/>
    <n v="536.29999999999995"/>
    <m/>
    <n v="1"/>
    <m/>
    <m/>
  </r>
  <r>
    <x v="7"/>
    <m/>
    <x v="128"/>
    <m/>
    <m/>
    <s v=""/>
    <m/>
    <x v="52"/>
    <x v="0"/>
    <m/>
    <m/>
    <m/>
    <m/>
    <m/>
    <n v="0"/>
    <n v="84.78"/>
    <n v="0"/>
    <m/>
    <n v="1"/>
    <m/>
    <m/>
  </r>
  <r>
    <x v="7"/>
    <m/>
    <x v="128"/>
    <m/>
    <m/>
    <s v=""/>
    <m/>
    <x v="64"/>
    <x v="0"/>
    <m/>
    <m/>
    <m/>
    <m/>
    <m/>
    <n v="0"/>
    <n v="306.88416669999998"/>
    <n v="0"/>
    <m/>
    <n v="1"/>
    <m/>
    <m/>
  </r>
  <r>
    <x v="7"/>
    <m/>
    <x v="128"/>
    <m/>
    <m/>
    <s v=""/>
    <m/>
    <x v="105"/>
    <x v="0"/>
    <m/>
    <m/>
    <m/>
    <m/>
    <m/>
    <n v="0"/>
    <n v="1671.666667"/>
    <n v="0"/>
    <m/>
    <n v="1"/>
    <m/>
    <m/>
  </r>
  <r>
    <x v="7"/>
    <m/>
    <x v="128"/>
    <m/>
    <m/>
    <s v=""/>
    <m/>
    <x v="186"/>
    <x v="0"/>
    <m/>
    <m/>
    <m/>
    <m/>
    <m/>
    <n v="0"/>
    <n v="37.479799999999997"/>
    <n v="0"/>
    <m/>
    <n v="1"/>
    <m/>
    <m/>
  </r>
  <r>
    <x v="7"/>
    <m/>
    <x v="128"/>
    <m/>
    <m/>
    <s v=""/>
    <m/>
    <x v="116"/>
    <x v="0"/>
    <s v="ampoule"/>
    <n v="2"/>
    <m/>
    <n v="1"/>
    <m/>
    <n v="2"/>
    <n v="882.63"/>
    <n v="1765.26"/>
    <m/>
    <n v="1"/>
    <m/>
    <m/>
  </r>
  <r>
    <x v="7"/>
    <m/>
    <x v="128"/>
    <m/>
    <m/>
    <s v=""/>
    <m/>
    <x v="596"/>
    <x v="0"/>
    <s v="ampoule"/>
    <n v="2"/>
    <n v="2"/>
    <n v="5"/>
    <s v="days"/>
    <n v="20"/>
    <n v="441.12"/>
    <n v="8822.4"/>
    <m/>
    <n v="1"/>
    <m/>
    <s v="Cefotaxime 500mg, PFR"/>
  </r>
  <r>
    <x v="7"/>
    <m/>
    <x v="128"/>
    <m/>
    <m/>
    <s v=""/>
    <m/>
    <x v="597"/>
    <x v="0"/>
    <m/>
    <m/>
    <m/>
    <m/>
    <m/>
    <n v="0"/>
    <m/>
    <n v="0"/>
    <m/>
    <n v="1"/>
    <m/>
    <m/>
  </r>
  <r>
    <x v="7"/>
    <m/>
    <x v="128"/>
    <m/>
    <m/>
    <s v=""/>
    <m/>
    <x v="59"/>
    <x v="0"/>
    <s v="ampoule"/>
    <n v="1"/>
    <m/>
    <n v="1"/>
    <m/>
    <n v="1"/>
    <n v="130.36000000000001"/>
    <n v="130.36000000000001"/>
    <m/>
    <n v="1"/>
    <m/>
    <m/>
  </r>
  <r>
    <x v="7"/>
    <m/>
    <x v="128"/>
    <m/>
    <m/>
    <s v=""/>
    <m/>
    <x v="119"/>
    <x v="0"/>
    <m/>
    <n v="1"/>
    <m/>
    <n v="1"/>
    <m/>
    <n v="1"/>
    <n v="465"/>
    <n v="465"/>
    <m/>
    <n v="1"/>
    <m/>
    <s v="Cannula iv (winged with injection pot) 20G = 162 MK + Giving set adult iv administration + needle 15 drops/ml = 303 MK = 465 MK total"/>
  </r>
  <r>
    <x v="7"/>
    <m/>
    <x v="128"/>
    <m/>
    <m/>
    <s v=""/>
    <m/>
    <x v="158"/>
    <x v="0"/>
    <m/>
    <n v="2"/>
    <m/>
    <n v="1"/>
    <m/>
    <n v="2"/>
    <n v="821.25"/>
    <n v="1642.5"/>
    <m/>
    <n v="1"/>
    <m/>
    <m/>
  </r>
  <r>
    <x v="7"/>
    <m/>
    <x v="128"/>
    <m/>
    <m/>
    <s v=""/>
    <m/>
    <x v="30"/>
    <x v="0"/>
    <m/>
    <n v="1"/>
    <m/>
    <n v="1"/>
    <m/>
    <n v="1"/>
    <n v="153.5155"/>
    <n v="153.52000000000001"/>
    <m/>
    <n v="1"/>
    <m/>
    <m/>
  </r>
  <r>
    <x v="7"/>
    <m/>
    <x v="128"/>
    <m/>
    <m/>
    <s v=""/>
    <m/>
    <x v="101"/>
    <x v="0"/>
    <s v="vial"/>
    <n v="1"/>
    <m/>
    <n v="1"/>
    <m/>
    <n v="1"/>
    <n v="1764.94"/>
    <n v="1764.94"/>
    <m/>
    <n v="1"/>
    <m/>
    <m/>
  </r>
  <r>
    <x v="7"/>
    <m/>
    <x v="128"/>
    <m/>
    <m/>
    <s v=""/>
    <m/>
    <x v="614"/>
    <x v="1"/>
    <s v="3 hours"/>
    <m/>
    <m/>
    <m/>
    <m/>
    <n v="0"/>
    <m/>
    <n v="0"/>
    <m/>
    <n v="1"/>
    <m/>
    <m/>
  </r>
  <r>
    <x v="7"/>
    <m/>
    <x v="128"/>
    <m/>
    <m/>
    <s v=""/>
    <m/>
    <x v="598"/>
    <x v="1"/>
    <s v="3 hours"/>
    <m/>
    <m/>
    <m/>
    <m/>
    <n v="0"/>
    <m/>
    <n v="0"/>
    <m/>
    <n v="1"/>
    <m/>
    <m/>
  </r>
  <r>
    <x v="7"/>
    <m/>
    <x v="128"/>
    <m/>
    <m/>
    <s v=""/>
    <m/>
    <x v="599"/>
    <x v="1"/>
    <s v="3 hours"/>
    <m/>
    <m/>
    <m/>
    <m/>
    <n v="0"/>
    <m/>
    <n v="0"/>
    <m/>
    <n v="1"/>
    <m/>
    <m/>
  </r>
  <r>
    <x v="7"/>
    <m/>
    <x v="128"/>
    <m/>
    <m/>
    <s v=""/>
    <m/>
    <x v="600"/>
    <x v="1"/>
    <s v="3 hours"/>
    <m/>
    <m/>
    <m/>
    <m/>
    <n v="0"/>
    <m/>
    <n v="0"/>
    <m/>
    <n v="1"/>
    <m/>
    <m/>
  </r>
  <r>
    <x v="7"/>
    <m/>
    <x v="128"/>
    <m/>
    <m/>
    <s v=""/>
    <m/>
    <x v="601"/>
    <x v="1"/>
    <m/>
    <m/>
    <m/>
    <m/>
    <m/>
    <n v="0"/>
    <m/>
    <n v="0"/>
    <m/>
    <n v="1"/>
    <m/>
    <m/>
  </r>
  <r>
    <x v="7"/>
    <m/>
    <x v="128"/>
    <m/>
    <m/>
    <s v=""/>
    <m/>
    <x v="602"/>
    <x v="1"/>
    <m/>
    <m/>
    <m/>
    <m/>
    <m/>
    <n v="0"/>
    <m/>
    <n v="0"/>
    <m/>
    <n v="1"/>
    <m/>
    <m/>
  </r>
  <r>
    <x v="7"/>
    <m/>
    <x v="129"/>
    <s v="Treatment of conjunctivitis"/>
    <m/>
    <s v=""/>
    <m/>
    <x v="237"/>
    <x v="0"/>
    <s v="tube"/>
    <n v="1"/>
    <m/>
    <n v="1"/>
    <m/>
    <n v="1"/>
    <n v="363.17"/>
    <n v="363.17"/>
    <m/>
    <n v="1"/>
    <m/>
    <m/>
  </r>
  <r>
    <x v="7"/>
    <m/>
    <x v="129"/>
    <m/>
    <m/>
    <s v=""/>
    <m/>
    <x v="73"/>
    <x v="0"/>
    <s v="tablets"/>
    <n v="10"/>
    <m/>
    <n v="1"/>
    <m/>
    <n v="10"/>
    <n v="4.3868299999999998"/>
    <n v="43.87"/>
    <m/>
    <n v="1"/>
    <m/>
    <m/>
  </r>
  <r>
    <x v="7"/>
    <m/>
    <x v="129"/>
    <m/>
    <m/>
    <s v=""/>
    <m/>
    <x v="74"/>
    <x v="0"/>
    <m/>
    <n v="1"/>
    <m/>
    <n v="1"/>
    <m/>
    <n v="1"/>
    <n v="2689.81"/>
    <n v="2689.81"/>
    <m/>
    <n v="1"/>
    <m/>
    <m/>
  </r>
  <r>
    <x v="7"/>
    <m/>
    <x v="129"/>
    <m/>
    <m/>
    <s v=""/>
    <m/>
    <x v="616"/>
    <x v="1"/>
    <m/>
    <m/>
    <m/>
    <m/>
    <m/>
    <n v="0"/>
    <m/>
    <n v="0"/>
    <m/>
    <n v="1"/>
    <m/>
    <m/>
  </r>
  <r>
    <x v="7"/>
    <m/>
    <x v="129"/>
    <m/>
    <m/>
    <s v=""/>
    <m/>
    <x v="590"/>
    <x v="1"/>
    <s v="15 minutes"/>
    <s v="once"/>
    <m/>
    <m/>
    <m/>
    <n v="0"/>
    <m/>
    <n v="0"/>
    <m/>
    <n v="1"/>
    <m/>
    <m/>
  </r>
  <r>
    <x v="7"/>
    <m/>
    <x v="129"/>
    <m/>
    <m/>
    <s v=""/>
    <m/>
    <x v="413"/>
    <x v="1"/>
    <m/>
    <m/>
    <m/>
    <m/>
    <m/>
    <n v="0"/>
    <m/>
    <n v="0"/>
    <m/>
    <n v="1"/>
    <m/>
    <m/>
  </r>
  <r>
    <x v="7"/>
    <m/>
    <x v="71"/>
    <s v="Trachoma mass drug administration"/>
    <m/>
    <s v=""/>
    <m/>
    <x v="617"/>
    <x v="0"/>
    <m/>
    <m/>
    <n v="2"/>
    <n v="1"/>
    <n v="1"/>
    <n v="2"/>
    <n v="95.013000000000005"/>
    <n v="190.03"/>
    <n v="0.4"/>
    <n v="0.4"/>
    <m/>
    <m/>
  </r>
  <r>
    <x v="7"/>
    <m/>
    <x v="71"/>
    <s v="Trachoma mass drug administration"/>
    <m/>
    <s v=""/>
    <m/>
    <x v="237"/>
    <x v="0"/>
    <m/>
    <m/>
    <m/>
    <s v="Which population and how much?"/>
    <m/>
    <n v="0"/>
    <n v="363.17"/>
    <n v="0"/>
    <n v="1"/>
    <n v="1"/>
    <m/>
    <m/>
  </r>
  <r>
    <x v="7"/>
    <m/>
    <x v="71"/>
    <s v="Trachoma mass drug administration"/>
    <m/>
    <s v=""/>
    <m/>
    <x v="618"/>
    <x v="0"/>
    <m/>
    <m/>
    <n v="0.5"/>
    <n v="1"/>
    <n v="1"/>
    <n v="0.5"/>
    <n v="469.91"/>
    <n v="234.96"/>
    <n v="0.6"/>
    <n v="0.6"/>
    <m/>
    <m/>
  </r>
  <r>
    <x v="7"/>
    <m/>
    <x v="71"/>
    <s v="Trachoma mass drug administration"/>
    <m/>
    <s v=""/>
    <m/>
    <x v="619"/>
    <x v="1"/>
    <m/>
    <m/>
    <m/>
    <m/>
    <m/>
    <n v="0"/>
    <m/>
    <n v="0"/>
    <m/>
    <n v="1"/>
    <m/>
    <m/>
  </r>
  <r>
    <x v="7"/>
    <m/>
    <x v="130"/>
    <s v="Treatment of cataracts"/>
    <m/>
    <s v=""/>
    <m/>
    <x v="620"/>
    <x v="1"/>
    <m/>
    <m/>
    <m/>
    <m/>
    <m/>
    <n v="0"/>
    <m/>
    <n v="0"/>
    <m/>
    <n v="1"/>
    <m/>
    <m/>
  </r>
  <r>
    <x v="7"/>
    <m/>
    <x v="130"/>
    <m/>
    <m/>
    <s v=""/>
    <m/>
    <x v="621"/>
    <x v="1"/>
    <m/>
    <m/>
    <m/>
    <m/>
    <m/>
    <n v="0"/>
    <m/>
    <n v="0"/>
    <m/>
    <n v="1"/>
    <m/>
    <m/>
  </r>
  <r>
    <x v="7"/>
    <m/>
    <x v="130"/>
    <m/>
    <m/>
    <s v=""/>
    <m/>
    <x v="622"/>
    <x v="1"/>
    <m/>
    <m/>
    <m/>
    <m/>
    <m/>
    <n v="0"/>
    <m/>
    <n v="0"/>
    <m/>
    <n v="1"/>
    <m/>
    <m/>
  </r>
  <r>
    <x v="7"/>
    <m/>
    <x v="130"/>
    <m/>
    <m/>
    <s v=""/>
    <m/>
    <x v="623"/>
    <x v="1"/>
    <m/>
    <m/>
    <m/>
    <m/>
    <m/>
    <n v="0"/>
    <m/>
    <n v="0"/>
    <m/>
    <n v="1"/>
    <m/>
    <m/>
  </r>
  <r>
    <x v="1"/>
    <s v="Malaria Prevention"/>
    <x v="131"/>
    <s v="Larviciding"/>
    <s v="Community"/>
    <s v="community"/>
    <m/>
    <x v="624"/>
    <x v="1"/>
    <m/>
    <s v="Once per year"/>
    <m/>
    <s v="Malaria prevalence is at 24% (Malaroa Indicator Survey 2017)"/>
    <m/>
    <n v="0"/>
    <m/>
    <n v="0"/>
    <m/>
    <n v="1"/>
    <m/>
    <m/>
  </r>
  <r>
    <x v="1"/>
    <m/>
    <x v="131"/>
    <m/>
    <m/>
    <s v=""/>
    <m/>
    <x v="625"/>
    <x v="1"/>
    <m/>
    <s v="Once per year"/>
    <m/>
    <m/>
    <m/>
    <n v="0"/>
    <m/>
    <n v="0"/>
    <m/>
    <n v="1"/>
    <m/>
    <m/>
  </r>
  <r>
    <x v="1"/>
    <m/>
    <x v="131"/>
    <m/>
    <m/>
    <s v=""/>
    <m/>
    <x v="626"/>
    <x v="1"/>
    <s v="1 per volunteer"/>
    <s v="Once per year"/>
    <m/>
    <m/>
    <m/>
    <n v="0"/>
    <m/>
    <n v="0"/>
    <m/>
    <n v="1"/>
    <m/>
    <m/>
  </r>
  <r>
    <x v="1"/>
    <m/>
    <x v="131"/>
    <m/>
    <m/>
    <s v=""/>
    <m/>
    <x v="627"/>
    <x v="1"/>
    <s v="1 pair per volunteer"/>
    <s v="Once per year"/>
    <m/>
    <m/>
    <m/>
    <n v="0"/>
    <m/>
    <n v="0"/>
    <m/>
    <n v="1"/>
    <m/>
    <m/>
  </r>
  <r>
    <x v="1"/>
    <m/>
    <x v="131"/>
    <m/>
    <m/>
    <s v=""/>
    <m/>
    <x v="628"/>
    <x v="1"/>
    <s v="1 pair per volunteer"/>
    <s v="Once per year"/>
    <m/>
    <m/>
    <m/>
    <n v="0"/>
    <m/>
    <n v="0"/>
    <m/>
    <n v="1"/>
    <m/>
    <m/>
  </r>
  <r>
    <x v="1"/>
    <m/>
    <x v="131"/>
    <m/>
    <m/>
    <s v=""/>
    <m/>
    <x v="629"/>
    <x v="1"/>
    <s v="1 piece per volunteer"/>
    <s v="Once per year"/>
    <m/>
    <m/>
    <m/>
    <n v="0"/>
    <m/>
    <n v="0"/>
    <m/>
    <n v="1"/>
    <m/>
    <m/>
  </r>
  <r>
    <x v="1"/>
    <m/>
    <x v="131"/>
    <m/>
    <m/>
    <s v=""/>
    <m/>
    <x v="630"/>
    <x v="1"/>
    <s v="1 per volunteer"/>
    <s v="Once per year"/>
    <m/>
    <m/>
    <m/>
    <n v="0"/>
    <m/>
    <n v="0"/>
    <m/>
    <n v="1"/>
    <m/>
    <m/>
  </r>
  <r>
    <x v="1"/>
    <m/>
    <x v="131"/>
    <m/>
    <m/>
    <s v=""/>
    <m/>
    <x v="631"/>
    <x v="1"/>
    <m/>
    <s v="Once per year"/>
    <m/>
    <m/>
    <m/>
    <n v="0"/>
    <m/>
    <n v="0"/>
    <m/>
    <n v="1"/>
    <m/>
    <m/>
  </r>
  <r>
    <x v="1"/>
    <s v="Malaria Prevention"/>
    <x v="132"/>
    <s v="ITN distribution to pregnant women"/>
    <s v="primary"/>
    <s v="primary"/>
    <m/>
    <x v="632"/>
    <x v="0"/>
    <m/>
    <n v="1"/>
    <n v="1"/>
    <n v="1"/>
    <s v="once per preg"/>
    <n v="1"/>
    <n v="677"/>
    <n v="677"/>
    <n v="1"/>
    <n v="1"/>
    <m/>
    <m/>
  </r>
  <r>
    <x v="1"/>
    <m/>
    <x v="132"/>
    <m/>
    <m/>
    <s v=""/>
    <m/>
    <x v="633"/>
    <x v="1"/>
    <s v="1 per service delivery point"/>
    <s v="5 working days in a week"/>
    <m/>
    <m/>
    <m/>
    <n v="0"/>
    <m/>
    <n v="0"/>
    <m/>
    <n v="1"/>
    <m/>
    <m/>
  </r>
  <r>
    <x v="1"/>
    <m/>
    <x v="132"/>
    <m/>
    <m/>
    <s v=""/>
    <m/>
    <x v="634"/>
    <x v="1"/>
    <m/>
    <s v="Once in every month"/>
    <m/>
    <m/>
    <m/>
    <n v="0"/>
    <m/>
    <n v="0"/>
    <m/>
    <n v="1"/>
    <m/>
    <m/>
  </r>
  <r>
    <x v="1"/>
    <s v="Malaria Prevention"/>
    <x v="133"/>
    <s v="ITN distribution to New Born Babies"/>
    <s v="primary"/>
    <s v="primary"/>
    <m/>
    <x v="632"/>
    <x v="0"/>
    <m/>
    <n v="1"/>
    <n v="1"/>
    <n v="1"/>
    <m/>
    <n v="1"/>
    <n v="677"/>
    <n v="677"/>
    <n v="1"/>
    <n v="1"/>
    <m/>
    <m/>
  </r>
  <r>
    <x v="1"/>
    <m/>
    <x v="133"/>
    <m/>
    <m/>
    <s v=""/>
    <m/>
    <x v="633"/>
    <x v="1"/>
    <s v="1 per service delivery point"/>
    <s v="5 working days in a week"/>
    <m/>
    <m/>
    <m/>
    <n v="0"/>
    <m/>
    <n v="0"/>
    <m/>
    <n v="1"/>
    <m/>
    <m/>
  </r>
  <r>
    <x v="1"/>
    <m/>
    <x v="133"/>
    <m/>
    <m/>
    <s v=""/>
    <m/>
    <x v="634"/>
    <x v="1"/>
    <m/>
    <s v="Once in every month"/>
    <m/>
    <m/>
    <m/>
    <n v="0"/>
    <m/>
    <n v="0"/>
    <m/>
    <n v="1"/>
    <m/>
    <m/>
  </r>
  <r>
    <x v="1"/>
    <s v="Malaria Prevention"/>
    <x v="134"/>
    <s v="Mass ITN Distribution"/>
    <s v="Community"/>
    <s v="community"/>
    <m/>
    <x v="632"/>
    <x v="0"/>
    <m/>
    <n v="1"/>
    <n v="1"/>
    <n v="1"/>
    <m/>
    <n v="1"/>
    <n v="677"/>
    <n v="677"/>
    <n v="1"/>
    <n v="1"/>
    <m/>
    <m/>
  </r>
  <r>
    <x v="1"/>
    <m/>
    <x v="134"/>
    <m/>
    <m/>
    <s v=""/>
    <m/>
    <x v="635"/>
    <x v="1"/>
    <s v="1 HSAs per catchment area"/>
    <s v="Once in every two years"/>
    <m/>
    <m/>
    <m/>
    <n v="0"/>
    <m/>
    <n v="0"/>
    <m/>
    <n v="1"/>
    <m/>
    <m/>
  </r>
  <r>
    <x v="1"/>
    <m/>
    <x v="134"/>
    <m/>
    <m/>
    <s v=""/>
    <m/>
    <x v="636"/>
    <x v="1"/>
    <s v="1 Volunteer per 1 HSAs"/>
    <s v="Once in every two years"/>
    <m/>
    <m/>
    <m/>
    <n v="0"/>
    <m/>
    <n v="0"/>
    <m/>
    <n v="1"/>
    <m/>
    <m/>
  </r>
  <r>
    <x v="1"/>
    <m/>
    <x v="134"/>
    <m/>
    <m/>
    <s v=""/>
    <m/>
    <x v="634"/>
    <x v="1"/>
    <m/>
    <m/>
    <m/>
    <m/>
    <m/>
    <n v="0"/>
    <m/>
    <n v="0"/>
    <m/>
    <n v="1"/>
    <m/>
    <m/>
  </r>
  <r>
    <x v="1"/>
    <s v="Malaria Prevention"/>
    <x v="135"/>
    <s v="Indoor residual spraying drugs"/>
    <s v="Community"/>
    <s v="community"/>
    <m/>
    <x v="637"/>
    <x v="1"/>
    <m/>
    <m/>
    <m/>
    <m/>
    <m/>
    <n v="0"/>
    <m/>
    <n v="0"/>
    <m/>
    <n v="1"/>
    <m/>
    <m/>
  </r>
  <r>
    <x v="1"/>
    <m/>
    <x v="135"/>
    <m/>
    <m/>
    <s v=""/>
    <m/>
    <x v="638"/>
    <x v="1"/>
    <s v="1 packet of 500g for every 10 households"/>
    <s v="Once every year for minimum of 3 years"/>
    <m/>
    <m/>
    <m/>
    <n v="0"/>
    <m/>
    <n v="0"/>
    <m/>
    <n v="1"/>
    <m/>
    <m/>
  </r>
  <r>
    <x v="1"/>
    <m/>
    <x v="135"/>
    <m/>
    <m/>
    <s v=""/>
    <m/>
    <x v="639"/>
    <x v="1"/>
    <s v="1 per individaul sprayer"/>
    <m/>
    <m/>
    <m/>
    <m/>
    <n v="0"/>
    <m/>
    <n v="0"/>
    <m/>
    <n v="1"/>
    <m/>
    <m/>
  </r>
  <r>
    <x v="1"/>
    <m/>
    <x v="135"/>
    <m/>
    <m/>
    <s v=""/>
    <m/>
    <x v="630"/>
    <x v="1"/>
    <s v="1 overall per individual sprayer"/>
    <m/>
    <m/>
    <m/>
    <m/>
    <n v="0"/>
    <m/>
    <n v="0"/>
    <m/>
    <n v="1"/>
    <m/>
    <m/>
  </r>
  <r>
    <x v="1"/>
    <m/>
    <x v="135"/>
    <m/>
    <m/>
    <s v=""/>
    <m/>
    <x v="629"/>
    <x v="1"/>
    <s v="1 piece per individual sprayer"/>
    <m/>
    <m/>
    <m/>
    <m/>
    <n v="0"/>
    <m/>
    <n v="0"/>
    <m/>
    <n v="1"/>
    <m/>
    <m/>
  </r>
  <r>
    <x v="1"/>
    <m/>
    <x v="135"/>
    <m/>
    <m/>
    <s v=""/>
    <m/>
    <x v="627"/>
    <x v="1"/>
    <s v="1 pair individual sprayer"/>
    <m/>
    <m/>
    <m/>
    <m/>
    <n v="0"/>
    <m/>
    <n v="0"/>
    <m/>
    <n v="1"/>
    <m/>
    <m/>
  </r>
  <r>
    <x v="1"/>
    <m/>
    <x v="135"/>
    <m/>
    <m/>
    <s v=""/>
    <m/>
    <x v="635"/>
    <x v="1"/>
    <s v="1 HSAs per catchment area"/>
    <m/>
    <m/>
    <m/>
    <m/>
    <n v="0"/>
    <m/>
    <n v="0"/>
    <m/>
    <n v="1"/>
    <m/>
    <m/>
  </r>
  <r>
    <x v="1"/>
    <m/>
    <x v="135"/>
    <m/>
    <m/>
    <s v=""/>
    <m/>
    <x v="636"/>
    <x v="1"/>
    <s v="1 Volunteer per 1 HSAs"/>
    <m/>
    <m/>
    <m/>
    <m/>
    <n v="0"/>
    <m/>
    <n v="0"/>
    <m/>
    <n v="1"/>
    <m/>
    <m/>
  </r>
  <r>
    <x v="1"/>
    <s v="Malaria Prevention"/>
    <x v="136"/>
    <s v="IPT (pregnant women)"/>
    <s v="Community"/>
    <s v="community"/>
    <m/>
    <x v="29"/>
    <x v="0"/>
    <s v="1 per patient"/>
    <n v="1"/>
    <n v="1"/>
    <n v="9"/>
    <m/>
    <n v="9"/>
    <n v="13.95"/>
    <n v="125.55"/>
    <m/>
    <n v="1"/>
    <s v="Added in ANC as well as part of pacakge"/>
    <m/>
  </r>
  <r>
    <x v="1"/>
    <s v="Uncomplicated malaria treatment"/>
    <x v="137"/>
    <s v="Uncomplicated (adult, &lt;36 kg)"/>
    <s v="primary"/>
    <s v="primary"/>
    <m/>
    <x v="160"/>
    <x v="0"/>
    <s v="1 per patient"/>
    <n v="1"/>
    <m/>
    <m/>
    <m/>
    <n v="1"/>
    <n v="29.486000000000001"/>
    <n v="29.49"/>
    <n v="1"/>
    <n v="1"/>
    <s v="Once for every suspected Malaria case"/>
    <m/>
  </r>
  <r>
    <x v="1"/>
    <m/>
    <x v="137"/>
    <s v="Uncomplicated (adult, &lt;36 kg)"/>
    <m/>
    <s v=""/>
    <m/>
    <x v="640"/>
    <x v="1"/>
    <s v="1 per service delivery point"/>
    <m/>
    <m/>
    <m/>
    <m/>
    <n v="0"/>
    <m/>
    <n v="0"/>
    <m/>
    <n v="1"/>
    <m/>
    <m/>
  </r>
  <r>
    <x v="1"/>
    <m/>
    <x v="137"/>
    <s v="Uncomplicated (adult, &lt;36 kg)"/>
    <m/>
    <s v=""/>
    <m/>
    <x v="641"/>
    <x v="1"/>
    <s v="1 per service delivery point"/>
    <m/>
    <m/>
    <m/>
    <m/>
    <n v="0"/>
    <m/>
    <n v="0"/>
    <m/>
    <n v="1"/>
    <m/>
    <m/>
  </r>
  <r>
    <x v="1"/>
    <m/>
    <x v="137"/>
    <s v="Uncomplicated (adult, &lt;36 kg)"/>
    <m/>
    <s v=""/>
    <m/>
    <x v="642"/>
    <x v="1"/>
    <s v="1 per service delivery point"/>
    <m/>
    <m/>
    <m/>
    <m/>
    <n v="0"/>
    <m/>
    <n v="0"/>
    <m/>
    <n v="1"/>
    <m/>
    <m/>
  </r>
  <r>
    <x v="1"/>
    <m/>
    <x v="137"/>
    <s v="Uncomplicated (adult, &lt;36 kg)"/>
    <m/>
    <s v=""/>
    <m/>
    <x v="643"/>
    <x v="1"/>
    <s v="1 per waste container"/>
    <m/>
    <m/>
    <m/>
    <m/>
    <n v="0"/>
    <m/>
    <n v="0"/>
    <m/>
    <n v="1"/>
    <m/>
    <m/>
  </r>
  <r>
    <x v="1"/>
    <m/>
    <x v="137"/>
    <s v="Uncomplicated (adult, &lt;36 kg)"/>
    <m/>
    <s v=""/>
    <m/>
    <x v="644"/>
    <x v="1"/>
    <s v="1 service delivery point"/>
    <m/>
    <m/>
    <m/>
    <m/>
    <n v="0"/>
    <m/>
    <n v="0"/>
    <m/>
    <n v="1"/>
    <m/>
    <m/>
  </r>
  <r>
    <x v="1"/>
    <m/>
    <x v="137"/>
    <s v="Uncomplicated (adult, &lt;36 kg)"/>
    <m/>
    <s v=""/>
    <m/>
    <x v="645"/>
    <x v="1"/>
    <s v="1 per delivery point"/>
    <m/>
    <m/>
    <m/>
    <m/>
    <n v="0"/>
    <m/>
    <n v="0"/>
    <m/>
    <n v="1"/>
    <m/>
    <m/>
  </r>
  <r>
    <x v="1"/>
    <m/>
    <x v="137"/>
    <s v="Uncomplicated (adult, &lt;36 kg)"/>
    <m/>
    <s v=""/>
    <m/>
    <x v="646"/>
    <x v="1"/>
    <m/>
    <m/>
    <m/>
    <m/>
    <m/>
    <n v="0"/>
    <m/>
    <n v="0"/>
    <m/>
    <n v="1"/>
    <m/>
    <m/>
  </r>
  <r>
    <x v="1"/>
    <m/>
    <x v="137"/>
    <s v="Uncomplicated (adult, &lt;36 kg)"/>
    <m/>
    <s v=""/>
    <m/>
    <x v="647"/>
    <x v="0"/>
    <m/>
    <n v="1"/>
    <m/>
    <m/>
    <m/>
    <n v="1"/>
    <n v="646.64"/>
    <n v="646.64"/>
    <n v="1"/>
    <n v="1"/>
    <m/>
    <m/>
  </r>
  <r>
    <x v="1"/>
    <m/>
    <x v="137"/>
    <s v="Uncomplicated (adult, &lt;36 kg)"/>
    <m/>
    <s v=""/>
    <m/>
    <x v="73"/>
    <x v="0"/>
    <m/>
    <n v="1"/>
    <m/>
    <m/>
    <m/>
    <n v="1"/>
    <n v="4.3868299999999998"/>
    <n v="4.3899999999999997"/>
    <n v="1"/>
    <n v="1"/>
    <m/>
    <m/>
  </r>
  <r>
    <x v="1"/>
    <s v="Uncomplicated malaria treatment"/>
    <x v="138"/>
    <s v="Uncomplicated (adult, &gt;36 kg)"/>
    <s v="primary"/>
    <s v="primary"/>
    <m/>
    <x v="160"/>
    <x v="0"/>
    <m/>
    <n v="1"/>
    <m/>
    <m/>
    <m/>
    <n v="1"/>
    <n v="29.486000000000001"/>
    <n v="29.49"/>
    <n v="1"/>
    <n v="1"/>
    <m/>
    <m/>
  </r>
  <r>
    <x v="1"/>
    <m/>
    <x v="138"/>
    <s v="Uncomplicated (adult, &gt;36 kg)"/>
    <m/>
    <s v=""/>
    <m/>
    <x v="640"/>
    <x v="1"/>
    <s v="1 per service delivery point"/>
    <m/>
    <m/>
    <m/>
    <m/>
    <n v="0"/>
    <m/>
    <n v="0"/>
    <m/>
    <n v="1"/>
    <m/>
    <m/>
  </r>
  <r>
    <x v="1"/>
    <m/>
    <x v="138"/>
    <s v="Uncomplicated (adult, &gt;36 kg)"/>
    <m/>
    <s v=""/>
    <m/>
    <x v="641"/>
    <x v="1"/>
    <s v="1 per service delivery point"/>
    <m/>
    <m/>
    <m/>
    <m/>
    <n v="0"/>
    <m/>
    <n v="0"/>
    <m/>
    <n v="1"/>
    <m/>
    <m/>
  </r>
  <r>
    <x v="1"/>
    <m/>
    <x v="138"/>
    <s v="Uncomplicated (adult, &gt;36 kg)"/>
    <m/>
    <s v=""/>
    <m/>
    <x v="642"/>
    <x v="1"/>
    <s v="1 per service delivery point"/>
    <m/>
    <m/>
    <m/>
    <m/>
    <n v="0"/>
    <m/>
    <n v="0"/>
    <m/>
    <n v="1"/>
    <m/>
    <m/>
  </r>
  <r>
    <x v="1"/>
    <m/>
    <x v="138"/>
    <s v="Uncomplicated (adult, &gt;36 kg)"/>
    <m/>
    <s v=""/>
    <m/>
    <x v="643"/>
    <x v="1"/>
    <s v="1 per waste container"/>
    <m/>
    <m/>
    <m/>
    <m/>
    <n v="0"/>
    <m/>
    <n v="0"/>
    <m/>
    <n v="1"/>
    <m/>
    <m/>
  </r>
  <r>
    <x v="1"/>
    <m/>
    <x v="138"/>
    <s v="Uncomplicated (adult, &gt;36 kg)"/>
    <m/>
    <s v=""/>
    <m/>
    <x v="644"/>
    <x v="1"/>
    <s v="1 service delivery point"/>
    <m/>
    <m/>
    <m/>
    <m/>
    <n v="0"/>
    <m/>
    <n v="0"/>
    <m/>
    <n v="1"/>
    <m/>
    <m/>
  </r>
  <r>
    <x v="1"/>
    <m/>
    <x v="138"/>
    <s v="Uncomplicated (adult, &gt;36 kg)"/>
    <m/>
    <s v=""/>
    <m/>
    <x v="645"/>
    <x v="1"/>
    <s v="1 per delivery point"/>
    <m/>
    <m/>
    <m/>
    <m/>
    <n v="0"/>
    <m/>
    <n v="0"/>
    <m/>
    <n v="1"/>
    <m/>
    <m/>
  </r>
  <r>
    <x v="1"/>
    <m/>
    <x v="138"/>
    <s v="Uncomplicated (adult, &gt;36 kg)"/>
    <m/>
    <s v=""/>
    <m/>
    <x v="646"/>
    <x v="1"/>
    <m/>
    <m/>
    <m/>
    <m/>
    <m/>
    <n v="0"/>
    <m/>
    <n v="0"/>
    <m/>
    <n v="1"/>
    <m/>
    <m/>
  </r>
  <r>
    <x v="1"/>
    <m/>
    <x v="138"/>
    <s v="Uncomplicated (adult, &gt;36 kg)"/>
    <m/>
    <s v=""/>
    <m/>
    <x v="647"/>
    <x v="0"/>
    <m/>
    <n v="1"/>
    <m/>
    <m/>
    <m/>
    <n v="1"/>
    <n v="646.64"/>
    <n v="646.64"/>
    <n v="1"/>
    <n v="1"/>
    <m/>
    <m/>
  </r>
  <r>
    <x v="1"/>
    <m/>
    <x v="138"/>
    <s v="Uncomplicated (adult, &gt;36 kg)"/>
    <m/>
    <s v=""/>
    <m/>
    <x v="73"/>
    <x v="0"/>
    <m/>
    <n v="1"/>
    <m/>
    <m/>
    <m/>
    <n v="1"/>
    <n v="4.3868299999999998"/>
    <n v="4.3899999999999997"/>
    <n v="1"/>
    <n v="1"/>
    <m/>
    <m/>
  </r>
  <r>
    <x v="1"/>
    <m/>
    <x v="138"/>
    <s v="Uncomplicated (adult, &gt;36 kg)"/>
    <m/>
    <s v=""/>
    <m/>
    <x v="648"/>
    <x v="1"/>
    <m/>
    <m/>
    <m/>
    <m/>
    <m/>
    <n v="0"/>
    <m/>
    <n v="0"/>
    <m/>
    <n v="1"/>
    <m/>
    <m/>
  </r>
  <r>
    <x v="1"/>
    <s v="Uncomplicated malaria treatment"/>
    <x v="139"/>
    <s v="Uncomplicated - 2nd line (adult, &lt;36 kg)"/>
    <s v="secondary"/>
    <s v="secondary"/>
    <m/>
    <x v="649"/>
    <x v="1"/>
    <s v="Reagents &amp; related items"/>
    <m/>
    <m/>
    <m/>
    <m/>
    <n v="0"/>
    <m/>
    <n v="0"/>
    <m/>
    <n v="1"/>
    <m/>
    <m/>
  </r>
  <r>
    <x v="1"/>
    <m/>
    <x v="139"/>
    <s v="Uncomplicated - 2nd line (adult, &lt;36 kg)"/>
    <m/>
    <s v=""/>
    <m/>
    <x v="650"/>
    <x v="1"/>
    <s v="1 per service delivery point"/>
    <m/>
    <m/>
    <m/>
    <m/>
    <n v="0"/>
    <m/>
    <n v="0"/>
    <m/>
    <n v="1"/>
    <m/>
    <m/>
  </r>
  <r>
    <x v="1"/>
    <m/>
    <x v="139"/>
    <s v="Uncomplicated - 2nd line (adult, &lt;36 kg)"/>
    <m/>
    <s v=""/>
    <m/>
    <x v="651"/>
    <x v="1"/>
    <m/>
    <m/>
    <m/>
    <m/>
    <m/>
    <n v="0"/>
    <m/>
    <n v="0"/>
    <m/>
    <n v="1"/>
    <m/>
    <m/>
  </r>
  <r>
    <x v="1"/>
    <m/>
    <x v="139"/>
    <s v="Uncomplicated - 2nd line (adult, &lt;36 kg)"/>
    <m/>
    <s v=""/>
    <m/>
    <x v="652"/>
    <x v="1"/>
    <m/>
    <m/>
    <m/>
    <m/>
    <m/>
    <n v="0"/>
    <m/>
    <n v="0"/>
    <m/>
    <n v="1"/>
    <m/>
    <m/>
  </r>
  <r>
    <x v="1"/>
    <m/>
    <x v="139"/>
    <s v="Uncomplicated - 2nd line (adult, &lt;36 kg)"/>
    <m/>
    <s v=""/>
    <m/>
    <x v="231"/>
    <x v="1"/>
    <s v="1 technician per service delivery"/>
    <s v="1 test per suspected treatment failure case"/>
    <m/>
    <m/>
    <m/>
    <n v="0"/>
    <m/>
    <n v="0"/>
    <m/>
    <n v="1"/>
    <m/>
    <m/>
  </r>
  <r>
    <x v="1"/>
    <m/>
    <x v="139"/>
    <s v="Uncomplicated - 2nd line (adult, &lt;36 kg)"/>
    <m/>
    <s v=""/>
    <m/>
    <x v="653"/>
    <x v="0"/>
    <s v="1 course of treatment per confirmed case"/>
    <n v="1"/>
    <n v="1"/>
    <n v="1"/>
    <s v="pack"/>
    <n v="1"/>
    <n v="585.48"/>
    <n v="585.48"/>
    <n v="1"/>
    <n v="1"/>
    <m/>
    <m/>
  </r>
  <r>
    <x v="1"/>
    <m/>
    <x v="139"/>
    <s v="Uncomplicated - 2nd line (adult, &lt;36 kg)"/>
    <m/>
    <s v=""/>
    <m/>
    <x v="73"/>
    <x v="0"/>
    <s v="1 course of treatment per confirmed case"/>
    <n v="2"/>
    <n v="4"/>
    <n v="3"/>
    <s v="days"/>
    <n v="24"/>
    <n v="4.3868299999999998"/>
    <n v="105.28"/>
    <n v="1"/>
    <n v="1"/>
    <m/>
    <m/>
  </r>
  <r>
    <x v="1"/>
    <m/>
    <x v="139"/>
    <s v="Uncomplicated - 2nd line (adult, &lt;36 kg)"/>
    <m/>
    <s v=""/>
    <m/>
    <x v="646"/>
    <x v="1"/>
    <m/>
    <s v="One delivery per month"/>
    <m/>
    <m/>
    <m/>
    <n v="0"/>
    <m/>
    <n v="0"/>
    <m/>
    <n v="1"/>
    <m/>
    <m/>
  </r>
  <r>
    <x v="1"/>
    <s v="Uncomplicated malaria treatment"/>
    <x v="140"/>
    <s v="Uncomplicated - 2nd line (adult, &gt;36 kg)"/>
    <s v="secondary"/>
    <s v="secondary"/>
    <m/>
    <x v="649"/>
    <x v="1"/>
    <s v="Reagents &amp; related items"/>
    <m/>
    <m/>
    <m/>
    <m/>
    <n v="0"/>
    <m/>
    <n v="0"/>
    <m/>
    <n v="1"/>
    <m/>
    <m/>
  </r>
  <r>
    <x v="1"/>
    <m/>
    <x v="140"/>
    <s v="Uncomplicated - 2nd line (adult, &gt;36 kg)"/>
    <m/>
    <s v=""/>
    <m/>
    <x v="650"/>
    <x v="1"/>
    <s v="1 per service delivery point"/>
    <m/>
    <m/>
    <m/>
    <m/>
    <n v="0"/>
    <m/>
    <n v="0"/>
    <m/>
    <n v="1"/>
    <m/>
    <m/>
  </r>
  <r>
    <x v="1"/>
    <m/>
    <x v="140"/>
    <s v="Uncomplicated - 2nd line (adult, &gt;36 kg)"/>
    <m/>
    <s v=""/>
    <m/>
    <x v="651"/>
    <x v="1"/>
    <m/>
    <m/>
    <m/>
    <m/>
    <m/>
    <n v="0"/>
    <m/>
    <n v="0"/>
    <m/>
    <n v="1"/>
    <m/>
    <m/>
  </r>
  <r>
    <x v="1"/>
    <m/>
    <x v="140"/>
    <s v="Uncomplicated - 2nd line (adult, &gt;36 kg)"/>
    <m/>
    <s v=""/>
    <m/>
    <x v="652"/>
    <x v="1"/>
    <m/>
    <m/>
    <m/>
    <m/>
    <m/>
    <n v="0"/>
    <m/>
    <n v="0"/>
    <m/>
    <n v="1"/>
    <m/>
    <m/>
  </r>
  <r>
    <x v="1"/>
    <m/>
    <x v="140"/>
    <s v="Uncomplicated - 2nd line (adult, &gt;36 kg)"/>
    <m/>
    <s v=""/>
    <m/>
    <x v="231"/>
    <x v="1"/>
    <s v="1 technician per service delivery"/>
    <s v="1 test per suspected treatment failure case"/>
    <m/>
    <m/>
    <m/>
    <n v="0"/>
    <m/>
    <n v="0"/>
    <m/>
    <n v="1"/>
    <m/>
    <m/>
  </r>
  <r>
    <x v="1"/>
    <m/>
    <x v="140"/>
    <s v="Uncomplicated - 2nd line (adult, &gt;36 kg)"/>
    <m/>
    <s v=""/>
    <m/>
    <x v="646"/>
    <x v="1"/>
    <m/>
    <s v="One delivery per month"/>
    <m/>
    <m/>
    <m/>
    <n v="0"/>
    <m/>
    <n v="0"/>
    <m/>
    <n v="1"/>
    <m/>
    <m/>
  </r>
  <r>
    <x v="1"/>
    <m/>
    <x v="140"/>
    <s v="Uncomplicated - 2nd line (adult, &gt;36 kg)"/>
    <m/>
    <s v=""/>
    <m/>
    <x v="653"/>
    <x v="0"/>
    <n v="20000"/>
    <n v="1"/>
    <m/>
    <m/>
    <m/>
    <n v="1"/>
    <n v="585.48"/>
    <n v="585.48"/>
    <n v="1"/>
    <n v="1"/>
    <m/>
    <m/>
  </r>
  <r>
    <x v="1"/>
    <m/>
    <x v="140"/>
    <s v="Uncomplicated - 2nd line (adult, &gt;36 kg)"/>
    <m/>
    <s v=""/>
    <m/>
    <x v="73"/>
    <x v="0"/>
    <n v="20000"/>
    <n v="1"/>
    <m/>
    <m/>
    <m/>
    <n v="1"/>
    <n v="4.3868299999999998"/>
    <n v="4.3899999999999997"/>
    <n v="1"/>
    <n v="1"/>
    <m/>
    <m/>
  </r>
  <r>
    <x v="1"/>
    <s v="Uncomplicated malaria treatment"/>
    <x v="141"/>
    <s v="Uncomplicated (children, &lt;15 kg, &lt;5)"/>
    <s v="primary"/>
    <s v="primary"/>
    <s v="Dihydroartemisinin piperaquine for first line treatment of plasmodium falciparum malaria - under 5"/>
    <x v="160"/>
    <x v="0"/>
    <m/>
    <n v="1"/>
    <n v="1"/>
    <n v="1"/>
    <m/>
    <n v="1"/>
    <n v="29.486000000000001"/>
    <n v="29.49"/>
    <n v="1"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197"/>
    <x v="2"/>
    <m/>
    <n v="1"/>
    <n v="1"/>
    <n v="1"/>
    <m/>
    <n v="1"/>
    <n v="590"/>
    <n v="590"/>
    <n v="1"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0"/>
    <x v="1"/>
    <s v="1 per service delivery point"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1"/>
    <x v="1"/>
    <s v="1 per service delivery point"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2"/>
    <x v="1"/>
    <s v="1 per service delivery point"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3"/>
    <x v="1"/>
    <s v="1 per waste container"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4"/>
    <x v="1"/>
    <s v="1 service delivery point"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5"/>
    <x v="1"/>
    <s v="1 per delivery point"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6"/>
    <x v="1"/>
    <m/>
    <m/>
    <m/>
    <m/>
    <m/>
    <n v="0"/>
    <m/>
    <n v="0"/>
    <m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647"/>
    <x v="0"/>
    <m/>
    <n v="1"/>
    <n v="1"/>
    <n v="1"/>
    <m/>
    <n v="1"/>
    <n v="646.64"/>
    <n v="646.64"/>
    <n v="1"/>
    <n v="1"/>
    <m/>
    <m/>
  </r>
  <r>
    <x v="1"/>
    <m/>
    <x v="141"/>
    <s v="Uncomplicated (children, &lt;15 kg, &lt;5)"/>
    <m/>
    <s v=""/>
    <s v="Dihydroartemisinin piperaquine for first line treatment of plasmodium falciparum malaria - under 5"/>
    <x v="248"/>
    <x v="0"/>
    <m/>
    <n v="2"/>
    <n v="1"/>
    <n v="1"/>
    <m/>
    <n v="2"/>
    <n v="312.51"/>
    <n v="625.02"/>
    <n v="1"/>
    <n v="1"/>
    <m/>
    <m/>
  </r>
  <r>
    <x v="1"/>
    <s v="Uncomplicated malaria treatment"/>
    <x v="142"/>
    <s v="Uncomplicated (children, &gt;15 kg)"/>
    <s v="primary"/>
    <s v="primary"/>
    <s v="Dihydroartemisinin piperaquine for first line treatment of plasmodium falciparum malaria - under 5"/>
    <x v="160"/>
    <x v="0"/>
    <m/>
    <n v="1"/>
    <n v="1"/>
    <n v="1"/>
    <m/>
    <n v="1"/>
    <n v="29.486000000000001"/>
    <n v="29.49"/>
    <n v="1"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197"/>
    <x v="2"/>
    <m/>
    <n v="1"/>
    <n v="1"/>
    <n v="1"/>
    <m/>
    <n v="1"/>
    <n v="590"/>
    <n v="590"/>
    <n v="1"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642"/>
    <x v="1"/>
    <s v="1 per service delivery point"/>
    <m/>
    <m/>
    <m/>
    <m/>
    <n v="0"/>
    <m/>
    <n v="0"/>
    <m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643"/>
    <x v="1"/>
    <s v="1 per waste container"/>
    <m/>
    <m/>
    <m/>
    <m/>
    <n v="0"/>
    <m/>
    <n v="0"/>
    <m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644"/>
    <x v="1"/>
    <s v="1 service delivery point"/>
    <m/>
    <m/>
    <m/>
    <m/>
    <n v="0"/>
    <m/>
    <n v="0"/>
    <m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645"/>
    <x v="1"/>
    <s v="1 per delivery point"/>
    <m/>
    <m/>
    <m/>
    <m/>
    <n v="0"/>
    <m/>
    <n v="0"/>
    <m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646"/>
    <x v="1"/>
    <m/>
    <m/>
    <m/>
    <m/>
    <m/>
    <n v="0"/>
    <m/>
    <n v="0"/>
    <m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647"/>
    <x v="0"/>
    <m/>
    <n v="1"/>
    <n v="1"/>
    <n v="1"/>
    <m/>
    <n v="1"/>
    <n v="646.64"/>
    <n v="646.64"/>
    <n v="1"/>
    <n v="1"/>
    <m/>
    <m/>
  </r>
  <r>
    <x v="1"/>
    <m/>
    <x v="142"/>
    <s v="Uncomplicated (children, &gt;15 kg)"/>
    <m/>
    <s v=""/>
    <s v="Dihydroartemisinin piperaquine for first line treatment of plasmodium falciparum malaria - under 5"/>
    <x v="248"/>
    <x v="0"/>
    <m/>
    <n v="1"/>
    <n v="1"/>
    <n v="1"/>
    <m/>
    <n v="1"/>
    <n v="312.51"/>
    <n v="312.51"/>
    <n v="1"/>
    <n v="1"/>
    <m/>
    <m/>
  </r>
  <r>
    <x v="1"/>
    <s v="Uncomplicated malaria treatment"/>
    <x v="143"/>
    <s v="Uncomplicated - 2nd line (children, &lt;15 kg)"/>
    <m/>
    <s v=""/>
    <m/>
    <x v="654"/>
    <x v="1"/>
    <m/>
    <m/>
    <m/>
    <m/>
    <m/>
    <n v="0"/>
    <m/>
    <n v="0"/>
    <m/>
    <n v="1"/>
    <m/>
    <m/>
  </r>
  <r>
    <x v="1"/>
    <m/>
    <x v="143"/>
    <s v="Uncomplicated - 2nd line (children, &lt;15 kg)"/>
    <m/>
    <s v=""/>
    <m/>
    <x v="650"/>
    <x v="1"/>
    <s v="1 per service delivery point"/>
    <m/>
    <m/>
    <m/>
    <m/>
    <n v="0"/>
    <m/>
    <n v="0"/>
    <m/>
    <n v="1"/>
    <m/>
    <m/>
  </r>
  <r>
    <x v="1"/>
    <m/>
    <x v="143"/>
    <s v="Uncomplicated - 2nd line (children, &lt;15 kg)"/>
    <m/>
    <s v=""/>
    <m/>
    <x v="651"/>
    <x v="1"/>
    <m/>
    <m/>
    <m/>
    <m/>
    <m/>
    <n v="0"/>
    <m/>
    <n v="0"/>
    <m/>
    <n v="1"/>
    <m/>
    <m/>
  </r>
  <r>
    <x v="1"/>
    <m/>
    <x v="143"/>
    <s v="Uncomplicated - 2nd line (children, &lt;15 kg)"/>
    <m/>
    <s v=""/>
    <m/>
    <x v="652"/>
    <x v="1"/>
    <m/>
    <m/>
    <m/>
    <m/>
    <m/>
    <n v="0"/>
    <m/>
    <n v="0"/>
    <m/>
    <n v="1"/>
    <m/>
    <m/>
  </r>
  <r>
    <x v="1"/>
    <m/>
    <x v="143"/>
    <s v="Uncomplicated - 2nd line (children, &lt;15 kg)"/>
    <m/>
    <s v=""/>
    <s v="Dihydroartemisinin piperaquine for first line treatment of plasmodium falciparum malaria - under 5"/>
    <x v="197"/>
    <x v="2"/>
    <m/>
    <n v="1"/>
    <n v="1"/>
    <n v="1"/>
    <m/>
    <n v="1"/>
    <n v="590"/>
    <n v="590"/>
    <n v="1"/>
    <n v="1"/>
    <m/>
    <m/>
  </r>
  <r>
    <x v="1"/>
    <m/>
    <x v="143"/>
    <s v="Uncomplicated - 2nd line (children, &lt;15 kg)"/>
    <m/>
    <s v=""/>
    <m/>
    <x v="231"/>
    <x v="1"/>
    <s v="1 technician per service delivery"/>
    <s v="1 test per suspected treatment failure case"/>
    <m/>
    <m/>
    <m/>
    <n v="0"/>
    <m/>
    <n v="0"/>
    <m/>
    <n v="1"/>
    <m/>
    <m/>
  </r>
  <r>
    <x v="1"/>
    <m/>
    <x v="143"/>
    <s v="Uncomplicated - 2nd line (children, &lt;15 kg)"/>
    <m/>
    <s v=""/>
    <m/>
    <x v="332"/>
    <x v="0"/>
    <m/>
    <n v="1"/>
    <n v="1"/>
    <n v="1"/>
    <s v="pack"/>
    <n v="1"/>
    <n v="585.84"/>
    <n v="585.84"/>
    <n v="1"/>
    <n v="1"/>
    <m/>
    <s v="CMTS price list has the following product - Artesunate 50mg+Amodiaquine 153mg(base) (6+6s), tablets"/>
  </r>
  <r>
    <x v="1"/>
    <m/>
    <x v="143"/>
    <s v="Uncomplicated - 2nd line (children, &lt;15 kg)"/>
    <m/>
    <s v=""/>
    <m/>
    <x v="248"/>
    <x v="0"/>
    <m/>
    <n v="2"/>
    <n v="1"/>
    <n v="1"/>
    <m/>
    <n v="2"/>
    <n v="312.51"/>
    <n v="625.02"/>
    <n v="1"/>
    <n v="1"/>
    <m/>
    <m/>
  </r>
  <r>
    <x v="1"/>
    <s v="Uncomplicated malaria treatment"/>
    <x v="144"/>
    <s v="Uncomplicated - 2nd line (children, &gt;15 kg)"/>
    <m/>
    <s v=""/>
    <m/>
    <x v="654"/>
    <x v="1"/>
    <m/>
    <m/>
    <m/>
    <m/>
    <m/>
    <n v="0"/>
    <m/>
    <n v="0"/>
    <m/>
    <n v="1"/>
    <m/>
    <m/>
  </r>
  <r>
    <x v="1"/>
    <m/>
    <x v="144"/>
    <s v="Uncomplicated - 2nd line (children, &gt;15 kg)"/>
    <m/>
    <s v=""/>
    <m/>
    <x v="650"/>
    <x v="1"/>
    <s v="1 per service delivery point"/>
    <m/>
    <m/>
    <m/>
    <m/>
    <n v="0"/>
    <m/>
    <n v="0"/>
    <m/>
    <n v="1"/>
    <m/>
    <m/>
  </r>
  <r>
    <x v="1"/>
    <m/>
    <x v="144"/>
    <s v="Uncomplicated - 2nd line (children, &gt;15 kg)"/>
    <m/>
    <s v=""/>
    <m/>
    <x v="651"/>
    <x v="1"/>
    <m/>
    <m/>
    <m/>
    <m/>
    <m/>
    <n v="0"/>
    <m/>
    <n v="0"/>
    <m/>
    <n v="1"/>
    <m/>
    <m/>
  </r>
  <r>
    <x v="1"/>
    <m/>
    <x v="144"/>
    <s v="Uncomplicated - 2nd line (children, &gt;15 kg)"/>
    <m/>
    <s v=""/>
    <m/>
    <x v="652"/>
    <x v="1"/>
    <m/>
    <m/>
    <m/>
    <m/>
    <m/>
    <n v="0"/>
    <m/>
    <n v="0"/>
    <m/>
    <n v="1"/>
    <m/>
    <m/>
  </r>
  <r>
    <x v="1"/>
    <m/>
    <x v="144"/>
    <s v="Uncomplicated - 2nd line (children, &gt;15 kg)"/>
    <m/>
    <s v=""/>
    <s v="Dihydroartemisinin piperaquine for first line treatment of plasmodium falciparum malaria - under 5"/>
    <x v="197"/>
    <x v="2"/>
    <m/>
    <n v="1"/>
    <n v="1"/>
    <n v="1"/>
    <m/>
    <n v="1"/>
    <n v="590"/>
    <n v="590"/>
    <n v="1"/>
    <n v="1"/>
    <m/>
    <m/>
  </r>
  <r>
    <x v="1"/>
    <m/>
    <x v="144"/>
    <s v="Uncomplicated - 2nd line (children, &gt;15 kg)"/>
    <m/>
    <s v=""/>
    <m/>
    <x v="231"/>
    <x v="1"/>
    <s v="1 technician per service delivery"/>
    <s v="1 test per suspected treatment failure case"/>
    <m/>
    <m/>
    <m/>
    <n v="0"/>
    <m/>
    <n v="0"/>
    <m/>
    <n v="1"/>
    <m/>
    <m/>
  </r>
  <r>
    <x v="1"/>
    <m/>
    <x v="144"/>
    <s v="Uncomplicated - 2nd line (children, &gt;15 kg)"/>
    <m/>
    <s v=""/>
    <m/>
    <x v="646"/>
    <x v="1"/>
    <m/>
    <m/>
    <m/>
    <m/>
    <m/>
    <n v="0"/>
    <m/>
    <n v="0"/>
    <m/>
    <n v="1"/>
    <m/>
    <m/>
  </r>
  <r>
    <x v="1"/>
    <m/>
    <x v="144"/>
    <s v="Uncomplicated - 2nd line (children, &gt;15 kg)"/>
    <m/>
    <s v=""/>
    <m/>
    <x v="655"/>
    <x v="0"/>
    <m/>
    <n v="1"/>
    <n v="1"/>
    <n v="1"/>
    <m/>
    <n v="1"/>
    <n v="585.48"/>
    <n v="585.48"/>
    <n v="1"/>
    <n v="1"/>
    <m/>
    <m/>
  </r>
  <r>
    <x v="1"/>
    <m/>
    <x v="144"/>
    <s v="Uncomplicated - 2nd line (children, &gt;15 kg)"/>
    <m/>
    <s v=""/>
    <m/>
    <x v="248"/>
    <x v="0"/>
    <m/>
    <n v="2"/>
    <n v="1"/>
    <n v="1"/>
    <m/>
    <n v="2"/>
    <n v="312.51"/>
    <n v="625.02"/>
    <n v="1"/>
    <n v="1"/>
    <m/>
    <m/>
  </r>
  <r>
    <x v="1"/>
    <s v="Uncomplicated malaria treatment"/>
    <x v="145"/>
    <s v="Uncomplicated - First trimester pregnancy"/>
    <m/>
    <s v=""/>
    <m/>
    <x v="160"/>
    <x v="0"/>
    <m/>
    <n v="1"/>
    <n v="1"/>
    <n v="1"/>
    <m/>
    <n v="1"/>
    <n v="29.486000000000001"/>
    <n v="29.49"/>
    <n v="1"/>
    <n v="1"/>
    <m/>
    <m/>
  </r>
  <r>
    <x v="1"/>
    <m/>
    <x v="145"/>
    <s v="Uncomplicated - First trimester pregnancy"/>
    <m/>
    <s v=""/>
    <m/>
    <x v="649"/>
    <x v="1"/>
    <m/>
    <m/>
    <m/>
    <m/>
    <m/>
    <n v="0"/>
    <m/>
    <n v="0"/>
    <m/>
    <n v="1"/>
    <m/>
    <m/>
  </r>
  <r>
    <x v="1"/>
    <m/>
    <x v="145"/>
    <s v="Uncomplicated - First trimester pregnancy"/>
    <m/>
    <s v=""/>
    <m/>
    <x v="332"/>
    <x v="0"/>
    <m/>
    <n v="1"/>
    <n v="1"/>
    <n v="1"/>
    <m/>
    <n v="1"/>
    <n v="585.48"/>
    <n v="585.48"/>
    <n v="1"/>
    <n v="1"/>
    <m/>
    <s v="CMTS price list has the following product - Artesunate 50mg+Amodiaquine 153mg(base) (6+6s), tablets"/>
  </r>
  <r>
    <x v="1"/>
    <m/>
    <x v="145"/>
    <s v="Uncomplicated - First trimester pregnancy"/>
    <m/>
    <s v=""/>
    <m/>
    <x v="73"/>
    <x v="0"/>
    <m/>
    <m/>
    <m/>
    <m/>
    <m/>
    <n v="0"/>
    <n v="4.3868299999999998"/>
    <n v="0"/>
    <m/>
    <n v="1"/>
    <m/>
    <m/>
  </r>
  <r>
    <x v="1"/>
    <m/>
    <x v="145"/>
    <s v="Uncomplicated - First trimester pregnancy"/>
    <m/>
    <s v=""/>
    <m/>
    <x v="114"/>
    <x v="0"/>
    <m/>
    <n v="1"/>
    <n v="1"/>
    <n v="2"/>
    <s v="times"/>
    <n v="2"/>
    <n v="1100"/>
    <n v="2200"/>
    <n v="1"/>
    <n v="1"/>
    <m/>
    <s v="Estimated from &quot;Mindray FBC&quot; and Bottle, Blood Collecting Plain Plastic Vacutainer, 5ml"/>
  </r>
  <r>
    <x v="1"/>
    <m/>
    <x v="146"/>
    <s v="Uncomplicated - Second trimester pregnancy"/>
    <m/>
    <s v=""/>
    <m/>
    <x v="160"/>
    <x v="0"/>
    <m/>
    <m/>
    <m/>
    <m/>
    <m/>
    <n v="0"/>
    <n v="29.486000000000001"/>
    <n v="0"/>
    <m/>
    <n v="1"/>
    <m/>
    <m/>
  </r>
  <r>
    <x v="1"/>
    <m/>
    <x v="146"/>
    <m/>
    <m/>
    <s v=""/>
    <m/>
    <x v="649"/>
    <x v="1"/>
    <m/>
    <m/>
    <m/>
    <m/>
    <m/>
    <n v="0"/>
    <m/>
    <n v="0"/>
    <m/>
    <n v="1"/>
    <m/>
    <m/>
  </r>
  <r>
    <x v="1"/>
    <m/>
    <x v="146"/>
    <m/>
    <m/>
    <s v=""/>
    <m/>
    <x v="647"/>
    <x v="0"/>
    <m/>
    <m/>
    <m/>
    <m/>
    <m/>
    <n v="0"/>
    <n v="646.64"/>
    <n v="0"/>
    <m/>
    <n v="1"/>
    <m/>
    <m/>
  </r>
  <r>
    <x v="1"/>
    <m/>
    <x v="146"/>
    <m/>
    <m/>
    <s v=""/>
    <m/>
    <x v="73"/>
    <x v="0"/>
    <m/>
    <m/>
    <m/>
    <m/>
    <m/>
    <n v="0"/>
    <n v="4.3868299999999998"/>
    <n v="0"/>
    <m/>
    <n v="1"/>
    <m/>
    <m/>
  </r>
  <r>
    <x v="1"/>
    <m/>
    <x v="146"/>
    <m/>
    <m/>
    <s v=""/>
    <m/>
    <x v="656"/>
    <x v="2"/>
    <m/>
    <m/>
    <m/>
    <m/>
    <m/>
    <n v="0"/>
    <m/>
    <n v="0"/>
    <m/>
    <n v="1"/>
    <m/>
    <m/>
  </r>
  <r>
    <x v="1"/>
    <s v="Complicated malaria treatment"/>
    <x v="147"/>
    <m/>
    <s v="secondary"/>
    <s v="secondary"/>
    <m/>
    <x v="649"/>
    <x v="1"/>
    <m/>
    <m/>
    <m/>
    <m/>
    <m/>
    <n v="0"/>
    <m/>
    <n v="0"/>
    <m/>
    <n v="1"/>
    <m/>
    <m/>
  </r>
  <r>
    <x v="1"/>
    <m/>
    <x v="147"/>
    <m/>
    <m/>
    <s v=""/>
    <m/>
    <x v="657"/>
    <x v="0"/>
    <m/>
    <m/>
    <m/>
    <m/>
    <m/>
    <n v="0"/>
    <m/>
    <n v="0"/>
    <m/>
    <n v="1"/>
    <m/>
    <s v="specs?"/>
  </r>
  <r>
    <x v="1"/>
    <m/>
    <x v="147"/>
    <m/>
    <m/>
    <s v=""/>
    <m/>
    <x v="658"/>
    <x v="0"/>
    <m/>
    <m/>
    <m/>
    <m/>
    <m/>
    <n v="0"/>
    <n v="163.43"/>
    <n v="0"/>
    <m/>
    <n v="1"/>
    <m/>
    <m/>
  </r>
  <r>
    <x v="1"/>
    <m/>
    <x v="147"/>
    <m/>
    <m/>
    <s v=""/>
    <m/>
    <x v="28"/>
    <x v="0"/>
    <m/>
    <m/>
    <m/>
    <m/>
    <m/>
    <n v="0"/>
    <n v="37.690399999999997"/>
    <n v="0"/>
    <m/>
    <n v="1"/>
    <m/>
    <m/>
  </r>
  <r>
    <x v="1"/>
    <m/>
    <x v="147"/>
    <m/>
    <m/>
    <s v=""/>
    <m/>
    <x v="62"/>
    <x v="0"/>
    <m/>
    <m/>
    <m/>
    <m/>
    <m/>
    <n v="0"/>
    <n v="15.637700000000001"/>
    <n v="0"/>
    <m/>
    <n v="1"/>
    <m/>
    <m/>
  </r>
  <r>
    <x v="1"/>
    <m/>
    <x v="147"/>
    <m/>
    <m/>
    <s v=""/>
    <m/>
    <x v="107"/>
    <x v="0"/>
    <m/>
    <m/>
    <m/>
    <m/>
    <m/>
    <n v="0"/>
    <n v="31.63"/>
    <n v="0"/>
    <m/>
    <n v="1"/>
    <m/>
    <m/>
  </r>
  <r>
    <x v="1"/>
    <s v="Complicated malaria treatment"/>
    <x v="148"/>
    <s v="Complicated (children, injectable artesunate)"/>
    <s v="secondary"/>
    <s v="secondary"/>
    <m/>
    <x v="657"/>
    <x v="0"/>
    <n v="500000"/>
    <n v="1"/>
    <n v="3"/>
    <n v="2"/>
    <m/>
    <n v="6"/>
    <n v="351.84"/>
    <n v="2111.04"/>
    <n v="1"/>
    <n v="1"/>
    <m/>
    <m/>
  </r>
  <r>
    <x v="1"/>
    <m/>
    <x v="148"/>
    <s v="Complicated (children, injectable artesunate)"/>
    <m/>
    <s v=""/>
    <m/>
    <x v="658"/>
    <x v="0"/>
    <n v="500000"/>
    <n v="1"/>
    <n v="1"/>
    <n v="1"/>
    <n v="2"/>
    <n v="2"/>
    <n v="163.43"/>
    <n v="326.86"/>
    <n v="1"/>
    <n v="1"/>
    <m/>
    <m/>
  </r>
  <r>
    <x v="1"/>
    <m/>
    <x v="148"/>
    <s v="Complicated (children, injectable artesunate)"/>
    <m/>
    <s v=""/>
    <m/>
    <x v="28"/>
    <x v="0"/>
    <n v="500000"/>
    <n v="1"/>
    <n v="1"/>
    <n v="5"/>
    <n v="5"/>
    <n v="25"/>
    <n v="37.690399999999997"/>
    <n v="942.26"/>
    <n v="1"/>
    <n v="1"/>
    <m/>
    <m/>
  </r>
  <r>
    <x v="1"/>
    <m/>
    <x v="148"/>
    <s v="Complicated (children, injectable artesunate)"/>
    <m/>
    <s v=""/>
    <m/>
    <x v="62"/>
    <x v="0"/>
    <n v="100000"/>
    <n v="1"/>
    <n v="1"/>
    <n v="5"/>
    <n v="5"/>
    <n v="25"/>
    <n v="15.637700000000001"/>
    <n v="390.94"/>
    <n v="1"/>
    <n v="1"/>
    <m/>
    <m/>
  </r>
  <r>
    <x v="1"/>
    <m/>
    <x v="148"/>
    <s v="Complicated (children, injectable artesunate)"/>
    <m/>
    <s v=""/>
    <m/>
    <x v="107"/>
    <x v="0"/>
    <n v="500000"/>
    <n v="1"/>
    <n v="1"/>
    <n v="5"/>
    <n v="5"/>
    <n v="25"/>
    <n v="31.63"/>
    <n v="790.75"/>
    <n v="1"/>
    <n v="1"/>
    <m/>
    <m/>
  </r>
  <r>
    <x v="1"/>
    <m/>
    <x v="148"/>
    <s v="Complicated (children, injectable artesunate)"/>
    <s v="secondary/tertiary"/>
    <s v="secondary/tertiary"/>
    <m/>
    <x v="114"/>
    <x v="1"/>
    <s v="2 per patient"/>
    <n v="1"/>
    <n v="1"/>
    <n v="2"/>
    <m/>
    <n v="2"/>
    <n v="1100"/>
    <n v="2200"/>
    <n v="1"/>
    <n v="1"/>
    <m/>
    <s v="Estimated from &quot;Mindray FBC&quot; and Bottle, Blood Collecting Plain Plastic Vacutainer, 5ml"/>
  </r>
  <r>
    <x v="1"/>
    <m/>
    <x v="148"/>
    <s v="Complicated (children, injectable artesunate)"/>
    <m/>
    <s v=""/>
    <m/>
    <x v="73"/>
    <x v="0"/>
    <m/>
    <n v="1"/>
    <n v="6"/>
    <n v="5"/>
    <s v="Days"/>
    <n v="30"/>
    <n v="4.3868299999999998"/>
    <n v="131.6"/>
    <n v="1"/>
    <n v="1"/>
    <m/>
    <m/>
  </r>
  <r>
    <x v="1"/>
    <m/>
    <x v="148"/>
    <s v="Complicated (children, injectable artesunate)"/>
    <m/>
    <s v=""/>
    <m/>
    <x v="198"/>
    <x v="0"/>
    <s v="1000L"/>
    <n v="1"/>
    <n v="1"/>
    <n v="1"/>
    <s v="visit"/>
    <n v="1"/>
    <n v="1211.56"/>
    <n v="1211.56"/>
    <n v="1"/>
    <n v="1"/>
    <m/>
    <s v="Sodium chloride 0.9%, 1000ml"/>
  </r>
  <r>
    <x v="1"/>
    <m/>
    <x v="148"/>
    <s v="Complicated (children, injectable artesunate)"/>
    <m/>
    <s v=""/>
    <m/>
    <x v="659"/>
    <x v="1"/>
    <m/>
    <m/>
    <m/>
    <m/>
    <m/>
    <n v="0"/>
    <m/>
    <n v="0"/>
    <m/>
    <n v="1"/>
    <m/>
    <m/>
  </r>
  <r>
    <x v="1"/>
    <s v="Complicated malaria treatment"/>
    <x v="149"/>
    <s v="Pregnant women - complicated"/>
    <s v="secondary"/>
    <s v="secondary"/>
    <m/>
    <x v="649"/>
    <x v="1"/>
    <m/>
    <m/>
    <m/>
    <m/>
    <m/>
    <n v="0"/>
    <m/>
    <n v="0"/>
    <m/>
    <n v="1"/>
    <m/>
    <m/>
  </r>
  <r>
    <x v="1"/>
    <m/>
    <x v="149"/>
    <m/>
    <m/>
    <s v=""/>
    <m/>
    <x v="657"/>
    <x v="0"/>
    <m/>
    <m/>
    <m/>
    <m/>
    <m/>
    <n v="0"/>
    <m/>
    <n v="0"/>
    <m/>
    <n v="1"/>
    <m/>
    <s v="specs?"/>
  </r>
  <r>
    <x v="1"/>
    <m/>
    <x v="149"/>
    <m/>
    <m/>
    <s v=""/>
    <m/>
    <x v="89"/>
    <x v="0"/>
    <m/>
    <m/>
    <m/>
    <m/>
    <m/>
    <n v="0"/>
    <n v="303.12"/>
    <n v="0"/>
    <m/>
    <n v="1"/>
    <m/>
    <m/>
  </r>
  <r>
    <x v="1"/>
    <m/>
    <x v="149"/>
    <m/>
    <m/>
    <s v=""/>
    <m/>
    <x v="658"/>
    <x v="0"/>
    <m/>
    <m/>
    <m/>
    <m/>
    <m/>
    <n v="0"/>
    <n v="163.43"/>
    <n v="0"/>
    <m/>
    <n v="1"/>
    <m/>
    <m/>
  </r>
  <r>
    <x v="1"/>
    <m/>
    <x v="149"/>
    <m/>
    <m/>
    <s v=""/>
    <m/>
    <x v="660"/>
    <x v="0"/>
    <m/>
    <n v="1"/>
    <n v="3"/>
    <n v="3"/>
    <s v="days"/>
    <n v="9"/>
    <n v="220.85"/>
    <n v="1987.65"/>
    <m/>
    <n v="1"/>
    <m/>
    <s v="Syringe,10ml, disposable, hypoluer with 21g needle"/>
  </r>
  <r>
    <x v="1"/>
    <m/>
    <x v="149"/>
    <m/>
    <m/>
    <s v=""/>
    <m/>
    <x v="657"/>
    <x v="0"/>
    <m/>
    <m/>
    <m/>
    <m/>
    <m/>
    <n v="0"/>
    <m/>
    <n v="0"/>
    <m/>
    <n v="1"/>
    <m/>
    <s v="specs?"/>
  </r>
  <r>
    <x v="1"/>
    <m/>
    <x v="149"/>
    <m/>
    <m/>
    <s v=""/>
    <m/>
    <x v="657"/>
    <x v="0"/>
    <m/>
    <m/>
    <m/>
    <m/>
    <m/>
    <n v="0"/>
    <m/>
    <n v="0"/>
    <m/>
    <n v="1"/>
    <m/>
    <s v="specs?"/>
  </r>
  <r>
    <x v="1"/>
    <m/>
    <x v="149"/>
    <m/>
    <m/>
    <s v=""/>
    <m/>
    <x v="251"/>
    <x v="0"/>
    <m/>
    <m/>
    <m/>
    <m/>
    <m/>
    <n v="0"/>
    <n v="1098.54"/>
    <n v="0"/>
    <m/>
    <n v="1"/>
    <m/>
    <m/>
  </r>
  <r>
    <x v="1"/>
    <m/>
    <x v="149"/>
    <m/>
    <m/>
    <s v=""/>
    <m/>
    <x v="661"/>
    <x v="1"/>
    <m/>
    <m/>
    <m/>
    <m/>
    <m/>
    <n v="0"/>
    <m/>
    <n v="0"/>
    <m/>
    <n v="1"/>
    <m/>
    <m/>
  </r>
  <r>
    <x v="1"/>
    <m/>
    <x v="149"/>
    <m/>
    <m/>
    <s v=""/>
    <m/>
    <x v="641"/>
    <x v="1"/>
    <m/>
    <m/>
    <m/>
    <m/>
    <m/>
    <n v="0"/>
    <m/>
    <n v="0"/>
    <m/>
    <n v="1"/>
    <m/>
    <m/>
  </r>
  <r>
    <x v="1"/>
    <m/>
    <x v="149"/>
    <m/>
    <m/>
    <s v=""/>
    <m/>
    <x v="662"/>
    <x v="1"/>
    <m/>
    <m/>
    <m/>
    <m/>
    <m/>
    <n v="0"/>
    <m/>
    <n v="0"/>
    <m/>
    <n v="1"/>
    <m/>
    <m/>
  </r>
  <r>
    <x v="1"/>
    <m/>
    <x v="149"/>
    <m/>
    <m/>
    <s v=""/>
    <m/>
    <x v="663"/>
    <x v="1"/>
    <s v="Googles, Overall gear, utility gloves"/>
    <m/>
    <m/>
    <m/>
    <m/>
    <n v="0"/>
    <m/>
    <n v="0"/>
    <m/>
    <n v="1"/>
    <m/>
    <m/>
  </r>
  <r>
    <x v="1"/>
    <m/>
    <x v="149"/>
    <m/>
    <m/>
    <s v=""/>
    <m/>
    <x v="664"/>
    <x v="1"/>
    <m/>
    <m/>
    <m/>
    <m/>
    <m/>
    <n v="0"/>
    <m/>
    <n v="0"/>
    <m/>
    <n v="1"/>
    <m/>
    <m/>
  </r>
  <r>
    <x v="1"/>
    <m/>
    <x v="149"/>
    <m/>
    <m/>
    <s v=""/>
    <m/>
    <x v="659"/>
    <x v="1"/>
    <s v="Splayers"/>
    <m/>
    <m/>
    <m/>
    <m/>
    <n v="0"/>
    <m/>
    <n v="0"/>
    <m/>
    <n v="1"/>
    <m/>
    <m/>
  </r>
  <r>
    <x v="8"/>
    <s v="Diagnosis"/>
    <x v="150"/>
    <s v="Schistosomiasis diagnosis through urine and stools microscopy"/>
    <s v="secondary"/>
    <s v="secondary"/>
    <m/>
    <x v="665"/>
    <x v="1"/>
    <n v="2"/>
    <n v="1"/>
    <m/>
    <s v="Diagnosis will also be conducted at health center, tertiary levels, therefore need for microscopes at health centre level"/>
    <m/>
    <n v="1"/>
    <m/>
    <n v="0"/>
    <m/>
    <n v="1"/>
    <m/>
    <m/>
  </r>
  <r>
    <x v="8"/>
    <m/>
    <x v="150"/>
    <m/>
    <s v="secondary"/>
    <s v="secondary"/>
    <m/>
    <x v="359"/>
    <x v="1"/>
    <n v="2"/>
    <n v="1"/>
    <m/>
    <s v="Diagnosis will also be conducted at health center, tertiary levels, therefore need for microscopes at health centre level"/>
    <m/>
    <n v="1"/>
    <m/>
    <n v="0"/>
    <m/>
    <n v="1"/>
    <m/>
    <m/>
  </r>
  <r>
    <x v="8"/>
    <m/>
    <x v="150"/>
    <m/>
    <m/>
    <s v=""/>
    <m/>
    <x v="156"/>
    <x v="0"/>
    <n v="1"/>
    <n v="1"/>
    <m/>
    <m/>
    <m/>
    <n v="1"/>
    <n v="59"/>
    <n v="59"/>
    <m/>
    <n v="1"/>
    <m/>
    <m/>
  </r>
  <r>
    <x v="8"/>
    <m/>
    <x v="150"/>
    <m/>
    <m/>
    <s v=""/>
    <m/>
    <x v="327"/>
    <x v="2"/>
    <n v="1"/>
    <n v="1"/>
    <n v="1"/>
    <n v="1"/>
    <s v="once"/>
    <n v="1"/>
    <n v="500"/>
    <n v="500"/>
    <m/>
    <n v="1"/>
    <m/>
    <m/>
  </r>
  <r>
    <x v="8"/>
    <m/>
    <x v="150"/>
    <m/>
    <m/>
    <s v=""/>
    <m/>
    <x v="213"/>
    <x v="0"/>
    <n v="1"/>
    <n v="1"/>
    <m/>
    <m/>
    <m/>
    <n v="1"/>
    <n v="19.9892"/>
    <n v="19.989999999999998"/>
    <m/>
    <n v="1"/>
    <m/>
    <s v="Type?"/>
  </r>
  <r>
    <x v="8"/>
    <m/>
    <x v="150"/>
    <m/>
    <m/>
    <s v=""/>
    <m/>
    <x v="666"/>
    <x v="1"/>
    <m/>
    <m/>
    <m/>
    <m/>
    <m/>
    <n v="0"/>
    <m/>
    <n v="0"/>
    <m/>
    <n v="1"/>
    <m/>
    <m/>
  </r>
  <r>
    <x v="8"/>
    <m/>
    <x v="150"/>
    <m/>
    <m/>
    <s v=""/>
    <m/>
    <x v="667"/>
    <x v="0"/>
    <n v="2"/>
    <n v="1"/>
    <m/>
    <s v="These will be needed in lab"/>
    <m/>
    <n v="1"/>
    <n v="231.934"/>
    <n v="231.93"/>
    <m/>
    <n v="1"/>
    <m/>
    <m/>
  </r>
  <r>
    <x v="8"/>
    <m/>
    <x v="150"/>
    <m/>
    <m/>
    <s v=""/>
    <m/>
    <x v="81"/>
    <x v="0"/>
    <n v="2"/>
    <n v="1"/>
    <m/>
    <s v="These will be needed in lab"/>
    <m/>
    <n v="1"/>
    <n v="35.622799999999998"/>
    <n v="35.619999999999997"/>
    <m/>
    <n v="1"/>
    <m/>
    <m/>
  </r>
  <r>
    <x v="8"/>
    <m/>
    <x v="150"/>
    <m/>
    <m/>
    <s v=""/>
    <m/>
    <x v="231"/>
    <x v="1"/>
    <m/>
    <m/>
    <m/>
    <m/>
    <m/>
    <n v="0"/>
    <m/>
    <n v="0"/>
    <m/>
    <n v="1"/>
    <m/>
    <m/>
  </r>
  <r>
    <x v="8"/>
    <m/>
    <x v="150"/>
    <m/>
    <m/>
    <s v=""/>
    <m/>
    <x v="231"/>
    <x v="1"/>
    <n v="1"/>
    <n v="1"/>
    <m/>
    <s v="These will play a role in diagnosis"/>
    <m/>
    <n v="1"/>
    <m/>
    <n v="0"/>
    <m/>
    <n v="1"/>
    <m/>
    <m/>
  </r>
  <r>
    <x v="8"/>
    <m/>
    <x v="150"/>
    <m/>
    <m/>
    <s v=""/>
    <m/>
    <x v="668"/>
    <x v="1"/>
    <n v="1"/>
    <n v="1"/>
    <m/>
    <s v="These will play a role in diagnosis"/>
    <m/>
    <n v="1"/>
    <m/>
    <n v="0"/>
    <m/>
    <n v="1"/>
    <m/>
    <m/>
  </r>
  <r>
    <x v="8"/>
    <s v="Treatment"/>
    <x v="151"/>
    <s v="Onchocerciasis mass drug administration"/>
    <s v="primary"/>
    <s v="primary"/>
    <m/>
    <x v="669"/>
    <x v="0"/>
    <n v="2.5"/>
    <s v="Once a year"/>
    <m/>
    <s v="It is proposed that the Intevention package should read treatment and control because the mass drug administration are both treating and controling. Dose ranges from 1-4 tablets based on height"/>
    <m/>
    <n v="0"/>
    <m/>
    <n v="0"/>
    <m/>
    <n v="1"/>
    <m/>
    <s v="Not on the CMST cost list"/>
  </r>
  <r>
    <x v="8"/>
    <m/>
    <x v="151"/>
    <m/>
    <m/>
    <s v=""/>
    <m/>
    <x v="670"/>
    <x v="1"/>
    <m/>
    <m/>
    <m/>
    <s v="Number of HSAs depends on population of the catchment area"/>
    <m/>
    <n v="0"/>
    <m/>
    <n v="0"/>
    <m/>
    <n v="1"/>
    <m/>
    <m/>
  </r>
  <r>
    <x v="8"/>
    <m/>
    <x v="151"/>
    <m/>
    <m/>
    <s v=""/>
    <m/>
    <x v="671"/>
    <x v="1"/>
    <m/>
    <m/>
    <m/>
    <m/>
    <m/>
    <n v="0"/>
    <m/>
    <n v="0"/>
    <m/>
    <n v="1"/>
    <m/>
    <m/>
  </r>
  <r>
    <x v="8"/>
    <m/>
    <x v="151"/>
    <m/>
    <m/>
    <s v=""/>
    <m/>
    <x v="672"/>
    <x v="1"/>
    <m/>
    <m/>
    <m/>
    <m/>
    <m/>
    <n v="0"/>
    <m/>
    <n v="0"/>
    <m/>
    <n v="1"/>
    <m/>
    <m/>
  </r>
  <r>
    <x v="8"/>
    <m/>
    <x v="151"/>
    <m/>
    <m/>
    <s v=""/>
    <m/>
    <x v="673"/>
    <x v="1"/>
    <s v="1 per Community Directed Distributors (CDDs)"/>
    <m/>
    <m/>
    <m/>
    <m/>
    <n v="0"/>
    <m/>
    <n v="0"/>
    <m/>
    <n v="1"/>
    <m/>
    <m/>
  </r>
  <r>
    <x v="8"/>
    <m/>
    <x v="151"/>
    <m/>
    <m/>
    <s v=""/>
    <m/>
    <x v="674"/>
    <x v="1"/>
    <s v="1 per CDD"/>
    <m/>
    <m/>
    <m/>
    <m/>
    <n v="0"/>
    <m/>
    <n v="0"/>
    <m/>
    <n v="1"/>
    <m/>
    <m/>
  </r>
  <r>
    <x v="8"/>
    <m/>
    <x v="151"/>
    <m/>
    <m/>
    <s v=""/>
    <m/>
    <x v="675"/>
    <x v="1"/>
    <s v="1 per HSAs"/>
    <m/>
    <m/>
    <m/>
    <m/>
    <n v="0"/>
    <m/>
    <n v="0"/>
    <m/>
    <n v="1"/>
    <m/>
    <m/>
  </r>
  <r>
    <x v="8"/>
    <m/>
    <x v="151"/>
    <m/>
    <m/>
    <s v=""/>
    <m/>
    <x v="676"/>
    <x v="1"/>
    <s v="1 per CDD"/>
    <m/>
    <m/>
    <m/>
    <m/>
    <n v="0"/>
    <m/>
    <n v="0"/>
    <m/>
    <n v="1"/>
    <m/>
    <m/>
  </r>
  <r>
    <x v="8"/>
    <m/>
    <x v="151"/>
    <m/>
    <m/>
    <s v=""/>
    <m/>
    <x v="677"/>
    <x v="1"/>
    <n v="1"/>
    <n v="1"/>
    <m/>
    <s v="Community nurses work with HSAs"/>
    <m/>
    <n v="1"/>
    <m/>
    <n v="0"/>
    <m/>
    <n v="1"/>
    <m/>
    <m/>
  </r>
  <r>
    <x v="8"/>
    <m/>
    <x v="152"/>
    <s v="Schistosomiasis mass drug administration (adults)"/>
    <s v="primary"/>
    <s v="primary"/>
    <m/>
    <x v="9"/>
    <x v="0"/>
    <m/>
    <n v="1.5"/>
    <n v="1"/>
    <n v="1"/>
    <n v="1"/>
    <n v="1.5"/>
    <n v="75.098479999999995"/>
    <n v="112.65"/>
    <n v="1"/>
    <n v="1"/>
    <s v="estimated weight for &lt;5 child"/>
    <m/>
  </r>
  <r>
    <x v="8"/>
    <m/>
    <x v="152"/>
    <s v="Schistosomiasis mass drug administration children"/>
    <s v="primary"/>
    <s v="primary"/>
    <m/>
    <x v="9"/>
    <x v="0"/>
    <m/>
    <n v="4"/>
    <n v="1"/>
    <n v="1"/>
    <n v="1"/>
    <n v="4"/>
    <n v="75.098479999999995"/>
    <n v="300.39"/>
    <n v="1"/>
    <n v="1"/>
    <s v="Estimated weight for adult"/>
    <m/>
  </r>
  <r>
    <x v="8"/>
    <m/>
    <x v="152"/>
    <s v="Schistosomiasis mass drug administration"/>
    <m/>
    <s v=""/>
    <m/>
    <x v="670"/>
    <x v="1"/>
    <m/>
    <m/>
    <m/>
    <s v="Number of HSAs depends on population of the catchment area"/>
    <m/>
    <n v="0"/>
    <m/>
    <n v="0"/>
    <m/>
    <n v="1"/>
    <m/>
    <m/>
  </r>
  <r>
    <x v="8"/>
    <m/>
    <x v="152"/>
    <s v="Schistosomiasis mass drug administration"/>
    <m/>
    <s v=""/>
    <m/>
    <x v="671"/>
    <x v="1"/>
    <m/>
    <m/>
    <m/>
    <m/>
    <m/>
    <n v="0"/>
    <m/>
    <n v="0"/>
    <m/>
    <n v="1"/>
    <m/>
    <m/>
  </r>
  <r>
    <x v="8"/>
    <m/>
    <x v="152"/>
    <s v="Schistosomiasis mass drug administration"/>
    <m/>
    <s v=""/>
    <m/>
    <x v="672"/>
    <x v="1"/>
    <m/>
    <m/>
    <m/>
    <m/>
    <m/>
    <n v="0"/>
    <m/>
    <n v="0"/>
    <m/>
    <n v="1"/>
    <m/>
    <m/>
  </r>
  <r>
    <x v="8"/>
    <m/>
    <x v="152"/>
    <s v="Schistosomiasis mass drug administration"/>
    <m/>
    <s v=""/>
    <m/>
    <x v="673"/>
    <x v="1"/>
    <s v="3 per school"/>
    <m/>
    <m/>
    <m/>
    <m/>
    <n v="0"/>
    <m/>
    <n v="0"/>
    <m/>
    <n v="1"/>
    <m/>
    <m/>
  </r>
  <r>
    <x v="8"/>
    <m/>
    <x v="152"/>
    <s v="Schistosomiasis mass drug administration"/>
    <m/>
    <s v=""/>
    <m/>
    <x v="674"/>
    <x v="1"/>
    <s v="1 per HSAs"/>
    <m/>
    <m/>
    <m/>
    <m/>
    <n v="0"/>
    <m/>
    <n v="0"/>
    <m/>
    <n v="1"/>
    <m/>
    <m/>
  </r>
  <r>
    <x v="8"/>
    <m/>
    <x v="152"/>
    <s v="Schistosomiasis mass drug administration"/>
    <m/>
    <s v=""/>
    <m/>
    <x v="675"/>
    <x v="1"/>
    <s v="1 per HSAs"/>
    <m/>
    <m/>
    <m/>
    <m/>
    <n v="0"/>
    <m/>
    <n v="0"/>
    <m/>
    <n v="1"/>
    <m/>
    <m/>
  </r>
  <r>
    <x v="8"/>
    <m/>
    <x v="152"/>
    <s v="Schistosomiasis mass drug administration"/>
    <m/>
    <s v=""/>
    <m/>
    <x v="678"/>
    <x v="1"/>
    <s v="1 per HSAs"/>
    <m/>
    <m/>
    <m/>
    <m/>
    <n v="0"/>
    <m/>
    <n v="0"/>
    <m/>
    <n v="1"/>
    <m/>
    <m/>
  </r>
  <r>
    <x v="8"/>
    <m/>
    <x v="153"/>
    <s v="Schistosomiasis treatment"/>
    <s v="primary"/>
    <s v="primary"/>
    <m/>
    <x v="9"/>
    <x v="0"/>
    <s v="Dose ranges from 1-4 tablets based on weight"/>
    <s v="one dosage"/>
    <m/>
    <s v="The treatment is also conducted at secondary, tertiary levels"/>
    <m/>
    <n v="0"/>
    <n v="75.098479999999995"/>
    <n v="0"/>
    <m/>
    <n v="1"/>
    <m/>
    <m/>
  </r>
  <r>
    <x v="8"/>
    <m/>
    <x v="153"/>
    <s v="Schistosomiasis treatment"/>
    <m/>
    <s v=""/>
    <m/>
    <x v="679"/>
    <x v="1"/>
    <m/>
    <m/>
    <m/>
    <m/>
    <m/>
    <n v="0"/>
    <m/>
    <n v="0"/>
    <m/>
    <n v="1"/>
    <m/>
    <m/>
  </r>
  <r>
    <x v="8"/>
    <m/>
    <x v="154"/>
    <s v="LF hydrocele surgery"/>
    <s v="secondary"/>
    <s v="secondary"/>
    <m/>
    <x v="680"/>
    <x v="0"/>
    <n v="1"/>
    <n v="1"/>
    <m/>
    <s v="The surgery is also conducted at tertiary level. This is done when a patient presents himself"/>
    <m/>
    <n v="1"/>
    <m/>
    <n v="0"/>
    <m/>
    <n v="1"/>
    <m/>
    <m/>
  </r>
  <r>
    <x v="8"/>
    <m/>
    <x v="154"/>
    <m/>
    <m/>
    <s v=""/>
    <m/>
    <x v="97"/>
    <x v="0"/>
    <n v="1"/>
    <n v="1"/>
    <m/>
    <m/>
    <m/>
    <n v="1"/>
    <n v="138.46"/>
    <n v="138.46"/>
    <m/>
    <n v="1"/>
    <m/>
    <m/>
  </r>
  <r>
    <x v="8"/>
    <m/>
    <x v="154"/>
    <m/>
    <m/>
    <s v=""/>
    <m/>
    <x v="193"/>
    <x v="0"/>
    <n v="1"/>
    <n v="1"/>
    <m/>
    <m/>
    <m/>
    <n v="1"/>
    <n v="430.33"/>
    <n v="430.33"/>
    <m/>
    <n v="1"/>
    <m/>
    <m/>
  </r>
  <r>
    <x v="8"/>
    <m/>
    <x v="154"/>
    <m/>
    <m/>
    <s v=""/>
    <m/>
    <x v="222"/>
    <x v="0"/>
    <s v="Tablets"/>
    <n v="1"/>
    <m/>
    <m/>
    <m/>
    <n v="1"/>
    <n v="17.702000000000002"/>
    <n v="17.7"/>
    <m/>
    <n v="1"/>
    <m/>
    <m/>
  </r>
  <r>
    <x v="8"/>
    <m/>
    <x v="154"/>
    <m/>
    <m/>
    <s v=""/>
    <m/>
    <x v="681"/>
    <x v="0"/>
    <n v="1"/>
    <n v="1"/>
    <m/>
    <m/>
    <m/>
    <n v="1"/>
    <n v="5.6480699999999997"/>
    <n v="5.65"/>
    <m/>
    <n v="1"/>
    <m/>
    <m/>
  </r>
  <r>
    <x v="8"/>
    <m/>
    <x v="154"/>
    <m/>
    <m/>
    <s v=""/>
    <m/>
    <x v="434"/>
    <x v="0"/>
    <n v="1"/>
    <n v="2"/>
    <m/>
    <m/>
    <m/>
    <n v="2"/>
    <n v="1.1060099999999999"/>
    <n v="2.21"/>
    <m/>
    <n v="1"/>
    <m/>
    <m/>
  </r>
  <r>
    <x v="8"/>
    <m/>
    <x v="154"/>
    <m/>
    <m/>
    <s v=""/>
    <m/>
    <x v="92"/>
    <x v="0"/>
    <n v="1"/>
    <n v="1"/>
    <n v="1"/>
    <n v="1"/>
    <s v="visit"/>
    <n v="1"/>
    <n v="325.95"/>
    <n v="325.95"/>
    <m/>
    <n v="1"/>
    <m/>
    <s v="Subsituted with &quot;Catheter Foleys retention 10cc FG 16&quot;"/>
  </r>
  <r>
    <x v="8"/>
    <m/>
    <x v="154"/>
    <m/>
    <m/>
    <s v=""/>
    <m/>
    <x v="658"/>
    <x v="0"/>
    <n v="1"/>
    <n v="1"/>
    <m/>
    <m/>
    <m/>
    <n v="1"/>
    <n v="163.43"/>
    <n v="163.43"/>
    <m/>
    <n v="1"/>
    <m/>
    <m/>
  </r>
  <r>
    <x v="8"/>
    <m/>
    <x v="154"/>
    <m/>
    <m/>
    <s v=""/>
    <m/>
    <x v="682"/>
    <x v="0"/>
    <n v="1"/>
    <n v="1"/>
    <m/>
    <m/>
    <m/>
    <n v="1"/>
    <n v="25.98"/>
    <n v="25.98"/>
    <m/>
    <n v="1"/>
    <m/>
    <m/>
  </r>
  <r>
    <x v="8"/>
    <m/>
    <x v="154"/>
    <m/>
    <m/>
    <s v=""/>
    <m/>
    <x v="107"/>
    <x v="0"/>
    <n v="1"/>
    <n v="1"/>
    <m/>
    <m/>
    <m/>
    <n v="1"/>
    <n v="31.63"/>
    <n v="31.63"/>
    <m/>
    <n v="1"/>
    <m/>
    <m/>
  </r>
  <r>
    <x v="8"/>
    <m/>
    <x v="154"/>
    <m/>
    <m/>
    <s v=""/>
    <m/>
    <x v="683"/>
    <x v="1"/>
    <n v="1"/>
    <n v="1"/>
    <m/>
    <m/>
    <m/>
    <n v="1"/>
    <m/>
    <n v="0"/>
    <m/>
    <n v="1"/>
    <m/>
    <m/>
  </r>
  <r>
    <x v="8"/>
    <m/>
    <x v="154"/>
    <m/>
    <m/>
    <s v=""/>
    <m/>
    <x v="72"/>
    <x v="0"/>
    <n v="1"/>
    <n v="1"/>
    <m/>
    <m/>
    <m/>
    <n v="1"/>
    <n v="302.24"/>
    <n v="302.24"/>
    <m/>
    <n v="1"/>
    <m/>
    <s v="Size?"/>
  </r>
  <r>
    <x v="8"/>
    <m/>
    <x v="154"/>
    <m/>
    <m/>
    <s v=""/>
    <m/>
    <x v="684"/>
    <x v="1"/>
    <n v="1"/>
    <m/>
    <m/>
    <m/>
    <m/>
    <n v="0"/>
    <m/>
    <n v="0"/>
    <m/>
    <n v="1"/>
    <m/>
    <m/>
  </r>
  <r>
    <x v="8"/>
    <m/>
    <x v="154"/>
    <m/>
    <m/>
    <s v=""/>
    <m/>
    <x v="195"/>
    <x v="1"/>
    <n v="1"/>
    <m/>
    <m/>
    <m/>
    <m/>
    <n v="0"/>
    <m/>
    <n v="0"/>
    <m/>
    <n v="1"/>
    <m/>
    <m/>
  </r>
  <r>
    <x v="8"/>
    <m/>
    <x v="154"/>
    <m/>
    <m/>
    <s v=""/>
    <m/>
    <x v="685"/>
    <x v="1"/>
    <n v="2"/>
    <m/>
    <m/>
    <m/>
    <m/>
    <n v="0"/>
    <m/>
    <n v="0"/>
    <m/>
    <n v="1"/>
    <m/>
    <m/>
  </r>
  <r>
    <x v="8"/>
    <m/>
    <x v="154"/>
    <m/>
    <m/>
    <s v=""/>
    <m/>
    <x v="686"/>
    <x v="1"/>
    <n v="2"/>
    <m/>
    <m/>
    <m/>
    <m/>
    <n v="0"/>
    <m/>
    <n v="0"/>
    <m/>
    <n v="1"/>
    <m/>
    <m/>
  </r>
  <r>
    <x v="8"/>
    <m/>
    <x v="155"/>
    <s v="Lymphoedema management"/>
    <s v="primary"/>
    <s v="primary"/>
    <m/>
    <x v="687"/>
    <x v="1"/>
    <n v="1"/>
    <m/>
    <m/>
    <s v="In case of complications, they are managed at secondary level"/>
    <m/>
    <n v="0"/>
    <m/>
    <n v="0"/>
    <m/>
    <n v="1"/>
    <m/>
    <m/>
  </r>
  <r>
    <x v="8"/>
    <m/>
    <x v="155"/>
    <m/>
    <m/>
    <s v=""/>
    <m/>
    <x v="688"/>
    <x v="1"/>
    <n v="1"/>
    <m/>
    <m/>
    <m/>
    <m/>
    <n v="0"/>
    <m/>
    <n v="0"/>
    <m/>
    <n v="1"/>
    <m/>
    <m/>
  </r>
  <r>
    <x v="8"/>
    <m/>
    <x v="155"/>
    <m/>
    <m/>
    <s v=""/>
    <m/>
    <x v="689"/>
    <x v="1"/>
    <n v="1"/>
    <m/>
    <m/>
    <m/>
    <m/>
    <n v="0"/>
    <m/>
    <n v="0"/>
    <m/>
    <n v="1"/>
    <m/>
    <m/>
  </r>
  <r>
    <x v="8"/>
    <m/>
    <x v="155"/>
    <m/>
    <m/>
    <s v=""/>
    <m/>
    <x v="213"/>
    <x v="0"/>
    <m/>
    <m/>
    <m/>
    <m/>
    <m/>
    <n v="0"/>
    <n v="19.9892"/>
    <n v="0"/>
    <m/>
    <n v="1"/>
    <m/>
    <s v="Type?"/>
  </r>
  <r>
    <x v="9"/>
    <s v="Tooth extraction"/>
    <x v="156"/>
    <s v="Management of severe tooth pain - tooth extraction"/>
    <s v="Community/Primary"/>
    <s v="community/primary"/>
    <m/>
    <x v="690"/>
    <x v="0"/>
    <s v="vials"/>
    <n v="1"/>
    <m/>
    <n v="1"/>
    <m/>
    <n v="1"/>
    <n v="358.19900000000001"/>
    <n v="358.2"/>
    <m/>
    <n v="1"/>
    <s v="two vials is on average but it can go up to 5 vials 1and tooth extraction can be done at all levels thus primary, secondary and tertiary"/>
    <m/>
  </r>
  <r>
    <x v="9"/>
    <m/>
    <x v="156"/>
    <m/>
    <m/>
    <s v=""/>
    <m/>
    <x v="691"/>
    <x v="0"/>
    <m/>
    <n v="1"/>
    <m/>
    <n v="1"/>
    <m/>
    <n v="1"/>
    <n v="26.271100000000001"/>
    <n v="26.27"/>
    <m/>
    <n v="1"/>
    <s v="need to add surgical extraction of impacted wisdom teeth or other impacted teeth"/>
    <m/>
  </r>
  <r>
    <x v="9"/>
    <m/>
    <x v="156"/>
    <m/>
    <m/>
    <s v=""/>
    <m/>
    <x v="28"/>
    <x v="0"/>
    <m/>
    <n v="2"/>
    <m/>
    <n v="1"/>
    <m/>
    <n v="2"/>
    <n v="37.690399999999997"/>
    <n v="75.38"/>
    <m/>
    <n v="1"/>
    <m/>
    <m/>
  </r>
  <r>
    <x v="9"/>
    <m/>
    <x v="156"/>
    <m/>
    <m/>
    <s v=""/>
    <m/>
    <x v="62"/>
    <x v="0"/>
    <m/>
    <n v="2"/>
    <m/>
    <n v="1"/>
    <m/>
    <n v="2"/>
    <n v="15.637700000000001"/>
    <n v="31.28"/>
    <m/>
    <n v="1"/>
    <m/>
    <m/>
  </r>
  <r>
    <x v="9"/>
    <m/>
    <x v="156"/>
    <m/>
    <m/>
    <s v=""/>
    <m/>
    <x v="692"/>
    <x v="1"/>
    <m/>
    <m/>
    <m/>
    <m/>
    <m/>
    <n v="0"/>
    <m/>
    <n v="0"/>
    <m/>
    <n v="1"/>
    <m/>
    <m/>
  </r>
  <r>
    <x v="9"/>
    <m/>
    <x v="156"/>
    <m/>
    <m/>
    <s v=""/>
    <m/>
    <x v="693"/>
    <x v="1"/>
    <m/>
    <m/>
    <m/>
    <m/>
    <m/>
    <n v="0"/>
    <m/>
    <n v="0"/>
    <m/>
    <n v="1"/>
    <m/>
    <m/>
  </r>
  <r>
    <x v="9"/>
    <m/>
    <x v="156"/>
    <m/>
    <m/>
    <s v=""/>
    <m/>
    <x v="694"/>
    <x v="1"/>
    <n v="1"/>
    <s v="once"/>
    <m/>
    <m/>
    <m/>
    <n v="0"/>
    <m/>
    <n v="0"/>
    <m/>
    <n v="1"/>
    <m/>
    <m/>
  </r>
  <r>
    <x v="9"/>
    <m/>
    <x v="156"/>
    <m/>
    <m/>
    <s v=""/>
    <m/>
    <x v="695"/>
    <x v="1"/>
    <m/>
    <m/>
    <m/>
    <m/>
    <m/>
    <n v="0"/>
    <m/>
    <n v="0"/>
    <m/>
    <n v="1"/>
    <m/>
    <m/>
  </r>
  <r>
    <x v="9"/>
    <m/>
    <x v="156"/>
    <m/>
    <m/>
    <s v=""/>
    <m/>
    <x v="696"/>
    <x v="1"/>
    <s v="30 minutes"/>
    <s v="once"/>
    <m/>
    <m/>
    <m/>
    <n v="0"/>
    <m/>
    <n v="0"/>
    <m/>
    <n v="1"/>
    <m/>
    <m/>
  </r>
  <r>
    <x v="9"/>
    <s v="conservative treatment(tooth fillings)"/>
    <x v="157"/>
    <s v="Management of mild tooth pain - tooth filling"/>
    <s v="secondary"/>
    <s v="secondary"/>
    <m/>
    <x v="690"/>
    <x v="0"/>
    <s v="catridge"/>
    <n v="2"/>
    <m/>
    <n v="1"/>
    <m/>
    <n v="2"/>
    <n v="358.19900000000001"/>
    <n v="716.4"/>
    <m/>
    <n v="1"/>
    <m/>
    <m/>
  </r>
  <r>
    <x v="9"/>
    <m/>
    <x v="157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57"/>
    <m/>
    <m/>
    <s v=""/>
    <m/>
    <x v="697"/>
    <x v="0"/>
    <m/>
    <n v="1"/>
    <m/>
    <n v="1"/>
    <m/>
    <n v="1"/>
    <n v="0.48759999999999998"/>
    <n v="0.49"/>
    <m/>
    <n v="1"/>
    <m/>
    <m/>
  </r>
  <r>
    <x v="9"/>
    <m/>
    <x v="157"/>
    <m/>
    <m/>
    <s v=""/>
    <m/>
    <x v="698"/>
    <x v="1"/>
    <m/>
    <m/>
    <m/>
    <m/>
    <m/>
    <n v="0"/>
    <m/>
    <n v="0"/>
    <m/>
    <n v="1"/>
    <s v="Light system for cure"/>
    <m/>
  </r>
  <r>
    <x v="9"/>
    <m/>
    <x v="157"/>
    <m/>
    <m/>
    <s v=""/>
    <m/>
    <x v="699"/>
    <x v="1"/>
    <m/>
    <m/>
    <m/>
    <m/>
    <m/>
    <n v="0"/>
    <m/>
    <n v="0"/>
    <m/>
    <n v="1"/>
    <s v="Filling material and use on several persons; 10-20 teeth"/>
    <m/>
  </r>
  <r>
    <x v="9"/>
    <m/>
    <x v="157"/>
    <m/>
    <m/>
    <s v=""/>
    <m/>
    <x v="700"/>
    <x v="1"/>
    <m/>
    <n v="1"/>
    <m/>
    <n v="1"/>
    <m/>
    <n v="1"/>
    <m/>
    <n v="0"/>
    <m/>
    <n v="1"/>
    <m/>
    <m/>
  </r>
  <r>
    <x v="9"/>
    <m/>
    <x v="157"/>
    <m/>
    <m/>
    <s v=""/>
    <m/>
    <x v="701"/>
    <x v="1"/>
    <m/>
    <n v="1"/>
    <m/>
    <n v="1"/>
    <m/>
    <n v="1"/>
    <m/>
    <n v="0"/>
    <m/>
    <n v="1"/>
    <m/>
    <m/>
  </r>
  <r>
    <x v="9"/>
    <m/>
    <x v="157"/>
    <m/>
    <m/>
    <s v=""/>
    <m/>
    <x v="28"/>
    <x v="0"/>
    <m/>
    <n v="1"/>
    <m/>
    <n v="1"/>
    <m/>
    <n v="1"/>
    <n v="37.690399999999997"/>
    <n v="37.69"/>
    <m/>
    <n v="1"/>
    <m/>
    <m/>
  </r>
  <r>
    <x v="9"/>
    <m/>
    <x v="157"/>
    <m/>
    <m/>
    <s v=""/>
    <m/>
    <x v="702"/>
    <x v="1"/>
    <m/>
    <m/>
    <m/>
    <m/>
    <m/>
    <n v="0"/>
    <m/>
    <n v="0"/>
    <m/>
    <n v="1"/>
    <m/>
    <m/>
  </r>
  <r>
    <x v="9"/>
    <m/>
    <x v="157"/>
    <m/>
    <m/>
    <s v=""/>
    <m/>
    <x v="443"/>
    <x v="1"/>
    <m/>
    <n v="4"/>
    <m/>
    <n v="1"/>
    <m/>
    <n v="4"/>
    <m/>
    <n v="0"/>
    <m/>
    <n v="1"/>
    <m/>
    <m/>
  </r>
  <r>
    <x v="9"/>
    <m/>
    <x v="157"/>
    <m/>
    <m/>
    <s v=""/>
    <m/>
    <x v="703"/>
    <x v="1"/>
    <m/>
    <n v="1"/>
    <m/>
    <n v="1"/>
    <m/>
    <n v="1"/>
    <m/>
    <n v="0"/>
    <m/>
    <n v="1"/>
    <m/>
    <m/>
  </r>
  <r>
    <x v="9"/>
    <m/>
    <x v="157"/>
    <m/>
    <m/>
    <s v=""/>
    <m/>
    <x v="704"/>
    <x v="1"/>
    <m/>
    <m/>
    <m/>
    <m/>
    <m/>
    <n v="0"/>
    <m/>
    <n v="0"/>
    <m/>
    <n v="1"/>
    <m/>
    <m/>
  </r>
  <r>
    <x v="9"/>
    <m/>
    <x v="157"/>
    <m/>
    <m/>
    <s v=""/>
    <m/>
    <x v="705"/>
    <x v="1"/>
    <s v="45 minutes"/>
    <s v="once"/>
    <m/>
    <m/>
    <m/>
    <n v="0"/>
    <m/>
    <n v="0"/>
    <m/>
    <n v="1"/>
    <m/>
    <m/>
  </r>
  <r>
    <x v="9"/>
    <m/>
    <x v="158"/>
    <s v="Atraumatic restorative treatment (ART)"/>
    <s v="Community"/>
    <s v="community"/>
    <m/>
    <x v="701"/>
    <x v="1"/>
    <m/>
    <n v="1"/>
    <m/>
    <n v="1"/>
    <m/>
    <n v="1"/>
    <m/>
    <n v="0"/>
    <m/>
    <n v="1"/>
    <m/>
    <m/>
  </r>
  <r>
    <x v="9"/>
    <m/>
    <x v="158"/>
    <m/>
    <m/>
    <s v=""/>
    <m/>
    <x v="703"/>
    <x v="1"/>
    <m/>
    <n v="1"/>
    <m/>
    <n v="1"/>
    <m/>
    <n v="1"/>
    <m/>
    <n v="0"/>
    <m/>
    <n v="1"/>
    <m/>
    <m/>
  </r>
  <r>
    <x v="9"/>
    <m/>
    <x v="158"/>
    <m/>
    <m/>
    <s v=""/>
    <m/>
    <x v="706"/>
    <x v="1"/>
    <s v="20 minutes"/>
    <s v="once"/>
    <m/>
    <m/>
    <m/>
    <n v="0"/>
    <m/>
    <n v="0"/>
    <m/>
    <n v="1"/>
    <m/>
    <m/>
  </r>
  <r>
    <x v="9"/>
    <m/>
    <x v="159"/>
    <s v="Root canal therapy"/>
    <s v="Teritary"/>
    <s v="tertiary"/>
    <m/>
    <x v="690"/>
    <x v="0"/>
    <s v="catridge"/>
    <n v="2"/>
    <m/>
    <n v="1"/>
    <m/>
    <n v="2"/>
    <n v="358.19900000000001"/>
    <n v="716.4"/>
    <m/>
    <n v="1"/>
    <m/>
    <m/>
  </r>
  <r>
    <x v="9"/>
    <m/>
    <x v="159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59"/>
    <m/>
    <m/>
    <s v=""/>
    <m/>
    <x v="707"/>
    <x v="0"/>
    <m/>
    <n v="1"/>
    <m/>
    <n v="1"/>
    <m/>
    <n v="1"/>
    <m/>
    <n v="0"/>
    <m/>
    <n v="1"/>
    <m/>
    <m/>
  </r>
  <r>
    <x v="9"/>
    <m/>
    <x v="159"/>
    <m/>
    <m/>
    <s v=""/>
    <m/>
    <x v="708"/>
    <x v="2"/>
    <m/>
    <n v="4"/>
    <m/>
    <n v="1"/>
    <m/>
    <n v="4"/>
    <m/>
    <n v="0"/>
    <m/>
    <n v="1"/>
    <m/>
    <m/>
  </r>
  <r>
    <x v="9"/>
    <m/>
    <x v="159"/>
    <m/>
    <m/>
    <s v=""/>
    <m/>
    <x v="709"/>
    <x v="0"/>
    <m/>
    <n v="1"/>
    <m/>
    <n v="1"/>
    <m/>
    <n v="1"/>
    <n v="6574.29"/>
    <n v="6574.29"/>
    <m/>
    <n v="1"/>
    <m/>
    <m/>
  </r>
  <r>
    <x v="9"/>
    <m/>
    <x v="159"/>
    <m/>
    <m/>
    <s v=""/>
    <m/>
    <x v="710"/>
    <x v="2"/>
    <m/>
    <n v="1"/>
    <m/>
    <n v="1"/>
    <m/>
    <n v="1"/>
    <m/>
    <n v="0"/>
    <m/>
    <n v="1"/>
    <m/>
    <m/>
  </r>
  <r>
    <x v="9"/>
    <m/>
    <x v="159"/>
    <m/>
    <m/>
    <s v=""/>
    <m/>
    <x v="711"/>
    <x v="2"/>
    <m/>
    <n v="1"/>
    <m/>
    <n v="1"/>
    <m/>
    <n v="1"/>
    <m/>
    <n v="0"/>
    <m/>
    <n v="1"/>
    <m/>
    <m/>
  </r>
  <r>
    <x v="9"/>
    <m/>
    <x v="159"/>
    <m/>
    <m/>
    <s v=""/>
    <m/>
    <x v="712"/>
    <x v="2"/>
    <m/>
    <n v="1"/>
    <m/>
    <n v="1"/>
    <m/>
    <n v="1"/>
    <m/>
    <n v="0"/>
    <m/>
    <n v="1"/>
    <m/>
    <m/>
  </r>
  <r>
    <x v="9"/>
    <m/>
    <x v="159"/>
    <m/>
    <m/>
    <s v=""/>
    <m/>
    <x v="697"/>
    <x v="0"/>
    <m/>
    <n v="1"/>
    <m/>
    <n v="1"/>
    <m/>
    <n v="1"/>
    <n v="0.48759999999999998"/>
    <n v="0.49"/>
    <m/>
    <n v="1"/>
    <m/>
    <m/>
  </r>
  <r>
    <x v="9"/>
    <m/>
    <x v="159"/>
    <m/>
    <m/>
    <s v=""/>
    <m/>
    <x v="699"/>
    <x v="1"/>
    <m/>
    <m/>
    <m/>
    <m/>
    <m/>
    <n v="0"/>
    <m/>
    <n v="0"/>
    <m/>
    <n v="1"/>
    <m/>
    <m/>
  </r>
  <r>
    <x v="9"/>
    <m/>
    <x v="159"/>
    <m/>
    <m/>
    <s v=""/>
    <m/>
    <x v="713"/>
    <x v="1"/>
    <m/>
    <m/>
    <m/>
    <m/>
    <m/>
    <n v="0"/>
    <m/>
    <n v="0"/>
    <m/>
    <n v="1"/>
    <m/>
    <m/>
  </r>
  <r>
    <x v="9"/>
    <m/>
    <x v="159"/>
    <m/>
    <m/>
    <s v=""/>
    <m/>
    <x v="28"/>
    <x v="0"/>
    <m/>
    <n v="1"/>
    <m/>
    <n v="1"/>
    <m/>
    <n v="1"/>
    <n v="37.690399999999997"/>
    <n v="37.69"/>
    <m/>
    <n v="1"/>
    <m/>
    <m/>
  </r>
  <r>
    <x v="9"/>
    <m/>
    <x v="159"/>
    <m/>
    <m/>
    <s v=""/>
    <m/>
    <x v="702"/>
    <x v="2"/>
    <m/>
    <m/>
    <m/>
    <m/>
    <m/>
    <n v="0"/>
    <m/>
    <n v="0"/>
    <m/>
    <n v="1"/>
    <m/>
    <m/>
  </r>
  <r>
    <x v="9"/>
    <m/>
    <x v="159"/>
    <m/>
    <m/>
    <s v=""/>
    <m/>
    <x v="714"/>
    <x v="0"/>
    <m/>
    <n v="4"/>
    <m/>
    <n v="1"/>
    <m/>
    <n v="4"/>
    <n v="876.04899999999998"/>
    <n v="3504.2"/>
    <m/>
    <n v="1"/>
    <m/>
    <m/>
  </r>
  <r>
    <x v="9"/>
    <m/>
    <x v="159"/>
    <m/>
    <m/>
    <s v=""/>
    <m/>
    <x v="715"/>
    <x v="1"/>
    <m/>
    <m/>
    <m/>
    <m/>
    <m/>
    <n v="0"/>
    <m/>
    <n v="0"/>
    <m/>
    <n v="1"/>
    <m/>
    <m/>
  </r>
  <r>
    <x v="9"/>
    <m/>
    <x v="159"/>
    <m/>
    <m/>
    <s v=""/>
    <m/>
    <x v="716"/>
    <x v="1"/>
    <m/>
    <m/>
    <m/>
    <m/>
    <m/>
    <n v="0"/>
    <m/>
    <n v="0"/>
    <m/>
    <n v="1"/>
    <m/>
    <m/>
  </r>
  <r>
    <x v="9"/>
    <m/>
    <x v="159"/>
    <m/>
    <m/>
    <s v=""/>
    <m/>
    <x v="717"/>
    <x v="2"/>
    <m/>
    <m/>
    <m/>
    <m/>
    <m/>
    <n v="0"/>
    <m/>
    <n v="0"/>
    <m/>
    <n v="1"/>
    <m/>
    <m/>
  </r>
  <r>
    <x v="9"/>
    <m/>
    <x v="159"/>
    <m/>
    <m/>
    <s v=""/>
    <m/>
    <x v="718"/>
    <x v="1"/>
    <m/>
    <m/>
    <m/>
    <m/>
    <m/>
    <n v="0"/>
    <m/>
    <n v="0"/>
    <m/>
    <n v="1"/>
    <m/>
    <m/>
  </r>
  <r>
    <x v="9"/>
    <m/>
    <x v="159"/>
    <m/>
    <m/>
    <s v=""/>
    <m/>
    <x v="719"/>
    <x v="2"/>
    <m/>
    <m/>
    <m/>
    <m/>
    <m/>
    <n v="0"/>
    <m/>
    <n v="0"/>
    <m/>
    <n v="1"/>
    <m/>
    <m/>
  </r>
  <r>
    <x v="9"/>
    <m/>
    <x v="159"/>
    <m/>
    <m/>
    <s v=""/>
    <m/>
    <x v="720"/>
    <x v="1"/>
    <s v="60 minutes"/>
    <s v="once"/>
    <m/>
    <m/>
    <m/>
    <n v="0"/>
    <m/>
    <n v="0"/>
    <m/>
    <n v="1"/>
    <m/>
    <m/>
  </r>
  <r>
    <x v="9"/>
    <s v="management of maxillofacial fractures"/>
    <x v="160"/>
    <s v="Intermaxillary Fixation"/>
    <s v="secondary"/>
    <s v="secondary"/>
    <m/>
    <x v="690"/>
    <x v="0"/>
    <s v="10 to 12 cartridge"/>
    <s v="once"/>
    <m/>
    <m/>
    <m/>
    <n v="0"/>
    <n v="358.19900000000001"/>
    <n v="0"/>
    <m/>
    <n v="1"/>
    <m/>
    <m/>
  </r>
  <r>
    <x v="9"/>
    <m/>
    <x v="160"/>
    <m/>
    <m/>
    <s v=""/>
    <m/>
    <x v="691"/>
    <x v="0"/>
    <m/>
    <n v="1"/>
    <m/>
    <n v="1"/>
    <m/>
    <n v="1"/>
    <n v="26.271100000000001"/>
    <n v="26.27"/>
    <m/>
    <n v="1"/>
    <s v="sometimes it can be done under GA if open reduction"/>
    <m/>
  </r>
  <r>
    <x v="9"/>
    <m/>
    <x v="160"/>
    <m/>
    <m/>
    <s v=""/>
    <m/>
    <x v="721"/>
    <x v="0"/>
    <s v="roll"/>
    <n v="1"/>
    <m/>
    <n v="1"/>
    <m/>
    <n v="1"/>
    <n v="39390.06"/>
    <n v="39390.06"/>
    <m/>
    <n v="1"/>
    <m/>
    <m/>
  </r>
  <r>
    <x v="9"/>
    <m/>
    <x v="160"/>
    <m/>
    <m/>
    <s v=""/>
    <m/>
    <x v="722"/>
    <x v="0"/>
    <s v="roll"/>
    <n v="1"/>
    <m/>
    <n v="1"/>
    <m/>
    <n v="1"/>
    <m/>
    <n v="0"/>
    <m/>
    <n v="1"/>
    <m/>
    <m/>
  </r>
  <r>
    <x v="9"/>
    <m/>
    <x v="160"/>
    <m/>
    <m/>
    <s v=""/>
    <m/>
    <x v="28"/>
    <x v="0"/>
    <m/>
    <n v="1"/>
    <m/>
    <n v="1"/>
    <m/>
    <n v="1"/>
    <n v="37.690399999999997"/>
    <n v="37.69"/>
    <m/>
    <n v="1"/>
    <m/>
    <m/>
  </r>
  <r>
    <x v="9"/>
    <m/>
    <x v="160"/>
    <m/>
    <m/>
    <s v=""/>
    <m/>
    <x v="723"/>
    <x v="1"/>
    <m/>
    <m/>
    <m/>
    <m/>
    <m/>
    <n v="0"/>
    <m/>
    <n v="0"/>
    <m/>
    <n v="1"/>
    <m/>
    <m/>
  </r>
  <r>
    <x v="9"/>
    <m/>
    <x v="160"/>
    <m/>
    <m/>
    <s v=""/>
    <m/>
    <x v="443"/>
    <x v="1"/>
    <m/>
    <n v="4"/>
    <m/>
    <n v="1"/>
    <m/>
    <n v="4"/>
    <m/>
    <n v="0"/>
    <m/>
    <n v="1"/>
    <m/>
    <m/>
  </r>
  <r>
    <x v="9"/>
    <m/>
    <x v="160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0"/>
    <m/>
    <m/>
    <s v=""/>
    <m/>
    <x v="725"/>
    <x v="1"/>
    <s v="120 minutes"/>
    <s v="once"/>
    <m/>
    <m/>
    <m/>
    <n v="0"/>
    <m/>
    <n v="0"/>
    <m/>
    <n v="1"/>
    <m/>
    <m/>
  </r>
  <r>
    <x v="9"/>
    <s v="management of maxillofacial fractures"/>
    <x v="161"/>
    <s v="Bone plating"/>
    <s v="Teritary"/>
    <s v="tertiary"/>
    <m/>
    <x v="690"/>
    <x v="0"/>
    <s v="2 cartridge GA"/>
    <s v="1 cartridge GA"/>
    <m/>
    <m/>
    <m/>
    <n v="0"/>
    <n v="358.19900000000001"/>
    <n v="0"/>
    <m/>
    <n v="1"/>
    <m/>
    <m/>
  </r>
  <r>
    <x v="9"/>
    <m/>
    <x v="161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1"/>
    <m/>
    <m/>
    <s v=""/>
    <m/>
    <x v="721"/>
    <x v="0"/>
    <s v="roll"/>
    <n v="1"/>
    <m/>
    <n v="1"/>
    <m/>
    <n v="1"/>
    <n v="39390.06"/>
    <n v="39390.06"/>
    <m/>
    <n v="1"/>
    <m/>
    <m/>
  </r>
  <r>
    <x v="9"/>
    <m/>
    <x v="161"/>
    <m/>
    <m/>
    <s v=""/>
    <m/>
    <x v="722"/>
    <x v="0"/>
    <s v="roll"/>
    <n v="1"/>
    <m/>
    <n v="1"/>
    <m/>
    <n v="1"/>
    <m/>
    <n v="0"/>
    <m/>
    <n v="1"/>
    <m/>
    <m/>
  </r>
  <r>
    <x v="9"/>
    <m/>
    <x v="161"/>
    <m/>
    <m/>
    <s v=""/>
    <m/>
    <x v="28"/>
    <x v="0"/>
    <m/>
    <n v="1"/>
    <m/>
    <n v="1"/>
    <m/>
    <n v="1"/>
    <n v="37.690399999999997"/>
    <n v="37.69"/>
    <m/>
    <n v="1"/>
    <m/>
    <m/>
  </r>
  <r>
    <x v="9"/>
    <m/>
    <x v="161"/>
    <m/>
    <m/>
    <s v=""/>
    <m/>
    <x v="723"/>
    <x v="1"/>
    <m/>
    <m/>
    <m/>
    <m/>
    <m/>
    <n v="0"/>
    <m/>
    <n v="0"/>
    <m/>
    <n v="1"/>
    <m/>
    <m/>
  </r>
  <r>
    <x v="9"/>
    <m/>
    <x v="161"/>
    <m/>
    <m/>
    <s v=""/>
    <m/>
    <x v="443"/>
    <x v="1"/>
    <m/>
    <n v="4"/>
    <m/>
    <n v="1"/>
    <m/>
    <n v="4"/>
    <m/>
    <n v="0"/>
    <m/>
    <n v="1"/>
    <m/>
    <m/>
  </r>
  <r>
    <x v="9"/>
    <m/>
    <x v="161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1"/>
    <m/>
    <m/>
    <s v=""/>
    <m/>
    <x v="726"/>
    <x v="1"/>
    <s v="120 minutes"/>
    <s v="once"/>
    <m/>
    <m/>
    <m/>
    <n v="0"/>
    <m/>
    <n v="0"/>
    <m/>
    <n v="1"/>
    <m/>
    <m/>
  </r>
  <r>
    <x v="9"/>
    <s v="management of maxillofacial fractures"/>
    <x v="162"/>
    <s v="Intraoseous wiring"/>
    <s v="Teritary"/>
    <s v="tertiary"/>
    <m/>
    <x v="690"/>
    <x v="0"/>
    <s v="3 cartridge GA"/>
    <m/>
    <m/>
    <m/>
    <m/>
    <n v="0"/>
    <n v="358.19900000000001"/>
    <n v="0"/>
    <m/>
    <n v="1"/>
    <m/>
    <m/>
  </r>
  <r>
    <x v="9"/>
    <m/>
    <x v="162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2"/>
    <m/>
    <m/>
    <s v=""/>
    <m/>
    <x v="721"/>
    <x v="0"/>
    <s v="roll"/>
    <n v="1"/>
    <m/>
    <n v="1"/>
    <m/>
    <n v="1"/>
    <n v="39390.06"/>
    <n v="39390.06"/>
    <m/>
    <n v="1"/>
    <m/>
    <m/>
  </r>
  <r>
    <x v="9"/>
    <m/>
    <x v="162"/>
    <m/>
    <m/>
    <s v=""/>
    <m/>
    <x v="722"/>
    <x v="0"/>
    <s v="roll"/>
    <n v="1"/>
    <m/>
    <n v="1"/>
    <m/>
    <n v="1"/>
    <m/>
    <n v="0"/>
    <m/>
    <n v="1"/>
    <m/>
    <m/>
  </r>
  <r>
    <x v="9"/>
    <m/>
    <x v="162"/>
    <m/>
    <m/>
    <s v=""/>
    <m/>
    <x v="28"/>
    <x v="0"/>
    <m/>
    <n v="1"/>
    <m/>
    <n v="1"/>
    <m/>
    <n v="1"/>
    <n v="37.690399999999997"/>
    <n v="37.69"/>
    <m/>
    <n v="1"/>
    <m/>
    <m/>
  </r>
  <r>
    <x v="9"/>
    <m/>
    <x v="162"/>
    <m/>
    <m/>
    <s v=""/>
    <m/>
    <x v="723"/>
    <x v="1"/>
    <m/>
    <m/>
    <m/>
    <m/>
    <m/>
    <n v="0"/>
    <m/>
    <n v="0"/>
    <m/>
    <n v="1"/>
    <m/>
    <m/>
  </r>
  <r>
    <x v="9"/>
    <m/>
    <x v="162"/>
    <m/>
    <m/>
    <s v=""/>
    <m/>
    <x v="443"/>
    <x v="1"/>
    <m/>
    <n v="4"/>
    <m/>
    <n v="1"/>
    <m/>
    <n v="4"/>
    <m/>
    <n v="0"/>
    <m/>
    <n v="1"/>
    <m/>
    <m/>
  </r>
  <r>
    <x v="9"/>
    <m/>
    <x v="162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2"/>
    <m/>
    <m/>
    <s v=""/>
    <m/>
    <x v="726"/>
    <x v="1"/>
    <s v="120 minutes"/>
    <s v="once"/>
    <m/>
    <m/>
    <m/>
    <n v="0"/>
    <m/>
    <n v="0"/>
    <m/>
    <n v="1"/>
    <m/>
    <m/>
  </r>
  <r>
    <x v="9"/>
    <m/>
    <x v="162"/>
    <m/>
    <m/>
    <s v=""/>
    <m/>
    <x v="727"/>
    <x v="1"/>
    <s v="120 minutes"/>
    <s v="once"/>
    <m/>
    <m/>
    <m/>
    <n v="0"/>
    <m/>
    <n v="0"/>
    <m/>
    <n v="1"/>
    <m/>
    <m/>
  </r>
  <r>
    <x v="9"/>
    <s v="management of dental alveolar fractures"/>
    <x v="163"/>
    <s v="Tooth splinting"/>
    <s v="secondary"/>
    <s v="secondary"/>
    <m/>
    <x v="690"/>
    <x v="0"/>
    <s v="1 cartridge"/>
    <m/>
    <m/>
    <m/>
    <m/>
    <n v="0"/>
    <n v="358.19900000000001"/>
    <n v="0"/>
    <m/>
    <n v="1"/>
    <m/>
    <m/>
  </r>
  <r>
    <x v="9"/>
    <m/>
    <x v="163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3"/>
    <m/>
    <m/>
    <s v=""/>
    <m/>
    <x v="721"/>
    <x v="0"/>
    <s v="roll"/>
    <n v="1"/>
    <m/>
    <n v="1"/>
    <m/>
    <n v="1"/>
    <n v="39390.06"/>
    <n v="39390.06"/>
    <m/>
    <n v="1"/>
    <m/>
    <m/>
  </r>
  <r>
    <x v="9"/>
    <m/>
    <x v="163"/>
    <m/>
    <m/>
    <s v=""/>
    <m/>
    <x v="28"/>
    <x v="0"/>
    <m/>
    <n v="2"/>
    <m/>
    <n v="1"/>
    <m/>
    <n v="2"/>
    <n v="37.690399999999997"/>
    <n v="75.38"/>
    <m/>
    <n v="1"/>
    <m/>
    <m/>
  </r>
  <r>
    <x v="9"/>
    <m/>
    <x v="163"/>
    <m/>
    <m/>
    <s v=""/>
    <m/>
    <x v="723"/>
    <x v="1"/>
    <m/>
    <m/>
    <m/>
    <m/>
    <m/>
    <n v="0"/>
    <m/>
    <n v="0"/>
    <m/>
    <n v="1"/>
    <m/>
    <m/>
  </r>
  <r>
    <x v="9"/>
    <m/>
    <x v="163"/>
    <m/>
    <m/>
    <s v=""/>
    <m/>
    <x v="443"/>
    <x v="1"/>
    <m/>
    <n v="4"/>
    <m/>
    <n v="1"/>
    <m/>
    <n v="4"/>
    <m/>
    <n v="0"/>
    <m/>
    <n v="1"/>
    <m/>
    <m/>
  </r>
  <r>
    <x v="9"/>
    <m/>
    <x v="163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3"/>
    <m/>
    <m/>
    <s v=""/>
    <m/>
    <x v="726"/>
    <x v="1"/>
    <s v="30 minutes"/>
    <s v="once"/>
    <m/>
    <m/>
    <m/>
    <n v="0"/>
    <m/>
    <n v="0"/>
    <m/>
    <n v="1"/>
    <m/>
    <m/>
  </r>
  <r>
    <x v="9"/>
    <s v="management of cyst of the jaws"/>
    <x v="164"/>
    <s v="Enucleation and marsupulization of dental cysts"/>
    <s v="Teritary"/>
    <s v="tertiary"/>
    <m/>
    <x v="690"/>
    <x v="0"/>
    <s v="5 cartridge or GA"/>
    <m/>
    <m/>
    <m/>
    <m/>
    <n v="0"/>
    <n v="358.19900000000001"/>
    <n v="0"/>
    <m/>
    <n v="1"/>
    <m/>
    <m/>
  </r>
  <r>
    <x v="9"/>
    <m/>
    <x v="164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4"/>
    <m/>
    <m/>
    <s v=""/>
    <m/>
    <x v="28"/>
    <x v="0"/>
    <m/>
    <n v="3"/>
    <m/>
    <n v="1"/>
    <m/>
    <n v="3"/>
    <n v="37.690399999999997"/>
    <n v="113.07"/>
    <m/>
    <n v="1"/>
    <m/>
    <m/>
  </r>
  <r>
    <x v="9"/>
    <m/>
    <x v="164"/>
    <m/>
    <m/>
    <s v=""/>
    <m/>
    <x v="723"/>
    <x v="1"/>
    <m/>
    <m/>
    <m/>
    <m/>
    <m/>
    <n v="0"/>
    <m/>
    <n v="0"/>
    <m/>
    <n v="1"/>
    <m/>
    <m/>
  </r>
  <r>
    <x v="9"/>
    <m/>
    <x v="164"/>
    <m/>
    <m/>
    <s v=""/>
    <m/>
    <x v="443"/>
    <x v="1"/>
    <m/>
    <n v="4"/>
    <m/>
    <n v="1"/>
    <m/>
    <n v="4"/>
    <m/>
    <n v="0"/>
    <m/>
    <n v="1"/>
    <m/>
    <m/>
  </r>
  <r>
    <x v="9"/>
    <m/>
    <x v="164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4"/>
    <m/>
    <m/>
    <s v=""/>
    <m/>
    <x v="726"/>
    <x v="1"/>
    <s v="45 minutes"/>
    <s v="once"/>
    <m/>
    <m/>
    <m/>
    <n v="0"/>
    <m/>
    <n v="0"/>
    <m/>
    <n v="1"/>
    <m/>
    <m/>
  </r>
  <r>
    <x v="9"/>
    <s v="management of facial tumours"/>
    <x v="165"/>
    <s v="Excision and incisional biopsy of dental tumors"/>
    <s v="Teritary"/>
    <s v="tertiary"/>
    <m/>
    <x v="690"/>
    <x v="0"/>
    <s v="5 cartridge and GA"/>
    <m/>
    <m/>
    <m/>
    <m/>
    <n v="0"/>
    <n v="358.19900000000001"/>
    <n v="0"/>
    <m/>
    <n v="1"/>
    <m/>
    <m/>
  </r>
  <r>
    <x v="9"/>
    <m/>
    <x v="165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5"/>
    <m/>
    <m/>
    <s v=""/>
    <m/>
    <x v="28"/>
    <x v="0"/>
    <m/>
    <n v="2"/>
    <m/>
    <n v="1"/>
    <m/>
    <n v="2"/>
    <n v="37.690399999999997"/>
    <n v="75.38"/>
    <m/>
    <n v="1"/>
    <m/>
    <m/>
  </r>
  <r>
    <x v="9"/>
    <m/>
    <x v="165"/>
    <m/>
    <m/>
    <s v=""/>
    <m/>
    <x v="723"/>
    <x v="1"/>
    <m/>
    <m/>
    <m/>
    <m/>
    <m/>
    <n v="0"/>
    <m/>
    <n v="0"/>
    <m/>
    <n v="1"/>
    <m/>
    <m/>
  </r>
  <r>
    <x v="9"/>
    <m/>
    <x v="165"/>
    <m/>
    <m/>
    <s v=""/>
    <m/>
    <x v="443"/>
    <x v="1"/>
    <m/>
    <n v="4"/>
    <m/>
    <n v="1"/>
    <m/>
    <n v="4"/>
    <m/>
    <n v="0"/>
    <m/>
    <n v="1"/>
    <m/>
    <m/>
  </r>
  <r>
    <x v="9"/>
    <m/>
    <x v="165"/>
    <m/>
    <m/>
    <s v=""/>
    <m/>
    <x v="511"/>
    <x v="1"/>
    <m/>
    <m/>
    <m/>
    <m/>
    <m/>
    <n v="0"/>
    <m/>
    <n v="0"/>
    <m/>
    <n v="1"/>
    <m/>
    <m/>
  </r>
  <r>
    <x v="9"/>
    <m/>
    <x v="165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5"/>
    <m/>
    <m/>
    <s v=""/>
    <m/>
    <x v="726"/>
    <x v="1"/>
    <s v="120 minutes"/>
    <s v="once"/>
    <m/>
    <m/>
    <m/>
    <n v="0"/>
    <m/>
    <n v="0"/>
    <m/>
    <n v="1"/>
    <m/>
    <m/>
  </r>
  <r>
    <x v="9"/>
    <m/>
    <x v="165"/>
    <m/>
    <m/>
    <s v=""/>
    <m/>
    <x v="727"/>
    <x v="1"/>
    <s v="120 minutes"/>
    <s v="once"/>
    <m/>
    <m/>
    <m/>
    <n v="0"/>
    <m/>
    <n v="0"/>
    <m/>
    <n v="1"/>
    <m/>
    <m/>
  </r>
  <r>
    <x v="9"/>
    <s v="management of facial infections"/>
    <x v="166"/>
    <s v="Incision and drainage of dental abscess"/>
    <s v="secondary"/>
    <s v="secondary"/>
    <m/>
    <x v="690"/>
    <x v="0"/>
    <s v="1 cartridge"/>
    <m/>
    <m/>
    <m/>
    <m/>
    <n v="0"/>
    <n v="358.19900000000001"/>
    <n v="0"/>
    <m/>
    <n v="1"/>
    <m/>
    <m/>
  </r>
  <r>
    <x v="9"/>
    <m/>
    <x v="166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6"/>
    <m/>
    <m/>
    <s v=""/>
    <m/>
    <x v="28"/>
    <x v="0"/>
    <m/>
    <n v="4"/>
    <m/>
    <n v="1"/>
    <m/>
    <n v="4"/>
    <n v="37.690399999999997"/>
    <n v="150.76"/>
    <m/>
    <n v="1"/>
    <m/>
    <m/>
  </r>
  <r>
    <x v="9"/>
    <m/>
    <x v="166"/>
    <m/>
    <m/>
    <s v=""/>
    <m/>
    <x v="728"/>
    <x v="0"/>
    <s v="tablets"/>
    <n v="2"/>
    <n v="2"/>
    <n v="5"/>
    <s v="days"/>
    <n v="20"/>
    <n v="67.92"/>
    <n v="1358.4"/>
    <m/>
    <n v="1"/>
    <s v="Amox or Augmentin, X pen and genta, ceft x5 days"/>
    <s v="Amoxycillin 500mg plus Clavulanic acid 125mg tablet"/>
  </r>
  <r>
    <x v="9"/>
    <m/>
    <x v="166"/>
    <m/>
    <m/>
    <s v=""/>
    <m/>
    <x v="723"/>
    <x v="1"/>
    <m/>
    <m/>
    <m/>
    <m/>
    <m/>
    <n v="0"/>
    <m/>
    <n v="0"/>
    <m/>
    <n v="1"/>
    <m/>
    <m/>
  </r>
  <r>
    <x v="9"/>
    <m/>
    <x v="166"/>
    <m/>
    <m/>
    <s v=""/>
    <m/>
    <x v="443"/>
    <x v="1"/>
    <m/>
    <n v="4"/>
    <m/>
    <n v="1"/>
    <m/>
    <n v="4"/>
    <m/>
    <n v="0"/>
    <m/>
    <n v="1"/>
    <m/>
    <m/>
  </r>
  <r>
    <x v="9"/>
    <m/>
    <x v="166"/>
    <m/>
    <m/>
    <s v=""/>
    <m/>
    <x v="724"/>
    <x v="1"/>
    <m/>
    <m/>
    <m/>
    <m/>
    <m/>
    <n v="0"/>
    <m/>
    <n v="0"/>
    <m/>
    <n v="1"/>
    <s v="a drill may be needed if its an open reduction and fixation"/>
    <m/>
  </r>
  <r>
    <x v="9"/>
    <m/>
    <x v="166"/>
    <m/>
    <m/>
    <s v=""/>
    <m/>
    <x v="726"/>
    <x v="1"/>
    <s v="45 minutes"/>
    <s v="once"/>
    <m/>
    <m/>
    <m/>
    <n v="0"/>
    <m/>
    <n v="0"/>
    <m/>
    <n v="1"/>
    <m/>
    <m/>
  </r>
  <r>
    <x v="9"/>
    <s v="management of edentulousness"/>
    <x v="167"/>
    <s v="Denture"/>
    <s v="Teritary"/>
    <s v="tertiary"/>
    <m/>
    <x v="729"/>
    <x v="1"/>
    <m/>
    <n v="1"/>
    <m/>
    <n v="1"/>
    <m/>
    <n v="1"/>
    <m/>
    <n v="0"/>
    <m/>
    <n v="1"/>
    <m/>
    <m/>
  </r>
  <r>
    <x v="9"/>
    <m/>
    <x v="167"/>
    <m/>
    <m/>
    <s v=""/>
    <m/>
    <x v="730"/>
    <x v="1"/>
    <m/>
    <n v="1"/>
    <m/>
    <n v="1"/>
    <m/>
    <n v="1"/>
    <m/>
    <n v="0"/>
    <m/>
    <n v="1"/>
    <m/>
    <m/>
  </r>
  <r>
    <x v="9"/>
    <m/>
    <x v="167"/>
    <m/>
    <m/>
    <s v=""/>
    <m/>
    <x v="731"/>
    <x v="1"/>
    <m/>
    <n v="1"/>
    <m/>
    <n v="1"/>
    <m/>
    <n v="1"/>
    <m/>
    <n v="0"/>
    <m/>
    <n v="1"/>
    <m/>
    <m/>
  </r>
  <r>
    <x v="9"/>
    <m/>
    <x v="167"/>
    <m/>
    <m/>
    <s v=""/>
    <m/>
    <x v="732"/>
    <x v="1"/>
    <m/>
    <n v="1"/>
    <m/>
    <n v="1"/>
    <m/>
    <n v="1"/>
    <m/>
    <n v="0"/>
    <m/>
    <n v="1"/>
    <m/>
    <m/>
  </r>
  <r>
    <x v="9"/>
    <m/>
    <x v="167"/>
    <m/>
    <m/>
    <s v=""/>
    <m/>
    <x v="733"/>
    <x v="1"/>
    <m/>
    <m/>
    <m/>
    <m/>
    <m/>
    <n v="0"/>
    <m/>
    <n v="0"/>
    <m/>
    <n v="1"/>
    <m/>
    <m/>
  </r>
  <r>
    <x v="9"/>
    <m/>
    <x v="167"/>
    <m/>
    <m/>
    <s v=""/>
    <m/>
    <x v="28"/>
    <x v="0"/>
    <n v="2"/>
    <s v="once"/>
    <m/>
    <m/>
    <m/>
    <n v="0"/>
    <n v="37.690399999999997"/>
    <n v="0"/>
    <m/>
    <n v="1"/>
    <m/>
    <m/>
  </r>
  <r>
    <x v="9"/>
    <m/>
    <x v="167"/>
    <m/>
    <m/>
    <s v=""/>
    <m/>
    <x v="723"/>
    <x v="0"/>
    <m/>
    <m/>
    <m/>
    <m/>
    <m/>
    <n v="0"/>
    <m/>
    <n v="0"/>
    <m/>
    <n v="1"/>
    <m/>
    <m/>
  </r>
  <r>
    <x v="9"/>
    <m/>
    <x v="167"/>
    <m/>
    <m/>
    <s v=""/>
    <m/>
    <x v="714"/>
    <x v="0"/>
    <m/>
    <n v="4"/>
    <m/>
    <n v="1"/>
    <m/>
    <n v="4"/>
    <n v="876.04899999999998"/>
    <n v="3504.2"/>
    <m/>
    <n v="1"/>
    <m/>
    <m/>
  </r>
  <r>
    <x v="9"/>
    <m/>
    <x v="167"/>
    <m/>
    <m/>
    <s v=""/>
    <m/>
    <x v="724"/>
    <x v="1"/>
    <m/>
    <m/>
    <m/>
    <s v="a drill may be needed if its an open reduction and fixation"/>
    <m/>
    <n v="0"/>
    <m/>
    <n v="0"/>
    <m/>
    <n v="1"/>
    <m/>
    <m/>
  </r>
  <r>
    <x v="9"/>
    <m/>
    <x v="167"/>
    <m/>
    <m/>
    <s v=""/>
    <m/>
    <x v="726"/>
    <x v="1"/>
    <s v="95 minutes"/>
    <s v="once"/>
    <m/>
    <m/>
    <m/>
    <n v="0"/>
    <m/>
    <n v="0"/>
    <m/>
    <n v="1"/>
    <m/>
    <m/>
  </r>
  <r>
    <x v="9"/>
    <m/>
    <x v="167"/>
    <m/>
    <m/>
    <s v=""/>
    <m/>
    <x v="734"/>
    <x v="1"/>
    <s v="95 minutes"/>
    <m/>
    <m/>
    <m/>
    <m/>
    <n v="0"/>
    <m/>
    <n v="0"/>
    <m/>
    <n v="1"/>
    <m/>
    <m/>
  </r>
  <r>
    <x v="9"/>
    <s v="management of edentulousness"/>
    <x v="168"/>
    <s v="Tooth implants"/>
    <s v="Teritary"/>
    <s v="tertiary"/>
    <m/>
    <x v="690"/>
    <x v="0"/>
    <s v="1 cartridge"/>
    <m/>
    <m/>
    <m/>
    <m/>
    <n v="0"/>
    <n v="358.19900000000001"/>
    <n v="0"/>
    <m/>
    <n v="1"/>
    <m/>
    <m/>
  </r>
  <r>
    <x v="9"/>
    <m/>
    <x v="168"/>
    <m/>
    <m/>
    <s v=""/>
    <m/>
    <x v="691"/>
    <x v="0"/>
    <m/>
    <n v="1"/>
    <m/>
    <n v="1"/>
    <m/>
    <n v="1"/>
    <n v="26.271100000000001"/>
    <n v="26.27"/>
    <m/>
    <n v="1"/>
    <m/>
    <m/>
  </r>
  <r>
    <x v="9"/>
    <m/>
    <x v="168"/>
    <m/>
    <m/>
    <s v=""/>
    <m/>
    <x v="729"/>
    <x v="1"/>
    <m/>
    <n v="1"/>
    <m/>
    <n v="1"/>
    <m/>
    <n v="1"/>
    <m/>
    <n v="0"/>
    <m/>
    <n v="1"/>
    <m/>
    <m/>
  </r>
  <r>
    <x v="9"/>
    <m/>
    <x v="168"/>
    <m/>
    <m/>
    <s v=""/>
    <m/>
    <x v="730"/>
    <x v="1"/>
    <m/>
    <n v="1"/>
    <m/>
    <n v="1"/>
    <m/>
    <n v="1"/>
    <m/>
    <n v="0"/>
    <m/>
    <n v="1"/>
    <m/>
    <m/>
  </r>
  <r>
    <x v="9"/>
    <m/>
    <x v="168"/>
    <m/>
    <m/>
    <s v=""/>
    <m/>
    <x v="731"/>
    <x v="1"/>
    <m/>
    <n v="1"/>
    <m/>
    <n v="1"/>
    <m/>
    <n v="1"/>
    <m/>
    <n v="0"/>
    <m/>
    <n v="1"/>
    <m/>
    <m/>
  </r>
  <r>
    <x v="9"/>
    <m/>
    <x v="168"/>
    <m/>
    <m/>
    <s v=""/>
    <m/>
    <x v="732"/>
    <x v="1"/>
    <m/>
    <n v="1"/>
    <m/>
    <n v="1"/>
    <m/>
    <n v="1"/>
    <m/>
    <n v="0"/>
    <m/>
    <n v="1"/>
    <m/>
    <m/>
  </r>
  <r>
    <x v="9"/>
    <m/>
    <x v="168"/>
    <m/>
    <m/>
    <s v=""/>
    <m/>
    <x v="733"/>
    <x v="1"/>
    <m/>
    <m/>
    <m/>
    <m/>
    <m/>
    <n v="0"/>
    <m/>
    <n v="0"/>
    <m/>
    <n v="1"/>
    <m/>
    <m/>
  </r>
  <r>
    <x v="9"/>
    <m/>
    <x v="168"/>
    <m/>
    <m/>
    <s v=""/>
    <m/>
    <x v="574"/>
    <x v="1"/>
    <m/>
    <n v="2"/>
    <m/>
    <n v="1"/>
    <m/>
    <n v="2"/>
    <m/>
    <n v="0"/>
    <m/>
    <n v="1"/>
    <m/>
    <m/>
  </r>
  <r>
    <x v="9"/>
    <m/>
    <x v="168"/>
    <m/>
    <m/>
    <s v=""/>
    <m/>
    <x v="723"/>
    <x v="1"/>
    <m/>
    <m/>
    <m/>
    <m/>
    <m/>
    <n v="0"/>
    <m/>
    <n v="0"/>
    <m/>
    <n v="1"/>
    <m/>
    <m/>
  </r>
  <r>
    <x v="9"/>
    <m/>
    <x v="168"/>
    <m/>
    <m/>
    <s v=""/>
    <m/>
    <x v="443"/>
    <x v="1"/>
    <m/>
    <n v="4"/>
    <m/>
    <n v="1"/>
    <m/>
    <n v="4"/>
    <m/>
    <n v="0"/>
    <m/>
    <n v="1"/>
    <m/>
    <m/>
  </r>
  <r>
    <x v="9"/>
    <m/>
    <x v="168"/>
    <m/>
    <m/>
    <s v=""/>
    <m/>
    <x v="724"/>
    <x v="1"/>
    <m/>
    <m/>
    <m/>
    <s v="a drill may be needed if its an open reduction and fixation"/>
    <m/>
    <n v="0"/>
    <m/>
    <n v="0"/>
    <m/>
    <n v="1"/>
    <m/>
    <m/>
  </r>
  <r>
    <x v="9"/>
    <m/>
    <x v="168"/>
    <m/>
    <m/>
    <s v=""/>
    <m/>
    <x v="735"/>
    <x v="1"/>
    <s v="95 minutes"/>
    <s v="once"/>
    <m/>
    <m/>
    <m/>
    <n v="0"/>
    <m/>
    <n v="0"/>
    <m/>
    <n v="1"/>
    <m/>
    <m/>
  </r>
  <r>
    <x v="9"/>
    <s v="management of edentulousness"/>
    <x v="169"/>
    <s v="Tooth crown and bridge"/>
    <s v="Teritary"/>
    <s v="tertiary"/>
    <m/>
    <x v="736"/>
    <x v="2"/>
    <m/>
    <n v="1"/>
    <m/>
    <n v="1"/>
    <m/>
    <n v="1"/>
    <m/>
    <n v="0"/>
    <m/>
    <n v="1"/>
    <m/>
    <m/>
  </r>
  <r>
    <x v="9"/>
    <m/>
    <x v="169"/>
    <m/>
    <m/>
    <s v=""/>
    <m/>
    <x v="737"/>
    <x v="0"/>
    <m/>
    <n v="1"/>
    <m/>
    <n v="1"/>
    <m/>
    <n v="1"/>
    <n v="5659.63"/>
    <n v="5659.63"/>
    <m/>
    <n v="1"/>
    <m/>
    <s v="need to estimate proportion to be used by one patient"/>
  </r>
  <r>
    <x v="9"/>
    <m/>
    <x v="169"/>
    <m/>
    <m/>
    <s v=""/>
    <m/>
    <x v="730"/>
    <x v="2"/>
    <m/>
    <n v="1"/>
    <m/>
    <n v="1"/>
    <m/>
    <n v="1"/>
    <m/>
    <n v="0"/>
    <m/>
    <n v="1"/>
    <m/>
    <s v="Estimate of quantity per person needed"/>
  </r>
  <r>
    <x v="9"/>
    <m/>
    <x v="169"/>
    <m/>
    <m/>
    <s v=""/>
    <m/>
    <x v="731"/>
    <x v="2"/>
    <m/>
    <n v="1"/>
    <m/>
    <n v="1"/>
    <m/>
    <n v="1"/>
    <m/>
    <n v="0"/>
    <m/>
    <n v="1"/>
    <m/>
    <s v="Estimate of quantity per person needed"/>
  </r>
  <r>
    <x v="9"/>
    <m/>
    <x v="169"/>
    <m/>
    <m/>
    <s v=""/>
    <m/>
    <x v="28"/>
    <x v="0"/>
    <m/>
    <n v="4"/>
    <m/>
    <n v="4"/>
    <m/>
    <n v="16"/>
    <n v="37.690399999999997"/>
    <n v="603.04999999999995"/>
    <m/>
    <n v="1"/>
    <m/>
    <m/>
  </r>
  <r>
    <x v="9"/>
    <m/>
    <x v="169"/>
    <m/>
    <m/>
    <s v=""/>
    <m/>
    <x v="738"/>
    <x v="2"/>
    <m/>
    <m/>
    <m/>
    <m/>
    <m/>
    <n v="0"/>
    <m/>
    <n v="0"/>
    <m/>
    <n v="1"/>
    <m/>
    <m/>
  </r>
  <r>
    <x v="9"/>
    <m/>
    <x v="169"/>
    <m/>
    <m/>
    <s v=""/>
    <m/>
    <x v="714"/>
    <x v="0"/>
    <m/>
    <n v="4"/>
    <m/>
    <n v="4"/>
    <m/>
    <n v="16"/>
    <n v="876.04899999999998"/>
    <n v="14016.78"/>
    <m/>
    <n v="1"/>
    <m/>
    <m/>
  </r>
  <r>
    <x v="9"/>
    <m/>
    <x v="169"/>
    <m/>
    <m/>
    <s v=""/>
    <m/>
    <x v="724"/>
    <x v="1"/>
    <m/>
    <m/>
    <m/>
    <s v="a drill may be needed if its an open reduction and fixation"/>
    <m/>
    <n v="0"/>
    <m/>
    <n v="0"/>
    <m/>
    <n v="1"/>
    <m/>
    <m/>
  </r>
  <r>
    <x v="9"/>
    <m/>
    <x v="169"/>
    <m/>
    <m/>
    <s v=""/>
    <m/>
    <x v="735"/>
    <x v="1"/>
    <s v="95 minutes"/>
    <s v="once"/>
    <m/>
    <m/>
    <m/>
    <n v="0"/>
    <m/>
    <n v="0"/>
    <m/>
    <n v="1"/>
    <m/>
    <m/>
  </r>
  <r>
    <x v="9"/>
    <s v="management of maloclusion"/>
    <x v="170"/>
    <s v="Orthodontic appliances"/>
    <s v="Teritary"/>
    <s v="tertiary"/>
    <m/>
    <x v="737"/>
    <x v="0"/>
    <m/>
    <n v="1"/>
    <m/>
    <n v="1"/>
    <m/>
    <n v="1"/>
    <n v="5659.63"/>
    <n v="5659.63"/>
    <m/>
    <n v="1"/>
    <m/>
    <s v="need to estimate proportion to be used by one patient"/>
  </r>
  <r>
    <x v="9"/>
    <m/>
    <x v="170"/>
    <m/>
    <m/>
    <s v=""/>
    <m/>
    <x v="730"/>
    <x v="2"/>
    <m/>
    <n v="1"/>
    <m/>
    <n v="1"/>
    <m/>
    <n v="1"/>
    <m/>
    <n v="0"/>
    <m/>
    <n v="1"/>
    <m/>
    <s v="Estimate of quantity per person needed"/>
  </r>
  <r>
    <x v="9"/>
    <m/>
    <x v="170"/>
    <m/>
    <m/>
    <s v=""/>
    <m/>
    <x v="731"/>
    <x v="2"/>
    <m/>
    <n v="1"/>
    <m/>
    <n v="1"/>
    <m/>
    <n v="1"/>
    <m/>
    <n v="0"/>
    <m/>
    <n v="1"/>
    <m/>
    <s v="Estimate of quantity per person needed"/>
  </r>
  <r>
    <x v="9"/>
    <m/>
    <x v="170"/>
    <m/>
    <m/>
    <s v=""/>
    <m/>
    <x v="732"/>
    <x v="2"/>
    <m/>
    <n v="1"/>
    <m/>
    <n v="1"/>
    <m/>
    <n v="1"/>
    <m/>
    <n v="0"/>
    <m/>
    <n v="1"/>
    <m/>
    <m/>
  </r>
  <r>
    <x v="9"/>
    <m/>
    <x v="170"/>
    <m/>
    <m/>
    <s v=""/>
    <m/>
    <x v="739"/>
    <x v="2"/>
    <m/>
    <n v="1"/>
    <m/>
    <n v="1"/>
    <m/>
    <n v="1"/>
    <m/>
    <n v="0"/>
    <m/>
    <n v="1"/>
    <m/>
    <m/>
  </r>
  <r>
    <x v="9"/>
    <m/>
    <x v="170"/>
    <m/>
    <m/>
    <s v=""/>
    <m/>
    <x v="736"/>
    <x v="2"/>
    <m/>
    <n v="1"/>
    <m/>
    <n v="1"/>
    <m/>
    <n v="1"/>
    <m/>
    <n v="0"/>
    <m/>
    <n v="1"/>
    <m/>
    <m/>
  </r>
  <r>
    <x v="9"/>
    <m/>
    <x v="170"/>
    <m/>
    <m/>
    <s v=""/>
    <m/>
    <x v="740"/>
    <x v="2"/>
    <m/>
    <n v="1"/>
    <m/>
    <n v="1"/>
    <m/>
    <n v="1"/>
    <m/>
    <n v="0"/>
    <m/>
    <n v="1"/>
    <m/>
    <m/>
  </r>
  <r>
    <x v="9"/>
    <m/>
    <x v="170"/>
    <m/>
    <m/>
    <s v=""/>
    <m/>
    <x v="28"/>
    <x v="0"/>
    <m/>
    <n v="2"/>
    <m/>
    <n v="1"/>
    <m/>
    <n v="2"/>
    <n v="37.690399999999997"/>
    <n v="75.38"/>
    <m/>
    <n v="1"/>
    <m/>
    <m/>
  </r>
  <r>
    <x v="9"/>
    <m/>
    <x v="170"/>
    <m/>
    <m/>
    <s v=""/>
    <m/>
    <x v="723"/>
    <x v="1"/>
    <m/>
    <m/>
    <m/>
    <m/>
    <m/>
    <n v="0"/>
    <m/>
    <n v="0"/>
    <m/>
    <n v="1"/>
    <m/>
    <m/>
  </r>
  <r>
    <x v="9"/>
    <m/>
    <x v="170"/>
    <m/>
    <m/>
    <s v=""/>
    <m/>
    <x v="714"/>
    <x v="0"/>
    <n v="4"/>
    <s v="once"/>
    <m/>
    <m/>
    <m/>
    <n v="0"/>
    <n v="876.04899999999998"/>
    <n v="0"/>
    <m/>
    <n v="1"/>
    <m/>
    <m/>
  </r>
  <r>
    <x v="9"/>
    <m/>
    <x v="170"/>
    <m/>
    <m/>
    <s v=""/>
    <m/>
    <x v="741"/>
    <x v="1"/>
    <s v="95 minutes"/>
    <s v="once"/>
    <m/>
    <m/>
    <m/>
    <n v="0"/>
    <m/>
    <n v="0"/>
    <m/>
    <n v="1"/>
    <m/>
    <m/>
  </r>
  <r>
    <x v="9"/>
    <m/>
    <x v="171"/>
    <s v="fixed orthodontic Appiance"/>
    <s v="Teritary"/>
    <s v="tertiary"/>
    <m/>
    <x v="742"/>
    <x v="1"/>
    <m/>
    <m/>
    <m/>
    <m/>
    <m/>
    <n v="0"/>
    <m/>
    <n v="0"/>
    <m/>
    <n v="1"/>
    <m/>
    <m/>
  </r>
  <r>
    <x v="9"/>
    <m/>
    <x v="171"/>
    <m/>
    <m/>
    <s v=""/>
    <m/>
    <x v="743"/>
    <x v="2"/>
    <m/>
    <m/>
    <m/>
    <m/>
    <m/>
    <n v="0"/>
    <m/>
    <n v="0"/>
    <m/>
    <n v="1"/>
    <m/>
    <m/>
  </r>
  <r>
    <x v="9"/>
    <m/>
    <x v="171"/>
    <m/>
    <m/>
    <s v=""/>
    <m/>
    <x v="744"/>
    <x v="2"/>
    <m/>
    <m/>
    <m/>
    <m/>
    <m/>
    <n v="0"/>
    <m/>
    <n v="0"/>
    <m/>
    <n v="1"/>
    <m/>
    <m/>
  </r>
  <r>
    <x v="9"/>
    <m/>
    <x v="171"/>
    <m/>
    <m/>
    <s v=""/>
    <m/>
    <x v="745"/>
    <x v="2"/>
    <m/>
    <m/>
    <m/>
    <m/>
    <m/>
    <n v="0"/>
    <m/>
    <n v="0"/>
    <m/>
    <n v="1"/>
    <m/>
    <m/>
  </r>
  <r>
    <x v="9"/>
    <m/>
    <x v="171"/>
    <m/>
    <m/>
    <s v=""/>
    <m/>
    <x v="746"/>
    <x v="2"/>
    <m/>
    <m/>
    <m/>
    <m/>
    <m/>
    <n v="0"/>
    <m/>
    <n v="0"/>
    <m/>
    <n v="1"/>
    <m/>
    <m/>
  </r>
  <r>
    <x v="9"/>
    <m/>
    <x v="171"/>
    <m/>
    <m/>
    <s v=""/>
    <m/>
    <x v="740"/>
    <x v="2"/>
    <m/>
    <m/>
    <m/>
    <m/>
    <m/>
    <n v="0"/>
    <m/>
    <n v="0"/>
    <m/>
    <n v="1"/>
    <m/>
    <m/>
  </r>
  <r>
    <x v="9"/>
    <m/>
    <x v="171"/>
    <m/>
    <m/>
    <s v=""/>
    <m/>
    <x v="747"/>
    <x v="2"/>
    <m/>
    <m/>
    <m/>
    <m/>
    <m/>
    <n v="0"/>
    <m/>
    <n v="0"/>
    <m/>
    <n v="1"/>
    <m/>
    <m/>
  </r>
  <r>
    <x v="9"/>
    <m/>
    <x v="171"/>
    <m/>
    <m/>
    <s v=""/>
    <m/>
    <x v="748"/>
    <x v="1"/>
    <s v="95 minutes"/>
    <s v="once"/>
    <m/>
    <m/>
    <m/>
    <n v="0"/>
    <m/>
    <n v="0"/>
    <m/>
    <n v="1"/>
    <m/>
    <m/>
  </r>
  <r>
    <x v="9"/>
    <s v="prevention of dental caries"/>
    <x v="172"/>
    <s v="Topical tooth fluoride application"/>
    <s v="Community/Primary"/>
    <s v="community/primary"/>
    <m/>
    <x v="749"/>
    <x v="1"/>
    <m/>
    <n v="1"/>
    <m/>
    <n v="1"/>
    <m/>
    <n v="1"/>
    <n v="29561.88"/>
    <n v="29561.88"/>
    <m/>
    <n v="1"/>
    <m/>
    <m/>
  </r>
  <r>
    <x v="9"/>
    <m/>
    <x v="172"/>
    <m/>
    <m/>
    <s v=""/>
    <m/>
    <x v="750"/>
    <x v="2"/>
    <m/>
    <n v="1"/>
    <m/>
    <n v="1"/>
    <m/>
    <n v="1"/>
    <m/>
    <n v="0"/>
    <m/>
    <n v="1"/>
    <m/>
    <s v="Estimate of quantity per person needed"/>
  </r>
  <r>
    <x v="9"/>
    <m/>
    <x v="172"/>
    <m/>
    <m/>
    <s v=""/>
    <m/>
    <x v="28"/>
    <x v="0"/>
    <m/>
    <n v="2"/>
    <m/>
    <n v="1"/>
    <m/>
    <n v="2"/>
    <n v="37.690399999999997"/>
    <n v="75.38"/>
    <m/>
    <n v="1"/>
    <m/>
    <m/>
  </r>
  <r>
    <x v="9"/>
    <m/>
    <x v="172"/>
    <m/>
    <m/>
    <s v=""/>
    <m/>
    <x v="751"/>
    <x v="1"/>
    <m/>
    <m/>
    <m/>
    <m/>
    <m/>
    <n v="0"/>
    <m/>
    <n v="0"/>
    <m/>
    <n v="1"/>
    <m/>
    <m/>
  </r>
  <r>
    <x v="9"/>
    <m/>
    <x v="172"/>
    <m/>
    <m/>
    <s v=""/>
    <m/>
    <x v="752"/>
    <x v="1"/>
    <s v="10 minutes"/>
    <s v="once"/>
    <m/>
    <m/>
    <m/>
    <n v="0"/>
    <m/>
    <n v="0"/>
    <m/>
    <n v="1"/>
    <m/>
    <m/>
  </r>
  <r>
    <x v="10"/>
    <s v="Screening and Diagnosis"/>
    <x v="173"/>
    <s v="Pulse oximetry"/>
    <s v="Community/Primary/Secondary/Tertiary"/>
    <s v="all"/>
    <m/>
    <x v="301"/>
    <x v="1"/>
    <n v="1"/>
    <s v="once"/>
    <m/>
    <m/>
    <m/>
    <n v="0"/>
    <m/>
    <n v="0"/>
    <m/>
    <n v="1"/>
    <m/>
    <m/>
  </r>
  <r>
    <x v="10"/>
    <m/>
    <x v="173"/>
    <m/>
    <m/>
    <s v=""/>
    <m/>
    <x v="28"/>
    <x v="0"/>
    <m/>
    <n v="1"/>
    <m/>
    <n v="1"/>
    <m/>
    <n v="1"/>
    <n v="37.690399999999997"/>
    <n v="37.69"/>
    <m/>
    <n v="1"/>
    <m/>
    <m/>
  </r>
  <r>
    <x v="10"/>
    <m/>
    <x v="173"/>
    <m/>
    <m/>
    <s v=""/>
    <m/>
    <x v="667"/>
    <x v="0"/>
    <m/>
    <n v="1"/>
    <m/>
    <n v="1"/>
    <m/>
    <n v="1"/>
    <n v="231.934"/>
    <n v="231.93"/>
    <m/>
    <n v="1"/>
    <m/>
    <m/>
  </r>
  <r>
    <x v="10"/>
    <m/>
    <x v="173"/>
    <m/>
    <m/>
    <s v=""/>
    <m/>
    <x v="753"/>
    <x v="1"/>
    <m/>
    <m/>
    <m/>
    <m/>
    <m/>
    <n v="0"/>
    <m/>
    <n v="0"/>
    <m/>
    <n v="1"/>
    <m/>
    <m/>
  </r>
  <r>
    <x v="10"/>
    <m/>
    <x v="173"/>
    <m/>
    <m/>
    <s v=""/>
    <m/>
    <x v="754"/>
    <x v="1"/>
    <m/>
    <m/>
    <m/>
    <m/>
    <m/>
    <n v="0"/>
    <m/>
    <n v="0"/>
    <m/>
    <n v="1"/>
    <m/>
    <m/>
  </r>
  <r>
    <x v="10"/>
    <m/>
    <x v="173"/>
    <m/>
    <m/>
    <s v=""/>
    <m/>
    <x v="755"/>
    <x v="1"/>
    <s v="10 minutes"/>
    <s v="once"/>
    <m/>
    <m/>
    <m/>
    <n v="0"/>
    <m/>
    <n v="0"/>
    <m/>
    <n v="1"/>
    <m/>
    <m/>
  </r>
  <r>
    <x v="10"/>
    <m/>
    <x v="173"/>
    <m/>
    <m/>
    <s v=""/>
    <m/>
    <x v="756"/>
    <x v="1"/>
    <s v="10 minutes"/>
    <s v="once"/>
    <m/>
    <m/>
    <m/>
    <n v="0"/>
    <m/>
    <n v="0"/>
    <m/>
    <n v="1"/>
    <m/>
    <m/>
  </r>
  <r>
    <x v="10"/>
    <m/>
    <x v="174"/>
    <s v="PFT"/>
    <s v="Community/Primary/Secondary/Tertiary"/>
    <s v="all"/>
    <m/>
    <x v="757"/>
    <x v="2"/>
    <m/>
    <m/>
    <m/>
    <m/>
    <m/>
    <n v="0"/>
    <m/>
    <n v="0"/>
    <m/>
    <n v="1"/>
    <m/>
    <m/>
  </r>
  <r>
    <x v="10"/>
    <m/>
    <x v="174"/>
    <m/>
    <m/>
    <s v=""/>
    <m/>
    <x v="28"/>
    <x v="0"/>
    <m/>
    <n v="1"/>
    <m/>
    <n v="1"/>
    <m/>
    <n v="1"/>
    <n v="37.690399999999997"/>
    <n v="37.69"/>
    <m/>
    <n v="1"/>
    <m/>
    <m/>
  </r>
  <r>
    <x v="10"/>
    <m/>
    <x v="174"/>
    <m/>
    <m/>
    <s v=""/>
    <m/>
    <x v="667"/>
    <x v="0"/>
    <m/>
    <n v="1"/>
    <m/>
    <n v="1"/>
    <m/>
    <n v="1"/>
    <n v="231.934"/>
    <n v="231.93"/>
    <m/>
    <n v="1"/>
    <m/>
    <m/>
  </r>
  <r>
    <x v="10"/>
    <m/>
    <x v="174"/>
    <m/>
    <m/>
    <s v=""/>
    <m/>
    <x v="753"/>
    <x v="0"/>
    <m/>
    <m/>
    <m/>
    <m/>
    <m/>
    <n v="0"/>
    <m/>
    <n v="0"/>
    <m/>
    <n v="1"/>
    <m/>
    <m/>
  </r>
  <r>
    <x v="10"/>
    <m/>
    <x v="174"/>
    <m/>
    <m/>
    <s v=""/>
    <m/>
    <x v="754"/>
    <x v="1"/>
    <m/>
    <m/>
    <m/>
    <m/>
    <m/>
    <n v="0"/>
    <m/>
    <n v="0"/>
    <m/>
    <n v="1"/>
    <m/>
    <m/>
  </r>
  <r>
    <x v="10"/>
    <m/>
    <x v="174"/>
    <m/>
    <m/>
    <s v=""/>
    <m/>
    <x v="758"/>
    <x v="1"/>
    <s v="10 minutes"/>
    <s v="once"/>
    <m/>
    <m/>
    <m/>
    <n v="0"/>
    <m/>
    <n v="0"/>
    <m/>
    <n v="1"/>
    <m/>
    <m/>
  </r>
  <r>
    <x v="10"/>
    <m/>
    <x v="174"/>
    <m/>
    <m/>
    <s v=""/>
    <m/>
    <x v="413"/>
    <x v="1"/>
    <m/>
    <m/>
    <m/>
    <m/>
    <m/>
    <n v="0"/>
    <m/>
    <n v="0"/>
    <m/>
    <n v="1"/>
    <m/>
    <m/>
  </r>
  <r>
    <x v="10"/>
    <m/>
    <x v="175"/>
    <s v="Xray"/>
    <s v="secondary/tertiary"/>
    <s v="secondary/tertiary"/>
    <m/>
    <x v="442"/>
    <x v="1"/>
    <m/>
    <m/>
    <m/>
    <m/>
    <m/>
    <n v="0"/>
    <m/>
    <n v="0"/>
    <m/>
    <n v="1"/>
    <m/>
    <m/>
  </r>
  <r>
    <x v="10"/>
    <m/>
    <x v="175"/>
    <m/>
    <m/>
    <s v=""/>
    <m/>
    <x v="28"/>
    <x v="0"/>
    <m/>
    <n v="1"/>
    <m/>
    <n v="1"/>
    <m/>
    <n v="1"/>
    <n v="37.690399999999997"/>
    <n v="37.69"/>
    <m/>
    <n v="1"/>
    <m/>
    <m/>
  </r>
  <r>
    <x v="10"/>
    <m/>
    <x v="175"/>
    <m/>
    <m/>
    <s v=""/>
    <m/>
    <x v="667"/>
    <x v="0"/>
    <m/>
    <n v="1"/>
    <m/>
    <n v="1"/>
    <m/>
    <n v="1"/>
    <n v="231.934"/>
    <n v="231.93"/>
    <m/>
    <n v="1"/>
    <m/>
    <m/>
  </r>
  <r>
    <x v="10"/>
    <m/>
    <x v="175"/>
    <m/>
    <m/>
    <s v=""/>
    <m/>
    <x v="232"/>
    <x v="1"/>
    <s v="10 minutes"/>
    <s v="once"/>
    <m/>
    <m/>
    <m/>
    <n v="0"/>
    <m/>
    <n v="0"/>
    <m/>
    <n v="1"/>
    <m/>
    <m/>
  </r>
  <r>
    <x v="10"/>
    <m/>
    <x v="175"/>
    <m/>
    <m/>
    <s v=""/>
    <m/>
    <x v="759"/>
    <x v="1"/>
    <m/>
    <m/>
    <m/>
    <m/>
    <m/>
    <n v="0"/>
    <m/>
    <n v="0"/>
    <m/>
    <n v="1"/>
    <m/>
    <m/>
  </r>
  <r>
    <x v="10"/>
    <s v="Treatment"/>
    <x v="176"/>
    <s v="Asthma"/>
    <s v="Primary/Secondary"/>
    <s v="primary/secondary"/>
    <s v="Asthma: Inhaled short acting beta agonist for intermittent asthma"/>
    <x v="760"/>
    <x v="0"/>
    <s v="1 inhaler"/>
    <n v="2"/>
    <n v="1"/>
    <n v="4"/>
    <s v="quarterly"/>
    <n v="8"/>
    <n v="961.36"/>
    <n v="7690.88"/>
    <m/>
    <n v="1"/>
    <s v="100% of asthma/COPD population"/>
    <s v="Will need an 2 inhaler with quarterly pick up"/>
  </r>
  <r>
    <x v="10"/>
    <m/>
    <x v="176"/>
    <s v="Asthma"/>
    <m/>
    <s v=""/>
    <m/>
    <x v="761"/>
    <x v="0"/>
    <s v="4 doses daily"/>
    <n v="4"/>
    <n v="1"/>
    <n v="4"/>
    <s v="quarterly"/>
    <n v="16"/>
    <n v="2061.23"/>
    <n v="32979.68"/>
    <m/>
    <n v="1"/>
    <s v="20% of asthma/COPD population"/>
    <s v="Will need an inhaler a month with quarterly pick up"/>
  </r>
  <r>
    <x v="10"/>
    <m/>
    <x v="176"/>
    <s v="Asthma"/>
    <m/>
    <s v=""/>
    <m/>
    <x v="28"/>
    <x v="0"/>
    <s v="1 per visit"/>
    <n v="1"/>
    <m/>
    <n v="4"/>
    <m/>
    <n v="4"/>
    <n v="37.690399999999997"/>
    <n v="150.76"/>
    <m/>
    <n v="1"/>
    <m/>
    <m/>
  </r>
  <r>
    <x v="10"/>
    <m/>
    <x v="176"/>
    <s v="Asthma"/>
    <m/>
    <s v=""/>
    <m/>
    <x v="667"/>
    <x v="0"/>
    <s v="1 per day"/>
    <n v="1"/>
    <m/>
    <n v="20"/>
    <s v="Days"/>
    <n v="20"/>
    <n v="231.934"/>
    <n v="4638.68"/>
    <m/>
    <n v="1"/>
    <m/>
    <m/>
  </r>
  <r>
    <x v="10"/>
    <m/>
    <x v="176"/>
    <m/>
    <m/>
    <s v=""/>
    <m/>
    <x v="668"/>
    <x v="1"/>
    <s v="15 minutes"/>
    <m/>
    <m/>
    <s v="once"/>
    <m/>
    <e v="#REF!"/>
    <m/>
    <e v="#REF!"/>
    <m/>
    <n v="1"/>
    <m/>
    <m/>
  </r>
  <r>
    <x v="10"/>
    <m/>
    <x v="176"/>
    <m/>
    <m/>
    <s v=""/>
    <m/>
    <x v="413"/>
    <x v="1"/>
    <m/>
    <m/>
    <m/>
    <m/>
    <m/>
    <e v="#REF!"/>
    <m/>
    <e v="#REF!"/>
    <m/>
    <n v="1"/>
    <m/>
    <m/>
  </r>
  <r>
    <x v="10"/>
    <m/>
    <x v="177"/>
    <s v="COPD"/>
    <s v="Primary/Secondary"/>
    <s v="primary/secondary"/>
    <s v="COPD - Inhaled salbutamol"/>
    <x v="760"/>
    <x v="0"/>
    <s v="1 inhaler"/>
    <n v="2"/>
    <n v="1"/>
    <n v="4"/>
    <s v="quarterly"/>
    <n v="8"/>
    <n v="961.36"/>
    <n v="7690.88"/>
    <m/>
    <n v="1"/>
    <s v="100% of asthma/COPD population"/>
    <s v="Will need an 2 inhaler with quarterly pick up"/>
  </r>
  <r>
    <x v="10"/>
    <m/>
    <x v="177"/>
    <s v="COPD"/>
    <m/>
    <s v=""/>
    <m/>
    <x v="761"/>
    <x v="0"/>
    <s v="4 doses daily"/>
    <n v="4"/>
    <n v="1"/>
    <n v="4"/>
    <s v="quarterly"/>
    <n v="16"/>
    <n v="2061.23"/>
    <n v="32979.68"/>
    <m/>
    <n v="1"/>
    <s v="20% of asthma/COPD population"/>
    <s v="Will need an inhaler a month with quarterly pick up"/>
  </r>
  <r>
    <x v="10"/>
    <m/>
    <x v="177"/>
    <s v="COPD"/>
    <m/>
    <s v=""/>
    <m/>
    <x v="28"/>
    <x v="0"/>
    <s v="1 per visit"/>
    <n v="1"/>
    <m/>
    <n v="4"/>
    <m/>
    <n v="4"/>
    <n v="37.690399999999997"/>
    <n v="150.76"/>
    <m/>
    <n v="1"/>
    <m/>
    <m/>
  </r>
  <r>
    <x v="10"/>
    <m/>
    <x v="177"/>
    <s v="COPD"/>
    <m/>
    <s v=""/>
    <m/>
    <x v="667"/>
    <x v="0"/>
    <s v="1 per day"/>
    <n v="1"/>
    <m/>
    <n v="20"/>
    <s v="Days"/>
    <n v="20"/>
    <n v="231.934"/>
    <n v="4638.68"/>
    <m/>
    <n v="1"/>
    <m/>
    <m/>
  </r>
  <r>
    <x v="10"/>
    <m/>
    <x v="177"/>
    <m/>
    <m/>
    <s v=""/>
    <m/>
    <x v="668"/>
    <x v="1"/>
    <s v="15 minutes"/>
    <m/>
    <m/>
    <s v="once"/>
    <m/>
    <e v="#REF!"/>
    <m/>
    <e v="#REF!"/>
    <m/>
    <n v="1"/>
    <m/>
    <m/>
  </r>
  <r>
    <x v="10"/>
    <m/>
    <x v="177"/>
    <m/>
    <m/>
    <s v=""/>
    <m/>
    <x v="413"/>
    <x v="1"/>
    <m/>
    <m/>
    <m/>
    <m/>
    <m/>
    <e v="#REF!"/>
    <m/>
    <e v="#REF!"/>
    <m/>
    <n v="1"/>
    <m/>
    <m/>
  </r>
  <r>
    <x v="10"/>
    <m/>
    <x v="178"/>
    <s v="Asthma/COPD exacerbation"/>
    <s v="secondary"/>
    <s v="secondary"/>
    <m/>
    <x v="762"/>
    <x v="0"/>
    <s v="60mg daily"/>
    <n v="5"/>
    <n v="1"/>
    <n v="7"/>
    <s v="days"/>
    <n v="35"/>
    <n v="8.6300000000000008"/>
    <n v="302.05"/>
    <m/>
    <n v="1"/>
    <m/>
    <s v="Using 5 x Prednisolone 5mg, tablets = 60mg"/>
  </r>
  <r>
    <x v="10"/>
    <m/>
    <x v="178"/>
    <s v="Asthma/COPD exacerbation"/>
    <m/>
    <s v=""/>
    <m/>
    <x v="763"/>
    <x v="0"/>
    <s v="200mg daily"/>
    <n v="2"/>
    <m/>
    <n v="3"/>
    <s v="days"/>
    <n v="6"/>
    <n v="406.08"/>
    <n v="2436.48"/>
    <m/>
    <n v="1"/>
    <m/>
    <m/>
  </r>
  <r>
    <x v="10"/>
    <m/>
    <x v="178"/>
    <s v="Asthma/COPD exacerbation"/>
    <m/>
    <s v=""/>
    <m/>
    <x v="222"/>
    <x v="0"/>
    <s v="Tablets"/>
    <n v="7"/>
    <m/>
    <n v="10"/>
    <s v="days"/>
    <n v="70"/>
    <n v="17.702000000000002"/>
    <n v="1239.1400000000001"/>
    <m/>
    <n v="1"/>
    <m/>
    <m/>
  </r>
  <r>
    <x v="10"/>
    <m/>
    <x v="178"/>
    <s v="Asthma/COPD exacerbation"/>
    <m/>
    <s v=""/>
    <m/>
    <x v="28"/>
    <x v="0"/>
    <s v="4 per day"/>
    <n v="1"/>
    <m/>
    <n v="5"/>
    <m/>
    <n v="5"/>
    <n v="37.690399999999997"/>
    <n v="188.45"/>
    <m/>
    <n v="1"/>
    <m/>
    <m/>
  </r>
  <r>
    <x v="10"/>
    <m/>
    <x v="178"/>
    <s v="Asthma/COPD exacerbation"/>
    <m/>
    <s v=""/>
    <m/>
    <x v="667"/>
    <x v="0"/>
    <s v="2 per day (clinician and nurse)"/>
    <n v="2"/>
    <m/>
    <n v="5"/>
    <s v="Days"/>
    <n v="10"/>
    <n v="231.934"/>
    <n v="2319.34"/>
    <m/>
    <n v="1"/>
    <m/>
    <m/>
  </r>
  <r>
    <x v="10"/>
    <m/>
    <x v="178"/>
    <s v="Asthma/COPD exacerbation"/>
    <m/>
    <s v=""/>
    <m/>
    <x v="764"/>
    <x v="0"/>
    <s v="30ml per hospitalization"/>
    <n v="1"/>
    <m/>
    <m/>
    <m/>
    <n v="1"/>
    <n v="821.28"/>
    <n v="821.28"/>
    <m/>
    <n v="1"/>
    <m/>
    <m/>
  </r>
  <r>
    <x v="10"/>
    <m/>
    <x v="178"/>
    <s v="Asthma/COPD exacerbation"/>
    <m/>
    <s v=""/>
    <m/>
    <x v="119"/>
    <x v="0"/>
    <s v="2 per hospitalization"/>
    <n v="2"/>
    <n v="1"/>
    <n v="1"/>
    <s v="visit"/>
    <n v="2"/>
    <n v="465"/>
    <n v="930"/>
    <m/>
    <n v="1"/>
    <m/>
    <s v="Cannula iv (winged with injection pot) 20G = 162 MK + Giving set adult iv administration + needle 15 drops/ml = 303 MK = 465 MK total"/>
  </r>
  <r>
    <x v="10"/>
    <m/>
    <x v="178"/>
    <s v="Asthma/COPD exacerbation"/>
    <m/>
    <s v=""/>
    <m/>
    <x v="658"/>
    <x v="0"/>
    <s v="2 per hospitalization"/>
    <n v="2"/>
    <m/>
    <m/>
    <m/>
    <n v="2"/>
    <n v="163.43"/>
    <n v="326.86"/>
    <m/>
    <n v="1"/>
    <m/>
    <m/>
  </r>
  <r>
    <x v="10"/>
    <m/>
    <x v="178"/>
    <s v="Asthma/COPD exacerbation"/>
    <m/>
    <s v=""/>
    <m/>
    <x v="765"/>
    <x v="0"/>
    <m/>
    <n v="4"/>
    <n v="4"/>
    <n v="2"/>
    <m/>
    <n v="32"/>
    <n v="3.24"/>
    <n v="103.68"/>
    <m/>
    <n v="1"/>
    <m/>
    <m/>
  </r>
  <r>
    <x v="10"/>
    <m/>
    <x v="178"/>
    <s v="Asthma/COPD exacerbation"/>
    <m/>
    <s v=""/>
    <m/>
    <x v="766"/>
    <x v="1"/>
    <m/>
    <m/>
    <m/>
    <m/>
    <m/>
    <n v="0"/>
    <m/>
    <n v="0"/>
    <m/>
    <n v="1"/>
    <m/>
    <m/>
  </r>
  <r>
    <x v="10"/>
    <m/>
    <x v="178"/>
    <s v="Asthma/COPD exacerbation"/>
    <m/>
    <s v=""/>
    <m/>
    <x v="767"/>
    <x v="1"/>
    <m/>
    <m/>
    <m/>
    <m/>
    <m/>
    <n v="0"/>
    <m/>
    <n v="0"/>
    <m/>
    <n v="1"/>
    <m/>
    <m/>
  </r>
  <r>
    <x v="10"/>
    <m/>
    <x v="178"/>
    <s v="Asthma/COPD exacerbation"/>
    <m/>
    <s v=""/>
    <m/>
    <x v="768"/>
    <x v="0"/>
    <m/>
    <n v="1"/>
    <n v="1"/>
    <n v="1"/>
    <s v="visit"/>
    <n v="1"/>
    <n v="182.32"/>
    <n v="182.32"/>
    <m/>
    <n v="1"/>
    <m/>
    <m/>
  </r>
  <r>
    <x v="10"/>
    <m/>
    <x v="178"/>
    <s v="Asthma/COPD exacerbation"/>
    <m/>
    <s v=""/>
    <m/>
    <x v="668"/>
    <x v="1"/>
    <s v="20 minutes"/>
    <m/>
    <m/>
    <s v="5 days"/>
    <m/>
    <n v="0"/>
    <m/>
    <n v="0"/>
    <m/>
    <n v="1"/>
    <m/>
    <m/>
  </r>
  <r>
    <x v="10"/>
    <m/>
    <x v="178"/>
    <s v="Asthma/COPD exacerbation"/>
    <m/>
    <s v=""/>
    <m/>
    <x v="258"/>
    <x v="1"/>
    <s v="40 minutes"/>
    <m/>
    <m/>
    <s v="5 days"/>
    <m/>
    <n v="0"/>
    <m/>
    <n v="0"/>
    <m/>
    <n v="1"/>
    <m/>
    <m/>
  </r>
  <r>
    <x v="10"/>
    <m/>
    <x v="178"/>
    <s v="Asthma/COPD exacerbation"/>
    <m/>
    <s v=""/>
    <m/>
    <x v="455"/>
    <x v="1"/>
    <m/>
    <m/>
    <m/>
    <m/>
    <m/>
    <n v="0"/>
    <m/>
    <n v="0"/>
    <m/>
    <n v="1"/>
    <m/>
    <m/>
  </r>
  <r>
    <x v="10"/>
    <m/>
    <x v="179"/>
    <s v="Asthma/COPD severe exacerbation"/>
    <m/>
    <s v=""/>
    <m/>
    <x v="762"/>
    <x v="0"/>
    <s v="60mg daily"/>
    <n v="5"/>
    <n v="1"/>
    <n v="7"/>
    <s v="days"/>
    <n v="35"/>
    <n v="8.6300000000000008"/>
    <n v="302.05"/>
    <m/>
    <n v="1"/>
    <s v="20% of asthma/COPD population"/>
    <s v="Prednisolone 5mg, tablets"/>
  </r>
  <r>
    <x v="10"/>
    <m/>
    <x v="179"/>
    <s v="Asthma/COPD severe exacerbation"/>
    <m/>
    <s v=""/>
    <m/>
    <x v="763"/>
    <x v="0"/>
    <s v="200mg daily"/>
    <n v="2"/>
    <m/>
    <n v="3"/>
    <s v="days"/>
    <n v="6"/>
    <n v="406.08"/>
    <n v="2436.48"/>
    <m/>
    <n v="1"/>
    <m/>
    <m/>
  </r>
  <r>
    <x v="10"/>
    <m/>
    <x v="179"/>
    <s v="Asthma/COPD severe exacerbation"/>
    <m/>
    <s v=""/>
    <m/>
    <x v="222"/>
    <x v="0"/>
    <s v="Tablets"/>
    <n v="7"/>
    <m/>
    <n v="10"/>
    <s v="days"/>
    <n v="70"/>
    <n v="17.702000000000002"/>
    <n v="1239.1400000000001"/>
    <m/>
    <n v="1"/>
    <m/>
    <m/>
  </r>
  <r>
    <x v="10"/>
    <m/>
    <x v="179"/>
    <s v="Asthma/COPD severe exacerbation"/>
    <m/>
    <s v=""/>
    <m/>
    <x v="769"/>
    <x v="0"/>
    <s v="Tablets"/>
    <n v="6"/>
    <m/>
    <n v="10"/>
    <s v="days"/>
    <n v="10"/>
    <n v="3.42828"/>
    <n v="34.28"/>
    <m/>
    <n v="1"/>
    <m/>
    <s v="5% of those hospitalized"/>
  </r>
  <r>
    <x v="10"/>
    <m/>
    <x v="179"/>
    <s v="Asthma/COPD severe exacerbation"/>
    <m/>
    <s v=""/>
    <m/>
    <x v="59"/>
    <x v="0"/>
    <s v="3 mg"/>
    <s v="per hospitalization"/>
    <m/>
    <s v="5% of those hospitalized"/>
    <m/>
    <n v="0"/>
    <n v="130.36000000000001"/>
    <n v="0"/>
    <m/>
    <n v="1"/>
    <m/>
    <m/>
  </r>
  <r>
    <x v="10"/>
    <m/>
    <x v="179"/>
    <s v="Asthma/COPD severe exacerbation"/>
    <m/>
    <s v=""/>
    <m/>
    <x v="262"/>
    <x v="0"/>
    <s v="1 mg"/>
    <s v="per hospitalization"/>
    <m/>
    <s v="5% of those hospitalized"/>
    <m/>
    <n v="0"/>
    <n v="123.75"/>
    <n v="0"/>
    <m/>
    <n v="1"/>
    <m/>
    <m/>
  </r>
  <r>
    <x v="10"/>
    <m/>
    <x v="179"/>
    <s v="Asthma/COPD severe exacerbation"/>
    <m/>
    <s v=""/>
    <m/>
    <x v="28"/>
    <x v="0"/>
    <s v="4 per day"/>
    <s v="5 days"/>
    <m/>
    <m/>
    <m/>
    <n v="0"/>
    <n v="37.690399999999997"/>
    <n v="0"/>
    <m/>
    <n v="1"/>
    <m/>
    <m/>
  </r>
  <r>
    <x v="10"/>
    <m/>
    <x v="179"/>
    <s v="Asthma/COPD severe exacerbation"/>
    <m/>
    <s v=""/>
    <m/>
    <x v="667"/>
    <x v="0"/>
    <s v="2 per day (clinician and nurse)"/>
    <s v="5 days"/>
    <m/>
    <m/>
    <m/>
    <n v="0"/>
    <n v="231.934"/>
    <n v="0"/>
    <m/>
    <n v="1"/>
    <m/>
    <m/>
  </r>
  <r>
    <x v="10"/>
    <m/>
    <x v="179"/>
    <s v="Asthma/COPD severe exacerbation"/>
    <m/>
    <s v=""/>
    <m/>
    <x v="764"/>
    <x v="0"/>
    <s v="30ml per hospitalization"/>
    <n v="1"/>
    <m/>
    <m/>
    <m/>
    <n v="1"/>
    <n v="821.28"/>
    <n v="821.28"/>
    <m/>
    <n v="1"/>
    <m/>
    <m/>
  </r>
  <r>
    <x v="10"/>
    <m/>
    <x v="179"/>
    <s v="Asthma/COPD severe exacerbation"/>
    <m/>
    <s v=""/>
    <m/>
    <x v="770"/>
    <x v="1"/>
    <m/>
    <m/>
    <m/>
    <m/>
    <m/>
    <n v="0"/>
    <m/>
    <n v="0"/>
    <m/>
    <n v="1"/>
    <m/>
    <m/>
  </r>
  <r>
    <x v="10"/>
    <m/>
    <x v="179"/>
    <s v="Asthma/COPD severe exacerbation"/>
    <m/>
    <s v=""/>
    <m/>
    <x v="119"/>
    <x v="0"/>
    <s v="2 per hospitalization"/>
    <n v="2"/>
    <n v="1"/>
    <n v="1"/>
    <s v="hospitalization"/>
    <n v="2"/>
    <n v="465"/>
    <n v="930"/>
    <m/>
    <n v="1"/>
    <m/>
    <s v="Cannula iv (winged with injection pot) 20G = 162 MK + Giving set adult iv administration + needle 15 drops/ml = 303 MK = 465 MK total"/>
  </r>
  <r>
    <x v="10"/>
    <m/>
    <x v="179"/>
    <s v="Asthma/COPD severe exacerbation"/>
    <m/>
    <s v=""/>
    <m/>
    <x v="658"/>
    <x v="0"/>
    <s v="2 per hospitalization"/>
    <n v="2"/>
    <m/>
    <m/>
    <m/>
    <n v="2"/>
    <n v="163.43"/>
    <n v="326.86"/>
    <m/>
    <n v="1"/>
    <m/>
    <m/>
  </r>
  <r>
    <x v="10"/>
    <m/>
    <x v="179"/>
    <m/>
    <m/>
    <s v=""/>
    <m/>
    <x v="768"/>
    <x v="0"/>
    <m/>
    <n v="1"/>
    <n v="1"/>
    <n v="1"/>
    <s v="visit"/>
    <n v="1"/>
    <n v="182.32"/>
    <n v="182.32"/>
    <m/>
    <n v="1"/>
    <m/>
    <m/>
  </r>
  <r>
    <x v="10"/>
    <m/>
    <x v="179"/>
    <s v="Asthma/COPD severe exacerbation"/>
    <m/>
    <s v=""/>
    <m/>
    <x v="766"/>
    <x v="1"/>
    <m/>
    <m/>
    <m/>
    <m/>
    <m/>
    <n v="0"/>
    <m/>
    <n v="0"/>
    <m/>
    <n v="1"/>
    <m/>
    <m/>
  </r>
  <r>
    <x v="10"/>
    <m/>
    <x v="179"/>
    <s v="Asthma/COPD severe exacerbation"/>
    <m/>
    <s v=""/>
    <m/>
    <x v="767"/>
    <x v="1"/>
    <m/>
    <m/>
    <m/>
    <m/>
    <m/>
    <n v="0"/>
    <m/>
    <n v="0"/>
    <m/>
    <n v="1"/>
    <m/>
    <m/>
  </r>
  <r>
    <x v="10"/>
    <m/>
    <x v="179"/>
    <s v="Asthma/COPD severe exacerbation"/>
    <m/>
    <s v=""/>
    <m/>
    <x v="771"/>
    <x v="1"/>
    <m/>
    <m/>
    <m/>
    <m/>
    <m/>
    <n v="0"/>
    <m/>
    <n v="0"/>
    <m/>
    <n v="1"/>
    <m/>
    <m/>
  </r>
  <r>
    <x v="10"/>
    <m/>
    <x v="179"/>
    <s v="Asthma/COPD severe exacerbation"/>
    <m/>
    <s v=""/>
    <m/>
    <x v="668"/>
    <x v="1"/>
    <s v="20 minutes"/>
    <s v="5 days"/>
    <m/>
    <m/>
    <m/>
    <n v="0"/>
    <m/>
    <n v="0"/>
    <m/>
    <n v="1"/>
    <m/>
    <m/>
  </r>
  <r>
    <x v="10"/>
    <m/>
    <x v="179"/>
    <s v="Asthma/COPD severe exacerbation"/>
    <m/>
    <s v=""/>
    <m/>
    <x v="258"/>
    <x v="1"/>
    <s v="40 minutes"/>
    <s v="5 days"/>
    <m/>
    <m/>
    <m/>
    <n v="0"/>
    <m/>
    <n v="0"/>
    <m/>
    <n v="1"/>
    <m/>
    <m/>
  </r>
  <r>
    <x v="10"/>
    <m/>
    <x v="179"/>
    <s v="Asthma/COPD severe exacerbation"/>
    <m/>
    <s v=""/>
    <m/>
    <x v="455"/>
    <x v="1"/>
    <m/>
    <m/>
    <m/>
    <m/>
    <m/>
    <n v="0"/>
    <m/>
    <n v="0"/>
    <m/>
    <n v="1"/>
    <m/>
    <m/>
  </r>
  <r>
    <x v="10"/>
    <s v="Screening and Diagnosis for Pneumonia/COVID-19"/>
    <x v="180"/>
    <s v="Screening and diagnosis"/>
    <s v="Community/Primary/Secondary/Tertiary"/>
    <s v="all"/>
    <m/>
    <x v="301"/>
    <x v="1"/>
    <m/>
    <m/>
    <m/>
    <m/>
    <m/>
    <n v="0"/>
    <m/>
    <n v="0"/>
    <m/>
    <n v="1"/>
    <m/>
    <m/>
  </r>
  <r>
    <x v="10"/>
    <m/>
    <x v="180"/>
    <m/>
    <m/>
    <s v=""/>
    <m/>
    <x v="772"/>
    <x v="1"/>
    <m/>
    <n v="1"/>
    <m/>
    <n v="1"/>
    <m/>
    <n v="1"/>
    <m/>
    <n v="0"/>
    <m/>
    <n v="1"/>
    <m/>
    <m/>
  </r>
  <r>
    <x v="10"/>
    <m/>
    <x v="180"/>
    <m/>
    <m/>
    <s v=""/>
    <m/>
    <x v="773"/>
    <x v="1"/>
    <m/>
    <n v="1"/>
    <m/>
    <n v="1"/>
    <m/>
    <n v="1"/>
    <m/>
    <n v="0"/>
    <m/>
    <n v="1"/>
    <m/>
    <m/>
  </r>
  <r>
    <x v="10"/>
    <m/>
    <x v="180"/>
    <m/>
    <m/>
    <s v=""/>
    <m/>
    <x v="774"/>
    <x v="1"/>
    <m/>
    <n v="1"/>
    <m/>
    <n v="1"/>
    <m/>
    <n v="1"/>
    <m/>
    <n v="0"/>
    <m/>
    <n v="1"/>
    <m/>
    <m/>
  </r>
  <r>
    <x v="10"/>
    <m/>
    <x v="180"/>
    <m/>
    <m/>
    <s v=""/>
    <m/>
    <x v="28"/>
    <x v="0"/>
    <m/>
    <n v="1"/>
    <m/>
    <n v="1"/>
    <m/>
    <n v="1"/>
    <n v="37.690399999999997"/>
    <n v="37.69"/>
    <m/>
    <n v="1"/>
    <m/>
    <m/>
  </r>
  <r>
    <x v="10"/>
    <m/>
    <x v="180"/>
    <m/>
    <m/>
    <s v=""/>
    <m/>
    <x v="667"/>
    <x v="0"/>
    <m/>
    <n v="1"/>
    <m/>
    <n v="1"/>
    <m/>
    <n v="1"/>
    <n v="231.934"/>
    <n v="231.93"/>
    <m/>
    <n v="1"/>
    <m/>
    <m/>
  </r>
  <r>
    <x v="10"/>
    <m/>
    <x v="180"/>
    <m/>
    <m/>
    <s v=""/>
    <m/>
    <x v="753"/>
    <x v="1"/>
    <m/>
    <m/>
    <m/>
    <m/>
    <m/>
    <n v="0"/>
    <m/>
    <n v="0"/>
    <m/>
    <n v="1"/>
    <m/>
    <m/>
  </r>
  <r>
    <x v="10"/>
    <m/>
    <x v="180"/>
    <m/>
    <m/>
    <s v=""/>
    <m/>
    <x v="754"/>
    <x v="1"/>
    <m/>
    <m/>
    <m/>
    <m/>
    <m/>
    <n v="0"/>
    <m/>
    <n v="0"/>
    <m/>
    <n v="1"/>
    <m/>
    <m/>
  </r>
  <r>
    <x v="10"/>
    <m/>
    <x v="180"/>
    <m/>
    <m/>
    <s v=""/>
    <m/>
    <x v="775"/>
    <x v="1"/>
    <s v="10 minutes"/>
    <s v="once"/>
    <m/>
    <m/>
    <m/>
    <n v="0"/>
    <m/>
    <n v="0"/>
    <m/>
    <n v="1"/>
    <m/>
    <m/>
  </r>
  <r>
    <x v="10"/>
    <m/>
    <x v="180"/>
    <m/>
    <m/>
    <s v=""/>
    <m/>
    <x v="755"/>
    <x v="1"/>
    <s v="10 minutes"/>
    <s v="once"/>
    <m/>
    <m/>
    <m/>
    <n v="0"/>
    <m/>
    <n v="0"/>
    <m/>
    <n v="1"/>
    <m/>
    <m/>
  </r>
  <r>
    <x v="10"/>
    <m/>
    <x v="180"/>
    <m/>
    <m/>
    <s v=""/>
    <m/>
    <x v="756"/>
    <x v="1"/>
    <s v="10 minutes"/>
    <s v="once"/>
    <m/>
    <m/>
    <m/>
    <n v="0"/>
    <m/>
    <n v="0"/>
    <m/>
    <n v="1"/>
    <m/>
    <m/>
  </r>
  <r>
    <x v="10"/>
    <m/>
    <x v="181"/>
    <s v="Laboratory"/>
    <s v="secondary/tertiary"/>
    <s v="secondary/tertiary"/>
    <m/>
    <x v="114"/>
    <x v="1"/>
    <s v="2 per patient"/>
    <n v="1"/>
    <n v="1"/>
    <n v="2"/>
    <m/>
    <n v="2"/>
    <n v="1100"/>
    <n v="2200"/>
    <m/>
    <n v="1"/>
    <m/>
    <s v="Estimated from &quot;Mindray FBC&quot; and Bottle, Blood Collecting Plain Plastic Vacutainer, 5ml"/>
  </r>
  <r>
    <x v="10"/>
    <m/>
    <x v="181"/>
    <m/>
    <m/>
    <s v=""/>
    <m/>
    <x v="776"/>
    <x v="1"/>
    <m/>
    <m/>
    <m/>
    <m/>
    <m/>
    <n v="0"/>
    <m/>
    <n v="0"/>
    <m/>
    <n v="1"/>
    <m/>
    <m/>
  </r>
  <r>
    <x v="10"/>
    <m/>
    <x v="181"/>
    <m/>
    <m/>
    <s v=""/>
    <m/>
    <x v="381"/>
    <x v="1"/>
    <m/>
    <m/>
    <m/>
    <m/>
    <m/>
    <n v="0"/>
    <m/>
    <n v="0"/>
    <m/>
    <n v="1"/>
    <m/>
    <m/>
  </r>
  <r>
    <x v="10"/>
    <m/>
    <x v="181"/>
    <m/>
    <m/>
    <s v=""/>
    <m/>
    <x v="777"/>
    <x v="1"/>
    <s v="1 per patient"/>
    <s v="per hospitalization"/>
    <m/>
    <m/>
    <m/>
    <n v="0"/>
    <m/>
    <n v="0"/>
    <m/>
    <n v="1"/>
    <m/>
    <m/>
  </r>
  <r>
    <x v="10"/>
    <m/>
    <x v="181"/>
    <m/>
    <m/>
    <s v=""/>
    <m/>
    <x v="778"/>
    <x v="1"/>
    <m/>
    <m/>
    <m/>
    <m/>
    <m/>
    <n v="0"/>
    <m/>
    <n v="0"/>
    <m/>
    <n v="1"/>
    <m/>
    <m/>
  </r>
  <r>
    <x v="10"/>
    <m/>
    <x v="181"/>
    <m/>
    <m/>
    <s v=""/>
    <m/>
    <x v="779"/>
    <x v="1"/>
    <m/>
    <m/>
    <m/>
    <m/>
    <m/>
    <n v="0"/>
    <m/>
    <n v="0"/>
    <m/>
    <n v="1"/>
    <m/>
    <m/>
  </r>
  <r>
    <x v="10"/>
    <m/>
    <x v="181"/>
    <m/>
    <m/>
    <s v=""/>
    <m/>
    <x v="780"/>
    <x v="1"/>
    <m/>
    <n v="1"/>
    <m/>
    <n v="1"/>
    <m/>
    <n v="1"/>
    <m/>
    <n v="0"/>
    <m/>
    <n v="1"/>
    <m/>
    <m/>
  </r>
  <r>
    <x v="10"/>
    <m/>
    <x v="181"/>
    <m/>
    <m/>
    <s v=""/>
    <m/>
    <x v="574"/>
    <x v="1"/>
    <m/>
    <n v="1"/>
    <m/>
    <n v="1"/>
    <m/>
    <n v="1"/>
    <m/>
    <n v="0"/>
    <m/>
    <n v="1"/>
    <m/>
    <m/>
  </r>
  <r>
    <x v="10"/>
    <m/>
    <x v="181"/>
    <m/>
    <m/>
    <s v=""/>
    <m/>
    <x v="781"/>
    <x v="1"/>
    <m/>
    <n v="1"/>
    <m/>
    <n v="1"/>
    <m/>
    <n v="1"/>
    <m/>
    <n v="0"/>
    <m/>
    <n v="1"/>
    <m/>
    <m/>
  </r>
  <r>
    <x v="10"/>
    <m/>
    <x v="181"/>
    <m/>
    <m/>
    <s v=""/>
    <m/>
    <x v="231"/>
    <x v="1"/>
    <m/>
    <m/>
    <m/>
    <m/>
    <m/>
    <n v="0"/>
    <m/>
    <n v="0"/>
    <m/>
    <n v="1"/>
    <m/>
    <m/>
  </r>
  <r>
    <x v="10"/>
    <m/>
    <x v="181"/>
    <m/>
    <m/>
    <s v=""/>
    <m/>
    <x v="394"/>
    <x v="1"/>
    <m/>
    <m/>
    <m/>
    <m/>
    <m/>
    <n v="0"/>
    <m/>
    <n v="0"/>
    <m/>
    <n v="1"/>
    <m/>
    <m/>
  </r>
  <r>
    <x v="10"/>
    <m/>
    <x v="182"/>
    <s v="Xray"/>
    <s v="secondary/tertiary"/>
    <s v="secondary/tertiary"/>
    <m/>
    <x v="442"/>
    <x v="1"/>
    <m/>
    <m/>
    <m/>
    <m/>
    <m/>
    <n v="0"/>
    <m/>
    <n v="0"/>
    <m/>
    <n v="1"/>
    <m/>
    <m/>
  </r>
  <r>
    <x v="10"/>
    <m/>
    <x v="182"/>
    <m/>
    <m/>
    <s v=""/>
    <m/>
    <x v="28"/>
    <x v="0"/>
    <m/>
    <n v="1"/>
    <m/>
    <n v="1"/>
    <m/>
    <n v="1"/>
    <n v="37.690399999999997"/>
    <n v="37.69"/>
    <m/>
    <n v="1"/>
    <m/>
    <m/>
  </r>
  <r>
    <x v="10"/>
    <m/>
    <x v="182"/>
    <m/>
    <m/>
    <s v=""/>
    <m/>
    <x v="667"/>
    <x v="0"/>
    <m/>
    <n v="1"/>
    <m/>
    <n v="1"/>
    <m/>
    <n v="1"/>
    <n v="231.934"/>
    <n v="231.93"/>
    <m/>
    <n v="1"/>
    <m/>
    <m/>
  </r>
  <r>
    <x v="10"/>
    <m/>
    <x v="182"/>
    <m/>
    <m/>
    <s v=""/>
    <m/>
    <x v="232"/>
    <x v="1"/>
    <s v="10 minutes"/>
    <s v="once"/>
    <m/>
    <m/>
    <m/>
    <n v="0"/>
    <m/>
    <n v="0"/>
    <m/>
    <n v="1"/>
    <m/>
    <m/>
  </r>
  <r>
    <x v="10"/>
    <m/>
    <x v="182"/>
    <m/>
    <m/>
    <s v=""/>
    <m/>
    <x v="759"/>
    <x v="1"/>
    <m/>
    <m/>
    <m/>
    <m/>
    <m/>
    <n v="0"/>
    <m/>
    <n v="0"/>
    <m/>
    <n v="1"/>
    <m/>
    <m/>
  </r>
  <r>
    <x v="10"/>
    <s v="Treatment"/>
    <x v="183"/>
    <s v="Pneumonia"/>
    <m/>
    <s v=""/>
    <m/>
    <x v="762"/>
    <x v="0"/>
    <s v="60mg daily"/>
    <n v="5"/>
    <n v="1"/>
    <n v="7"/>
    <s v="15% of those hospitalized"/>
    <n v="35"/>
    <n v="8.6300000000000008"/>
    <n v="302.05"/>
    <m/>
    <n v="1"/>
    <m/>
    <s v="Prednisolone 5mg, tablets"/>
  </r>
  <r>
    <x v="10"/>
    <m/>
    <x v="183"/>
    <m/>
    <m/>
    <s v=""/>
    <m/>
    <x v="763"/>
    <x v="0"/>
    <s v="200mg daily"/>
    <n v="2"/>
    <m/>
    <s v="15% of those hospitalized"/>
    <m/>
    <n v="2"/>
    <n v="406.08"/>
    <n v="812.16"/>
    <m/>
    <n v="1"/>
    <m/>
    <m/>
  </r>
  <r>
    <x v="10"/>
    <m/>
    <x v="183"/>
    <m/>
    <m/>
    <s v=""/>
    <m/>
    <x v="222"/>
    <x v="0"/>
    <s v="Tablets"/>
    <n v="7"/>
    <m/>
    <n v="7"/>
    <s v="days"/>
    <n v="49"/>
    <n v="17.702000000000002"/>
    <n v="867.4"/>
    <m/>
    <n v="1"/>
    <m/>
    <m/>
  </r>
  <r>
    <x v="10"/>
    <m/>
    <x v="183"/>
    <m/>
    <m/>
    <s v=""/>
    <m/>
    <x v="91"/>
    <x v="0"/>
    <s v="2 g daily"/>
    <n v="2"/>
    <m/>
    <n v="5"/>
    <m/>
    <n v="10"/>
    <n v="178.43"/>
    <n v="1784.3"/>
    <m/>
    <n v="1"/>
    <m/>
    <m/>
  </r>
  <r>
    <x v="10"/>
    <m/>
    <x v="183"/>
    <m/>
    <m/>
    <s v=""/>
    <m/>
    <x v="73"/>
    <x v="0"/>
    <s v="2 g daily"/>
    <n v="4"/>
    <m/>
    <n v="5"/>
    <s v="Days"/>
    <n v="20"/>
    <n v="4.3868299999999998"/>
    <n v="87.74"/>
    <m/>
    <n v="1"/>
    <m/>
    <m/>
  </r>
  <r>
    <x v="10"/>
    <m/>
    <x v="183"/>
    <m/>
    <m/>
    <s v=""/>
    <m/>
    <x v="28"/>
    <x v="0"/>
    <s v="4 per day"/>
    <s v="5 days"/>
    <m/>
    <m/>
    <m/>
    <n v="0"/>
    <n v="37.690399999999997"/>
    <n v="0"/>
    <m/>
    <n v="1"/>
    <m/>
    <m/>
  </r>
  <r>
    <x v="10"/>
    <m/>
    <x v="183"/>
    <m/>
    <m/>
    <s v=""/>
    <m/>
    <x v="667"/>
    <x v="0"/>
    <s v="2 per day (clinician and nurse)"/>
    <s v="5 days"/>
    <m/>
    <m/>
    <m/>
    <n v="0"/>
    <n v="231.934"/>
    <n v="0"/>
    <m/>
    <n v="1"/>
    <m/>
    <m/>
  </r>
  <r>
    <x v="10"/>
    <m/>
    <x v="183"/>
    <m/>
    <m/>
    <s v=""/>
    <m/>
    <x v="764"/>
    <x v="0"/>
    <s v="30ml per hospitalization"/>
    <n v="1"/>
    <m/>
    <s v="20% of those hospitalized"/>
    <m/>
    <n v="1"/>
    <n v="821.28"/>
    <n v="821.28"/>
    <m/>
    <n v="1"/>
    <m/>
    <m/>
  </r>
  <r>
    <x v="10"/>
    <m/>
    <x v="183"/>
    <m/>
    <m/>
    <s v=""/>
    <m/>
    <x v="770"/>
    <x v="1"/>
    <m/>
    <m/>
    <m/>
    <m/>
    <m/>
    <n v="0"/>
    <m/>
    <n v="0"/>
    <m/>
    <n v="1"/>
    <m/>
    <m/>
  </r>
  <r>
    <x v="10"/>
    <m/>
    <x v="183"/>
    <m/>
    <m/>
    <s v=""/>
    <m/>
    <x v="119"/>
    <x v="0"/>
    <s v="2 per hospitalization"/>
    <n v="2"/>
    <n v="1"/>
    <n v="1"/>
    <s v="hospitalization"/>
    <n v="2"/>
    <n v="465"/>
    <n v="930"/>
    <m/>
    <n v="1"/>
    <m/>
    <s v="Cannula iv (winged with injection pot) 20G = 162 MK + Giving set adult iv administration + needle 15 drops/ml = 303 MK = 465 MK total"/>
  </r>
  <r>
    <x v="10"/>
    <m/>
    <x v="183"/>
    <m/>
    <m/>
    <s v=""/>
    <m/>
    <x v="658"/>
    <x v="0"/>
    <s v="2 per hospitalization"/>
    <n v="2"/>
    <m/>
    <m/>
    <m/>
    <n v="2"/>
    <n v="163.43"/>
    <n v="326.86"/>
    <m/>
    <n v="1"/>
    <m/>
    <m/>
  </r>
  <r>
    <x v="10"/>
    <m/>
    <x v="183"/>
    <m/>
    <m/>
    <s v=""/>
    <m/>
    <x v="782"/>
    <x v="0"/>
    <s v="0.5 per hospitalization"/>
    <m/>
    <m/>
    <m/>
    <m/>
    <n v="0"/>
    <m/>
    <n v="0"/>
    <m/>
    <n v="1"/>
    <m/>
    <m/>
  </r>
  <r>
    <x v="10"/>
    <m/>
    <x v="183"/>
    <m/>
    <m/>
    <s v=""/>
    <m/>
    <x v="766"/>
    <x v="1"/>
    <m/>
    <m/>
    <m/>
    <m/>
    <m/>
    <n v="0"/>
    <m/>
    <n v="0"/>
    <m/>
    <n v="1"/>
    <m/>
    <m/>
  </r>
  <r>
    <x v="10"/>
    <m/>
    <x v="183"/>
    <m/>
    <m/>
    <s v=""/>
    <m/>
    <x v="767"/>
    <x v="1"/>
    <m/>
    <m/>
    <m/>
    <m/>
    <m/>
    <n v="0"/>
    <m/>
    <n v="0"/>
    <m/>
    <n v="1"/>
    <m/>
    <m/>
  </r>
  <r>
    <x v="10"/>
    <m/>
    <x v="183"/>
    <m/>
    <m/>
    <s v=""/>
    <m/>
    <x v="771"/>
    <x v="1"/>
    <m/>
    <m/>
    <m/>
    <m/>
    <m/>
    <n v="0"/>
    <m/>
    <n v="0"/>
    <m/>
    <n v="1"/>
    <m/>
    <m/>
  </r>
  <r>
    <x v="10"/>
    <m/>
    <x v="183"/>
    <m/>
    <m/>
    <s v=""/>
    <m/>
    <x v="668"/>
    <x v="1"/>
    <s v="20 minutes"/>
    <s v="5 days"/>
    <m/>
    <m/>
    <m/>
    <n v="0"/>
    <m/>
    <n v="0"/>
    <m/>
    <n v="1"/>
    <m/>
    <m/>
  </r>
  <r>
    <x v="10"/>
    <m/>
    <x v="183"/>
    <m/>
    <m/>
    <s v=""/>
    <m/>
    <x v="258"/>
    <x v="1"/>
    <s v="40 minutes"/>
    <s v="5 days"/>
    <m/>
    <m/>
    <m/>
    <n v="0"/>
    <m/>
    <n v="0"/>
    <m/>
    <n v="1"/>
    <m/>
    <m/>
  </r>
  <r>
    <x v="10"/>
    <m/>
    <x v="183"/>
    <m/>
    <m/>
    <s v=""/>
    <m/>
    <x v="455"/>
    <x v="1"/>
    <m/>
    <m/>
    <m/>
    <m/>
    <m/>
    <n v="0"/>
    <m/>
    <n v="0"/>
    <m/>
    <n v="1"/>
    <m/>
    <m/>
  </r>
  <r>
    <x v="10"/>
    <m/>
    <x v="184"/>
    <s v="Severe/moderate COVID-19 disease treatment"/>
    <m/>
    <s v=""/>
    <m/>
    <x v="118"/>
    <x v="0"/>
    <s v="10 mg"/>
    <n v="2"/>
    <m/>
    <n v="5"/>
    <s v="days"/>
    <n v="10"/>
    <n v="177"/>
    <n v="1770"/>
    <m/>
    <n v="1"/>
    <m/>
    <m/>
  </r>
  <r>
    <x v="10"/>
    <m/>
    <x v="184"/>
    <m/>
    <m/>
    <s v=""/>
    <m/>
    <x v="118"/>
    <x v="0"/>
    <s v="20mg daily"/>
    <n v="4"/>
    <m/>
    <n v="5"/>
    <s v="days"/>
    <n v="20"/>
    <n v="177"/>
    <n v="3540"/>
    <m/>
    <n v="1"/>
    <m/>
    <m/>
  </r>
  <r>
    <x v="10"/>
    <m/>
    <x v="184"/>
    <m/>
    <m/>
    <s v=""/>
    <m/>
    <x v="783"/>
    <x v="0"/>
    <s v="40 mg daily"/>
    <s v="7 days"/>
    <m/>
    <s v="75% of those hospitalized"/>
    <m/>
    <n v="0"/>
    <m/>
    <n v="0"/>
    <m/>
    <n v="1"/>
    <m/>
    <m/>
  </r>
  <r>
    <x v="10"/>
    <m/>
    <x v="184"/>
    <m/>
    <m/>
    <s v=""/>
    <m/>
    <x v="784"/>
    <x v="0"/>
    <s v="15,000 IU daily"/>
    <s v="7 days"/>
    <m/>
    <s v="25% of those hospitalized"/>
    <m/>
    <n v="0"/>
    <m/>
    <n v="0"/>
    <m/>
    <n v="1"/>
    <m/>
    <m/>
  </r>
  <r>
    <x v="10"/>
    <m/>
    <x v="184"/>
    <m/>
    <m/>
    <s v=""/>
    <m/>
    <x v="222"/>
    <x v="0"/>
    <s v="Tablets"/>
    <n v="7"/>
    <m/>
    <n v="7"/>
    <s v="days"/>
    <n v="49"/>
    <n v="17.702000000000002"/>
    <n v="867.4"/>
    <m/>
    <n v="1"/>
    <m/>
    <m/>
  </r>
  <r>
    <x v="10"/>
    <m/>
    <x v="184"/>
    <m/>
    <m/>
    <s v=""/>
    <m/>
    <x v="91"/>
    <x v="0"/>
    <s v="2 g daily"/>
    <n v="2"/>
    <m/>
    <n v="5"/>
    <m/>
    <n v="10"/>
    <n v="178.43"/>
    <n v="1784.3"/>
    <m/>
    <n v="1"/>
    <m/>
    <m/>
  </r>
  <r>
    <x v="10"/>
    <m/>
    <x v="184"/>
    <m/>
    <m/>
    <s v=""/>
    <m/>
    <x v="73"/>
    <x v="0"/>
    <s v="2 g daily"/>
    <s v="5 days"/>
    <m/>
    <m/>
    <m/>
    <n v="0"/>
    <n v="4.3868299999999998"/>
    <n v="0"/>
    <m/>
    <n v="1"/>
    <m/>
    <m/>
  </r>
  <r>
    <x v="10"/>
    <m/>
    <x v="184"/>
    <m/>
    <m/>
    <s v=""/>
    <m/>
    <x v="28"/>
    <x v="0"/>
    <s v="4 per day"/>
    <s v="7 days"/>
    <m/>
    <m/>
    <m/>
    <n v="0"/>
    <n v="37.690399999999997"/>
    <n v="0"/>
    <m/>
    <n v="1"/>
    <m/>
    <m/>
  </r>
  <r>
    <x v="10"/>
    <m/>
    <x v="184"/>
    <m/>
    <m/>
    <s v=""/>
    <m/>
    <x v="764"/>
    <x v="0"/>
    <s v="30ml per hospitalization"/>
    <n v="1"/>
    <m/>
    <s v="20% of those hospitalized"/>
    <m/>
    <n v="1"/>
    <n v="821.28"/>
    <n v="821.28"/>
    <m/>
    <n v="1"/>
    <m/>
    <m/>
  </r>
  <r>
    <x v="10"/>
    <m/>
    <x v="184"/>
    <m/>
    <m/>
    <s v=""/>
    <m/>
    <x v="770"/>
    <x v="1"/>
    <m/>
    <m/>
    <m/>
    <m/>
    <m/>
    <n v="0"/>
    <m/>
    <n v="0"/>
    <m/>
    <n v="1"/>
    <m/>
    <m/>
  </r>
  <r>
    <x v="10"/>
    <m/>
    <x v="184"/>
    <m/>
    <m/>
    <s v=""/>
    <m/>
    <x v="119"/>
    <x v="0"/>
    <s v="2 per hospitalization"/>
    <n v="2"/>
    <n v="1"/>
    <n v="1"/>
    <s v="hospitalization"/>
    <n v="2"/>
    <n v="465"/>
    <n v="930"/>
    <m/>
    <n v="1"/>
    <m/>
    <s v="Cannula iv (winged with injection pot) 20G = 162 MK + Giving set adult iv administration + needle 15 drops/ml = 303 MK = 465 MK total"/>
  </r>
  <r>
    <x v="10"/>
    <m/>
    <x v="184"/>
    <m/>
    <m/>
    <s v=""/>
    <m/>
    <x v="658"/>
    <x v="0"/>
    <s v="2 per hospitalization"/>
    <n v="2"/>
    <m/>
    <m/>
    <m/>
    <n v="2"/>
    <n v="163.43"/>
    <n v="326.86"/>
    <m/>
    <n v="1"/>
    <m/>
    <m/>
  </r>
  <r>
    <x v="10"/>
    <m/>
    <x v="184"/>
    <m/>
    <m/>
    <s v=""/>
    <m/>
    <x v="782"/>
    <x v="0"/>
    <s v="0.5 per hospitalization"/>
    <m/>
    <m/>
    <m/>
    <m/>
    <n v="0"/>
    <m/>
    <n v="0"/>
    <m/>
    <n v="1"/>
    <m/>
    <m/>
  </r>
  <r>
    <x v="10"/>
    <m/>
    <x v="184"/>
    <m/>
    <m/>
    <s v=""/>
    <m/>
    <x v="766"/>
    <x v="1"/>
    <m/>
    <m/>
    <m/>
    <m/>
    <m/>
    <n v="0"/>
    <m/>
    <n v="0"/>
    <m/>
    <n v="1"/>
    <m/>
    <m/>
  </r>
  <r>
    <x v="10"/>
    <m/>
    <x v="184"/>
    <m/>
    <m/>
    <s v=""/>
    <m/>
    <x v="767"/>
    <x v="1"/>
    <m/>
    <m/>
    <m/>
    <m/>
    <m/>
    <n v="0"/>
    <m/>
    <n v="0"/>
    <m/>
    <n v="1"/>
    <m/>
    <m/>
  </r>
  <r>
    <x v="10"/>
    <m/>
    <x v="184"/>
    <m/>
    <m/>
    <s v=""/>
    <m/>
    <x v="771"/>
    <x v="1"/>
    <m/>
    <m/>
    <m/>
    <m/>
    <m/>
    <n v="0"/>
    <m/>
    <n v="0"/>
    <m/>
    <n v="1"/>
    <m/>
    <m/>
  </r>
  <r>
    <x v="10"/>
    <m/>
    <x v="184"/>
    <m/>
    <m/>
    <s v=""/>
    <m/>
    <x v="785"/>
    <x v="1"/>
    <m/>
    <m/>
    <m/>
    <m/>
    <m/>
    <n v="0"/>
    <m/>
    <n v="0"/>
    <m/>
    <n v="1"/>
    <m/>
    <m/>
  </r>
  <r>
    <x v="10"/>
    <m/>
    <x v="184"/>
    <m/>
    <m/>
    <s v=""/>
    <m/>
    <x v="786"/>
    <x v="0"/>
    <m/>
    <m/>
    <m/>
    <m/>
    <m/>
    <n v="0"/>
    <n v="467.18"/>
    <n v="0"/>
    <m/>
    <n v="1"/>
    <m/>
    <m/>
  </r>
  <r>
    <x v="10"/>
    <m/>
    <x v="184"/>
    <m/>
    <m/>
    <s v=""/>
    <m/>
    <x v="787"/>
    <x v="0"/>
    <m/>
    <m/>
    <m/>
    <m/>
    <m/>
    <n v="0"/>
    <m/>
    <n v="0"/>
    <m/>
    <n v="1"/>
    <m/>
    <m/>
  </r>
  <r>
    <x v="10"/>
    <m/>
    <x v="184"/>
    <m/>
    <m/>
    <s v=""/>
    <m/>
    <x v="788"/>
    <x v="0"/>
    <m/>
    <m/>
    <m/>
    <m/>
    <m/>
    <n v="0"/>
    <m/>
    <n v="0"/>
    <m/>
    <n v="1"/>
    <m/>
    <m/>
  </r>
  <r>
    <x v="10"/>
    <m/>
    <x v="184"/>
    <m/>
    <m/>
    <s v=""/>
    <m/>
    <x v="789"/>
    <x v="0"/>
    <s v="1 per patient"/>
    <s v="per hospitalization"/>
    <m/>
    <s v="10% of hospitalized patientes"/>
    <m/>
    <n v="0"/>
    <m/>
    <n v="0"/>
    <m/>
    <n v="1"/>
    <m/>
    <m/>
  </r>
  <r>
    <x v="10"/>
    <m/>
    <x v="184"/>
    <m/>
    <m/>
    <s v=""/>
    <m/>
    <x v="790"/>
    <x v="1"/>
    <m/>
    <m/>
    <m/>
    <m/>
    <m/>
    <n v="0"/>
    <m/>
    <n v="0"/>
    <m/>
    <n v="1"/>
    <m/>
    <m/>
  </r>
  <r>
    <x v="10"/>
    <m/>
    <x v="184"/>
    <m/>
    <m/>
    <s v=""/>
    <m/>
    <x v="791"/>
    <x v="1"/>
    <m/>
    <m/>
    <m/>
    <m/>
    <m/>
    <n v="0"/>
    <m/>
    <n v="0"/>
    <m/>
    <n v="1"/>
    <m/>
    <m/>
  </r>
  <r>
    <x v="10"/>
    <m/>
    <x v="184"/>
    <m/>
    <m/>
    <s v=""/>
    <m/>
    <x v="667"/>
    <x v="0"/>
    <s v="2 per day (clinician and nurse)"/>
    <s v="7 days"/>
    <m/>
    <m/>
    <m/>
    <n v="0"/>
    <n v="231.934"/>
    <n v="0"/>
    <m/>
    <n v="1"/>
    <m/>
    <m/>
  </r>
  <r>
    <x v="10"/>
    <m/>
    <x v="184"/>
    <m/>
    <m/>
    <s v=""/>
    <m/>
    <x v="792"/>
    <x v="0"/>
    <m/>
    <m/>
    <m/>
    <m/>
    <m/>
    <n v="0"/>
    <n v="2950"/>
    <n v="0"/>
    <m/>
    <n v="1"/>
    <m/>
    <m/>
  </r>
  <r>
    <x v="10"/>
    <m/>
    <x v="184"/>
    <m/>
    <m/>
    <s v=""/>
    <m/>
    <x v="793"/>
    <x v="0"/>
    <m/>
    <m/>
    <m/>
    <m/>
    <m/>
    <n v="0"/>
    <m/>
    <n v="0"/>
    <m/>
    <n v="1"/>
    <m/>
    <m/>
  </r>
  <r>
    <x v="10"/>
    <m/>
    <x v="184"/>
    <m/>
    <m/>
    <s v=""/>
    <m/>
    <x v="794"/>
    <x v="0"/>
    <s v="2 per day (clinician and nurse)"/>
    <s v="7 days"/>
    <m/>
    <m/>
    <m/>
    <n v="0"/>
    <m/>
    <n v="0"/>
    <m/>
    <n v="1"/>
    <m/>
    <m/>
  </r>
  <r>
    <x v="10"/>
    <m/>
    <x v="184"/>
    <m/>
    <m/>
    <s v=""/>
    <m/>
    <x v="795"/>
    <x v="0"/>
    <s v="2 per day"/>
    <s v="7 days"/>
    <m/>
    <m/>
    <m/>
    <n v="0"/>
    <m/>
    <n v="0"/>
    <m/>
    <n v="1"/>
    <m/>
    <m/>
  </r>
  <r>
    <x v="10"/>
    <m/>
    <x v="184"/>
    <m/>
    <m/>
    <s v=""/>
    <m/>
    <x v="796"/>
    <x v="1"/>
    <s v="2 per day"/>
    <s v="7 days"/>
    <m/>
    <m/>
    <m/>
    <n v="0"/>
    <m/>
    <n v="0"/>
    <m/>
    <n v="1"/>
    <m/>
    <m/>
  </r>
  <r>
    <x v="10"/>
    <m/>
    <x v="184"/>
    <m/>
    <m/>
    <s v=""/>
    <m/>
    <x v="797"/>
    <x v="1"/>
    <m/>
    <m/>
    <m/>
    <m/>
    <m/>
    <n v="0"/>
    <m/>
    <n v="0"/>
    <m/>
    <n v="1"/>
    <m/>
    <m/>
  </r>
  <r>
    <x v="10"/>
    <m/>
    <x v="184"/>
    <m/>
    <m/>
    <s v=""/>
    <m/>
    <x v="668"/>
    <x v="1"/>
    <s v="20 minutes"/>
    <s v="5 days"/>
    <m/>
    <m/>
    <m/>
    <n v="0"/>
    <m/>
    <n v="0"/>
    <m/>
    <n v="1"/>
    <m/>
    <m/>
  </r>
  <r>
    <x v="10"/>
    <m/>
    <x v="184"/>
    <m/>
    <m/>
    <s v=""/>
    <m/>
    <x v="258"/>
    <x v="1"/>
    <s v="40 minutes"/>
    <s v="5 days"/>
    <m/>
    <m/>
    <m/>
    <n v="0"/>
    <m/>
    <n v="0"/>
    <m/>
    <n v="1"/>
    <m/>
    <m/>
  </r>
  <r>
    <x v="10"/>
    <m/>
    <x v="184"/>
    <m/>
    <m/>
    <s v=""/>
    <m/>
    <x v="455"/>
    <x v="1"/>
    <m/>
    <m/>
    <m/>
    <m/>
    <m/>
    <n v="0"/>
    <m/>
    <n v="0"/>
    <m/>
    <n v="1"/>
    <m/>
    <m/>
  </r>
  <r>
    <x v="11"/>
    <s v="Scabies"/>
    <x v="185"/>
    <s v="Scabies treatment"/>
    <m/>
    <s v=""/>
    <m/>
    <x v="798"/>
    <x v="0"/>
    <s v="bottle"/>
    <n v="1"/>
    <m/>
    <n v="1"/>
    <m/>
    <n v="1"/>
    <m/>
    <n v="0"/>
    <m/>
    <n v="1"/>
    <m/>
    <m/>
  </r>
  <r>
    <x v="11"/>
    <m/>
    <x v="185"/>
    <m/>
    <m/>
    <s v=""/>
    <m/>
    <x v="125"/>
    <x v="0"/>
    <s v="tablets"/>
    <n v="4"/>
    <m/>
    <n v="5"/>
    <m/>
    <n v="20"/>
    <n v="54.652250000000002"/>
    <n v="1093.05"/>
    <m/>
    <n v="1"/>
    <m/>
    <m/>
  </r>
  <r>
    <x v="11"/>
    <m/>
    <x v="185"/>
    <m/>
    <m/>
    <s v=""/>
    <m/>
    <x v="799"/>
    <x v="1"/>
    <s v="15 minutes"/>
    <s v="once"/>
    <m/>
    <m/>
    <m/>
    <n v="0"/>
    <m/>
    <n v="0"/>
    <m/>
    <n v="1"/>
    <m/>
    <m/>
  </r>
  <r>
    <x v="11"/>
    <m/>
    <x v="185"/>
    <m/>
    <m/>
    <s v=""/>
    <m/>
    <x v="413"/>
    <x v="1"/>
    <m/>
    <m/>
    <m/>
    <m/>
    <m/>
    <n v="0"/>
    <m/>
    <n v="0"/>
    <m/>
    <n v="1"/>
    <m/>
    <m/>
  </r>
  <r>
    <x v="11"/>
    <s v="Eczema"/>
    <x v="21"/>
    <s v="Atopy treatment"/>
    <m/>
    <s v=""/>
    <m/>
    <x v="800"/>
    <x v="0"/>
    <s v="tube"/>
    <n v="1"/>
    <m/>
    <n v="1"/>
    <m/>
    <n v="1"/>
    <n v="257.54000000000002"/>
    <n v="257.54000000000002"/>
    <m/>
    <n v="1"/>
    <m/>
    <m/>
  </r>
  <r>
    <x v="11"/>
    <s v="Dermatophyte"/>
    <x v="21"/>
    <s v="Superficial epidermis treatment"/>
    <m/>
    <s v=""/>
    <m/>
    <x v="801"/>
    <x v="0"/>
    <s v="tube"/>
    <n v="1"/>
    <n v="1"/>
    <n v="1"/>
    <m/>
    <n v="1"/>
    <n v="163.38999999999999"/>
    <n v="163.38999999999999"/>
    <m/>
    <n v="1"/>
    <m/>
    <s v="Clotrimazole cream 1%, 20g"/>
  </r>
  <r>
    <x v="11"/>
    <m/>
    <x v="21"/>
    <s v="Deep treatment"/>
    <m/>
    <s v=""/>
    <m/>
    <x v="802"/>
    <x v="0"/>
    <m/>
    <n v="1"/>
    <m/>
    <n v="7"/>
    <m/>
    <n v="7"/>
    <m/>
    <n v="0"/>
    <m/>
    <n v="1"/>
    <m/>
    <s v="Not found on CMST Cost list"/>
  </r>
  <r>
    <x v="12"/>
    <s v="Diagnosis/nutrition assessment"/>
    <x v="21"/>
    <s v="Diagnosis/ assessment"/>
    <s v="primary"/>
    <s v="primary"/>
    <m/>
    <x v="10"/>
    <x v="1"/>
    <n v="1"/>
    <n v="1"/>
    <m/>
    <s v="Assessment is done on daily basis by service providers"/>
    <m/>
    <n v="1"/>
    <m/>
    <n v="0"/>
    <m/>
    <n v="1"/>
    <m/>
    <m/>
  </r>
  <r>
    <x v="12"/>
    <m/>
    <x v="21"/>
    <m/>
    <m/>
    <s v=""/>
    <m/>
    <x v="803"/>
    <x v="1"/>
    <n v="1"/>
    <n v="1"/>
    <m/>
    <m/>
    <m/>
    <n v="1"/>
    <m/>
    <n v="0"/>
    <m/>
    <n v="1"/>
    <m/>
    <m/>
  </r>
  <r>
    <x v="12"/>
    <m/>
    <x v="21"/>
    <m/>
    <m/>
    <s v=""/>
    <m/>
    <x v="804"/>
    <x v="1"/>
    <n v="1"/>
    <n v="1"/>
    <m/>
    <m/>
    <m/>
    <n v="1"/>
    <m/>
    <n v="0"/>
    <m/>
    <n v="1"/>
    <m/>
    <m/>
  </r>
  <r>
    <x v="12"/>
    <m/>
    <x v="21"/>
    <m/>
    <m/>
    <s v=""/>
    <m/>
    <x v="553"/>
    <x v="1"/>
    <n v="1"/>
    <n v="1"/>
    <m/>
    <m/>
    <m/>
    <n v="1"/>
    <m/>
    <n v="0"/>
    <m/>
    <n v="1"/>
    <m/>
    <m/>
  </r>
  <r>
    <x v="12"/>
    <m/>
    <x v="21"/>
    <m/>
    <m/>
    <s v=""/>
    <m/>
    <x v="217"/>
    <x v="1"/>
    <n v="1"/>
    <n v="1"/>
    <m/>
    <m/>
    <m/>
    <n v="1"/>
    <m/>
    <n v="0"/>
    <m/>
    <n v="1"/>
    <m/>
    <m/>
  </r>
  <r>
    <x v="12"/>
    <m/>
    <x v="21"/>
    <m/>
    <m/>
    <s v=""/>
    <m/>
    <x v="216"/>
    <x v="1"/>
    <n v="1"/>
    <n v="1"/>
    <m/>
    <m/>
    <m/>
    <n v="1"/>
    <m/>
    <n v="0"/>
    <m/>
    <n v="1"/>
    <m/>
    <m/>
  </r>
  <r>
    <x v="12"/>
    <m/>
    <x v="21"/>
    <m/>
    <m/>
    <s v=""/>
    <m/>
    <x v="805"/>
    <x v="1"/>
    <n v="1"/>
    <n v="1"/>
    <m/>
    <m/>
    <m/>
    <n v="1"/>
    <m/>
    <n v="0"/>
    <m/>
    <n v="1"/>
    <m/>
    <m/>
  </r>
  <r>
    <x v="12"/>
    <s v="Prevention of vitamin A defficiency in children"/>
    <x v="186"/>
    <s v="Vitamin A supplementation in infants and children 6-59 months"/>
    <s v="primary"/>
    <s v="primary"/>
    <m/>
    <x v="806"/>
    <x v="0"/>
    <n v="2"/>
    <n v="1"/>
    <n v="1"/>
    <n v="2"/>
    <s v="per year"/>
    <n v="2"/>
    <n v="30.312139999999999"/>
    <n v="60.62"/>
    <m/>
    <n v="1"/>
    <m/>
    <m/>
  </r>
  <r>
    <x v="12"/>
    <m/>
    <x v="186"/>
    <s v="Vitamin A supplementation in infants and children 6-59 months"/>
    <m/>
    <s v=""/>
    <m/>
    <x v="807"/>
    <x v="1"/>
    <n v="1"/>
    <n v="1"/>
    <m/>
    <m/>
    <m/>
    <n v="1"/>
    <m/>
    <n v="0"/>
    <m/>
    <n v="1"/>
    <m/>
    <m/>
  </r>
  <r>
    <x v="12"/>
    <m/>
    <x v="186"/>
    <s v="Vitamin A supplementation in infants and children 6-59 months"/>
    <m/>
    <s v=""/>
    <m/>
    <x v="553"/>
    <x v="1"/>
    <n v="1"/>
    <n v="1"/>
    <m/>
    <m/>
    <m/>
    <n v="1"/>
    <m/>
    <n v="0"/>
    <m/>
    <n v="1"/>
    <m/>
    <m/>
  </r>
  <r>
    <x v="12"/>
    <m/>
    <x v="187"/>
    <s v="Zinc supplementation"/>
    <m/>
    <s v=""/>
    <m/>
    <x v="808"/>
    <x v="0"/>
    <m/>
    <n v="1"/>
    <n v="1"/>
    <n v="2"/>
    <s v="per population"/>
    <n v="2"/>
    <n v="4.5"/>
    <n v="9"/>
    <m/>
    <n v="1"/>
    <s v="twice a year"/>
    <s v="https://www.ncbi.nlm.nih.gov/pmc/articles/PMC1285096/"/>
  </r>
  <r>
    <x v="12"/>
    <m/>
    <x v="188"/>
    <s v="Zinc Fortification"/>
    <m/>
    <s v=""/>
    <m/>
    <x v="809"/>
    <x v="0"/>
    <m/>
    <n v="1"/>
    <n v="1"/>
    <n v="1"/>
    <s v="per population"/>
    <n v="1"/>
    <n v="8"/>
    <n v="8"/>
    <m/>
    <n v="1"/>
    <m/>
    <s v="https://www.ncbi.nlm.nih.gov/pmc/articles/PMC1285096/"/>
  </r>
  <r>
    <x v="12"/>
    <m/>
    <x v="188"/>
    <s v="Vitamin A Fortification"/>
    <m/>
    <s v=""/>
    <m/>
    <x v="810"/>
    <x v="0"/>
    <m/>
    <n v="1"/>
    <n v="1"/>
    <n v="1"/>
    <s v="per population"/>
    <n v="1"/>
    <n v="24"/>
    <n v="24"/>
    <m/>
    <n v="1"/>
    <m/>
    <s v="https://www.ncbi.nlm.nih.gov/pmc/articles/PMC1285096/"/>
  </r>
  <r>
    <x v="12"/>
    <m/>
    <x v="189"/>
    <s v="Iron Fortification"/>
    <m/>
    <s v=""/>
    <m/>
    <x v="811"/>
    <x v="0"/>
    <m/>
    <n v="1"/>
    <n v="1"/>
    <n v="1"/>
    <s v="per population"/>
    <n v="1"/>
    <n v="104"/>
    <n v="104"/>
    <m/>
    <n v="1"/>
    <m/>
    <s v="https://pubmed.ncbi.nlm.nih.gov/15465766/"/>
  </r>
  <r>
    <x v="12"/>
    <m/>
    <x v="21"/>
    <m/>
    <m/>
    <s v=""/>
    <m/>
    <x v="812"/>
    <x v="1"/>
    <n v="1"/>
    <n v="1"/>
    <m/>
    <m/>
    <m/>
    <n v="1"/>
    <n v="104"/>
    <n v="104"/>
    <m/>
    <n v="1"/>
    <m/>
    <m/>
  </r>
  <r>
    <x v="12"/>
    <s v="Prevention of malnutrition"/>
    <x v="190"/>
    <s v="Community management of nutrition in under-5 - micronutrient powder"/>
    <m/>
    <s v=""/>
    <m/>
    <x v="813"/>
    <x v="0"/>
    <m/>
    <n v="1"/>
    <n v="1"/>
    <n v="180"/>
    <s v="per child"/>
    <n v="180"/>
    <n v="24"/>
    <n v="4320"/>
    <m/>
    <n v="1"/>
    <m/>
    <s v="https://www.thelancet.com/journals/langlo/article/PIIS2214-109X(20)30240-0/fulltext"/>
  </r>
  <r>
    <x v="12"/>
    <m/>
    <x v="21"/>
    <s v="Community management of nutrition in under-5 - micronutrient powder"/>
    <m/>
    <s v=""/>
    <m/>
    <x v="814"/>
    <x v="0"/>
    <m/>
    <n v="1"/>
    <n v="1"/>
    <n v="1"/>
    <s v="per child"/>
    <n v="1"/>
    <n v="3200"/>
    <n v="3200"/>
    <m/>
    <n v="1"/>
    <m/>
    <s v="https://www.thelancet.com/journals/langlo/article/PIIS2214-109X(20)30240-0/fulltext"/>
  </r>
  <r>
    <x v="12"/>
    <s v="Prevention of malnutrition"/>
    <x v="191"/>
    <s v="Provision of supplementary food and nutrition counselling with growth monitoring"/>
    <m/>
    <s v=""/>
    <m/>
    <x v="815"/>
    <x v="0"/>
    <m/>
    <n v="1"/>
    <n v="1"/>
    <n v="1"/>
    <s v="per child"/>
    <n v="1"/>
    <n v="240000"/>
    <n v="240000"/>
    <m/>
    <n v="1"/>
    <s v="Per child per year"/>
    <s v="https://www.ncbi.nlm.nih.gov/pmc/articles/PMC1285096/"/>
  </r>
  <r>
    <x v="12"/>
    <s v="Treatment in adults/Nutrition care support and treatment"/>
    <x v="192"/>
    <s v="Management of moderate acute malnutrition (pregnant and lactating women)"/>
    <s v="primary"/>
    <s v="primary"/>
    <s v="targetting all client acessing health services(adolesnects and adults)OPD. PMTC, ART, ANC, TB etc"/>
    <x v="816"/>
    <x v="0"/>
    <s v="2 months"/>
    <n v="0.03"/>
    <n v="1"/>
    <n v="60"/>
    <s v="per patient"/>
    <n v="1.8"/>
    <n v="703.29"/>
    <n v="1265.92"/>
    <m/>
    <n v="1"/>
    <m/>
    <m/>
  </r>
  <r>
    <x v="12"/>
    <m/>
    <x v="192"/>
    <s v="Management of severe acute malnutrition (pregnant and lactating women)"/>
    <s v="secondary"/>
    <s v="secondary"/>
    <m/>
    <x v="817"/>
    <x v="0"/>
    <s v="3 months"/>
    <n v="0.3"/>
    <n v="1"/>
    <n v="120"/>
    <s v="per patient"/>
    <n v="36"/>
    <n v="856.8"/>
    <n v="30844.799999999999"/>
    <m/>
    <n v="1"/>
    <m/>
    <m/>
  </r>
  <r>
    <x v="12"/>
    <m/>
    <x v="193"/>
    <s v="Nutrition care, support and treatment program for Adolescents and adults"/>
    <s v="primary"/>
    <s v="primary"/>
    <m/>
    <x v="817"/>
    <x v="0"/>
    <s v="3 months"/>
    <n v="0.3"/>
    <n v="1"/>
    <n v="120"/>
    <s v="per patient"/>
    <n v="36"/>
    <n v="856.8"/>
    <n v="30844.799999999999"/>
    <m/>
    <n v="1"/>
    <m/>
    <m/>
  </r>
  <r>
    <x v="12"/>
    <m/>
    <x v="193"/>
    <s v="Nutrition care, support and treatment program for Adolescents and adults"/>
    <m/>
    <s v=""/>
    <m/>
    <x v="816"/>
    <x v="0"/>
    <s v="2 months"/>
    <n v="0.03"/>
    <n v="1"/>
    <n v="60"/>
    <s v="per patient"/>
    <n v="1.8"/>
    <n v="703.29"/>
    <n v="1265.92"/>
    <m/>
    <n v="1"/>
    <m/>
    <m/>
  </r>
  <r>
    <x v="12"/>
    <m/>
    <x v="193"/>
    <s v="Nutrition care, support and treatment program for Adolescents and adults"/>
    <m/>
    <s v=""/>
    <m/>
    <x v="818"/>
    <x v="0"/>
    <s v="2 months"/>
    <n v="1"/>
    <n v="3"/>
    <n v="180"/>
    <s v="per patient"/>
    <n v="540"/>
    <n v="20.84"/>
    <n v="11253.6"/>
    <m/>
    <n v="1"/>
    <m/>
    <s v="EHP 2016"/>
  </r>
  <r>
    <x v="12"/>
    <s v="Treatment in children/community management of acute malnutrition"/>
    <x v="194"/>
    <s v="Management of moderate acute malnutrition (children) - COMMUNITY"/>
    <s v="secondary"/>
    <s v="secondary"/>
    <m/>
    <x v="819"/>
    <x v="0"/>
    <s v="3 months"/>
    <n v="0.03"/>
    <n v="1"/>
    <n v="180"/>
    <s v="per patient"/>
    <n v="5.4"/>
    <n v="703.29"/>
    <n v="3797.77"/>
    <m/>
    <n v="1"/>
    <m/>
    <m/>
  </r>
  <r>
    <x v="12"/>
    <m/>
    <x v="195"/>
    <s v="Management of severe malnutrition (children) - COMMUNITY"/>
    <m/>
    <s v=""/>
    <m/>
    <x v="818"/>
    <x v="0"/>
    <s v="2 months"/>
    <n v="1"/>
    <n v="3"/>
    <n v="180"/>
    <s v="per patient"/>
    <n v="540"/>
    <n v="20.84"/>
    <n v="11253.6"/>
    <m/>
    <n v="1"/>
    <m/>
    <s v="EHP 2016"/>
  </r>
  <r>
    <x v="12"/>
    <m/>
    <x v="195"/>
    <s v="Management of severe malnutrition (children) - COMMUNITY"/>
    <m/>
    <s v=""/>
    <m/>
    <x v="820"/>
    <x v="0"/>
    <s v="3 months"/>
    <n v="0.3"/>
    <n v="1"/>
    <n v="120"/>
    <s v="per patient"/>
    <n v="36"/>
    <n v="856.8"/>
    <n v="30844.799999999999"/>
    <m/>
    <n v="1"/>
    <m/>
    <m/>
  </r>
  <r>
    <x v="12"/>
    <m/>
    <x v="195"/>
    <s v="Management of severe malnutrition (children) - COMMUNITY"/>
    <m/>
    <s v=""/>
    <m/>
    <x v="222"/>
    <x v="0"/>
    <s v="80mg/kg"/>
    <n v="1"/>
    <n v="3"/>
    <n v="30"/>
    <s v="days"/>
    <n v="90"/>
    <n v="17.702000000000002"/>
    <n v="1593.18"/>
    <m/>
    <n v="1"/>
    <m/>
    <m/>
  </r>
  <r>
    <x v="12"/>
    <m/>
    <x v="195"/>
    <s v="Management of severe malnutrition (children) - COMMUNITY"/>
    <m/>
    <s v=""/>
    <m/>
    <x v="29"/>
    <x v="0"/>
    <s v="1 per patient"/>
    <n v="1"/>
    <n v="1"/>
    <n v="4"/>
    <s v="per month"/>
    <n v="4"/>
    <n v="13.95"/>
    <n v="55.8"/>
    <m/>
    <n v="1"/>
    <m/>
    <m/>
  </r>
  <r>
    <x v="12"/>
    <m/>
    <x v="195"/>
    <s v="Management of severe malnutrition (children) - COMMUNITY"/>
    <s v="All"/>
    <s v="all"/>
    <m/>
    <x v="9"/>
    <x v="0"/>
    <s v="tablet"/>
    <n v="0.5"/>
    <n v="1"/>
    <n v="1"/>
    <s v="per patient"/>
    <n v="0.5"/>
    <n v="75.098479999999995"/>
    <n v="37.549999999999997"/>
    <m/>
    <n v="1"/>
    <m/>
    <m/>
  </r>
  <r>
    <x v="12"/>
    <m/>
    <x v="195"/>
    <s v="Management of severe malnutrition (children) - COMMUNITY"/>
    <m/>
    <s v=""/>
    <m/>
    <x v="806"/>
    <x v="0"/>
    <n v="2"/>
    <n v="1"/>
    <n v="1"/>
    <n v="1"/>
    <s v="per patient"/>
    <n v="1"/>
    <n v="30.312139999999999"/>
    <n v="30.31"/>
    <m/>
    <n v="1"/>
    <m/>
    <m/>
  </r>
  <r>
    <x v="12"/>
    <m/>
    <x v="195"/>
    <s v="Management of severe malnutrition (children) - COMMUNITY"/>
    <m/>
    <s v=""/>
    <m/>
    <x v="8"/>
    <x v="0"/>
    <s v="tablet"/>
    <n v="1"/>
    <n v="1"/>
    <n v="1"/>
    <s v="per patient"/>
    <n v="1"/>
    <n v="2.7197499999999999"/>
    <n v="2.72"/>
    <m/>
    <n v="1"/>
    <m/>
    <m/>
  </r>
  <r>
    <x v="12"/>
    <m/>
    <x v="196"/>
    <s v="Management of severe malnutrition - INPATIENT (children)"/>
    <m/>
    <s v=""/>
    <m/>
    <x v="222"/>
    <x v="0"/>
    <s v="80mg/kg"/>
    <n v="2"/>
    <n v="3"/>
    <n v="30"/>
    <s v="days"/>
    <n v="180"/>
    <n v="17.702000000000002"/>
    <n v="3186.36"/>
    <m/>
    <n v="1"/>
    <m/>
    <m/>
  </r>
  <r>
    <x v="12"/>
    <m/>
    <x v="196"/>
    <s v="Management of severe malnutrition - INPATIENT (children)"/>
    <m/>
    <s v=""/>
    <m/>
    <x v="821"/>
    <x v="0"/>
    <s v="84g sachet"/>
    <n v="1"/>
    <n v="3"/>
    <n v="7"/>
    <s v="days"/>
    <n v="21"/>
    <n v="149.6"/>
    <n v="3141.6"/>
    <m/>
    <n v="1"/>
    <m/>
    <s v="https://mshpriceguide.org/en/single-drug-information/?DMFId=1618&amp;searchYear=2015"/>
  </r>
  <r>
    <x v="12"/>
    <m/>
    <x v="196"/>
    <s v="Management of severe malnutrition - INPATIENT (children)"/>
    <m/>
    <s v=""/>
    <m/>
    <x v="822"/>
    <x v="1"/>
    <s v="according to body weight"/>
    <n v="1"/>
    <n v="1"/>
    <n v="4"/>
    <m/>
    <n v="4"/>
    <n v="2461"/>
    <n v="9844"/>
    <m/>
    <n v="1"/>
    <s v="per tin"/>
    <s v="https://supply.unicef.org/s0000237.html"/>
  </r>
  <r>
    <x v="12"/>
    <m/>
    <x v="196"/>
    <s v="Management of severe malnutrition - INPATIENT (children)"/>
    <m/>
    <s v=""/>
    <m/>
    <x v="823"/>
    <x v="1"/>
    <s v="according to body weight"/>
    <n v="1"/>
    <n v="1"/>
    <n v="4"/>
    <m/>
    <n v="4"/>
    <n v="2461"/>
    <n v="9844"/>
    <m/>
    <n v="1"/>
    <s v="per tin"/>
    <s v="https://supply.unicef.org/s0000237.html"/>
  </r>
  <r>
    <x v="12"/>
    <m/>
    <x v="196"/>
    <s v="Management of severe malnutrition - INPATIENT (children)"/>
    <m/>
    <s v=""/>
    <m/>
    <x v="818"/>
    <x v="0"/>
    <s v="2 months"/>
    <n v="1"/>
    <n v="3"/>
    <n v="21"/>
    <s v="per patient"/>
    <n v="63"/>
    <n v="20.84"/>
    <n v="1312.92"/>
    <m/>
    <n v="1"/>
    <m/>
    <s v="EHP 2016"/>
  </r>
  <r>
    <x v="12"/>
    <m/>
    <x v="196"/>
    <s v="Management of severe malnutrition - INPATIENT (children)"/>
    <m/>
    <s v=""/>
    <m/>
    <x v="824"/>
    <x v="1"/>
    <s v="1per facility"/>
    <n v="1"/>
    <m/>
    <m/>
    <m/>
    <n v="1"/>
    <m/>
    <n v="0"/>
    <m/>
    <n v="1"/>
    <m/>
    <m/>
  </r>
  <r>
    <x v="13"/>
    <s v="Testing and Diagnostics"/>
    <x v="197"/>
    <s v="IGRA/Skin Test"/>
    <s v="secondary"/>
    <s v="secondary"/>
    <m/>
    <x v="825"/>
    <x v="1"/>
    <m/>
    <m/>
    <m/>
    <s v="How much reagent per patient or go in health systems?"/>
    <m/>
    <n v="0"/>
    <m/>
    <n v="0"/>
    <m/>
    <n v="1"/>
    <m/>
    <m/>
  </r>
  <r>
    <x v="13"/>
    <m/>
    <x v="197"/>
    <m/>
    <s v="Community"/>
    <s v="community"/>
    <m/>
    <x v="26"/>
    <x v="0"/>
    <m/>
    <n v="3"/>
    <m/>
    <n v="1"/>
    <m/>
    <n v="3"/>
    <n v="84.667699999999996"/>
    <n v="254"/>
    <m/>
    <n v="1"/>
    <m/>
    <m/>
  </r>
  <r>
    <x v="13"/>
    <m/>
    <x v="197"/>
    <m/>
    <s v="Community"/>
    <s v="community"/>
    <m/>
    <x v="81"/>
    <x v="0"/>
    <m/>
    <n v="1"/>
    <m/>
    <n v="1"/>
    <m/>
    <n v="1"/>
    <n v="35.622799999999998"/>
    <n v="35.619999999999997"/>
    <m/>
    <n v="1"/>
    <m/>
    <m/>
  </r>
  <r>
    <x v="13"/>
    <m/>
    <x v="197"/>
    <m/>
    <s v="Community"/>
    <s v="community"/>
    <m/>
    <x v="30"/>
    <x v="0"/>
    <m/>
    <n v="1"/>
    <m/>
    <n v="1"/>
    <m/>
    <n v="1"/>
    <n v="153.5155"/>
    <n v="153.52000000000001"/>
    <m/>
    <n v="1"/>
    <m/>
    <m/>
  </r>
  <r>
    <x v="13"/>
    <m/>
    <x v="198"/>
    <s v="HTS for TB patients"/>
    <s v="primary"/>
    <s v="primary"/>
    <m/>
    <x v="826"/>
    <x v="0"/>
    <m/>
    <n v="1"/>
    <n v="1"/>
    <n v="1"/>
    <s v="once"/>
    <n v="1"/>
    <n v="6520"/>
    <n v="6520"/>
    <m/>
    <n v="1"/>
    <m/>
    <s v="https://onlinelibrary.wiley.com/doi/pdf/10.1002/jia2.25255"/>
  </r>
  <r>
    <x v="13"/>
    <m/>
    <x v="199"/>
    <s v="Microscopy Test"/>
    <s v="primary"/>
    <s v="primary"/>
    <m/>
    <x v="827"/>
    <x v="0"/>
    <m/>
    <n v="1"/>
    <m/>
    <s v="LED microscopes100per year in the next 2 year"/>
    <m/>
    <n v="1"/>
    <m/>
    <n v="0"/>
    <m/>
    <n v="1"/>
    <m/>
    <m/>
  </r>
  <r>
    <x v="13"/>
    <m/>
    <x v="199"/>
    <m/>
    <s v="primary"/>
    <s v="primary"/>
    <m/>
    <x v="828"/>
    <x v="1"/>
    <m/>
    <n v="1"/>
    <m/>
    <s v="Is correct?"/>
    <m/>
    <n v="1"/>
    <m/>
    <n v="0"/>
    <m/>
    <n v="1"/>
    <m/>
    <m/>
  </r>
  <r>
    <x v="13"/>
    <m/>
    <x v="199"/>
    <m/>
    <s v="primary"/>
    <s v="primary"/>
    <m/>
    <x v="829"/>
    <x v="1"/>
    <m/>
    <n v="1"/>
    <m/>
    <s v="Is correct?"/>
    <m/>
    <n v="1"/>
    <m/>
    <n v="0"/>
    <m/>
    <n v="1"/>
    <m/>
    <m/>
  </r>
  <r>
    <x v="13"/>
    <m/>
    <x v="199"/>
    <m/>
    <s v="primary"/>
    <s v="primary"/>
    <m/>
    <x v="830"/>
    <x v="1"/>
    <m/>
    <n v="2"/>
    <m/>
    <s v="Is correct?"/>
    <m/>
    <n v="2"/>
    <m/>
    <n v="0"/>
    <m/>
    <n v="1"/>
    <m/>
    <m/>
  </r>
  <r>
    <x v="13"/>
    <m/>
    <x v="199"/>
    <m/>
    <s v="primary"/>
    <s v="primary"/>
    <m/>
    <x v="418"/>
    <x v="1"/>
    <m/>
    <n v="1"/>
    <m/>
    <m/>
    <m/>
    <n v="1"/>
    <m/>
    <n v="0"/>
    <m/>
    <n v="1"/>
    <m/>
    <m/>
  </r>
  <r>
    <x v="13"/>
    <m/>
    <x v="199"/>
    <m/>
    <s v="primary"/>
    <s v="primary"/>
    <m/>
    <x v="831"/>
    <x v="1"/>
    <m/>
    <m/>
    <m/>
    <s v="How much reagents per month/year per facility?"/>
    <m/>
    <n v="0"/>
    <m/>
    <n v="0"/>
    <m/>
    <n v="1"/>
    <m/>
    <m/>
  </r>
  <r>
    <x v="13"/>
    <m/>
    <x v="199"/>
    <m/>
    <s v="primary"/>
    <s v="primary"/>
    <m/>
    <x v="832"/>
    <x v="1"/>
    <m/>
    <m/>
    <m/>
    <s v="LED microscopes100per year in the next 2 year"/>
    <m/>
    <n v="0"/>
    <m/>
    <n v="0"/>
    <m/>
    <n v="1"/>
    <m/>
    <m/>
  </r>
  <r>
    <x v="13"/>
    <m/>
    <x v="199"/>
    <m/>
    <s v="primary"/>
    <s v="primary"/>
    <m/>
    <x v="833"/>
    <x v="1"/>
    <m/>
    <m/>
    <m/>
    <s v="How much reagents per month/year per facility?"/>
    <m/>
    <n v="0"/>
    <m/>
    <n v="0"/>
    <m/>
    <n v="1"/>
    <m/>
    <m/>
  </r>
  <r>
    <x v="13"/>
    <m/>
    <x v="199"/>
    <m/>
    <s v="primary"/>
    <s v="primary"/>
    <m/>
    <x v="834"/>
    <x v="1"/>
    <m/>
    <m/>
    <m/>
    <s v="My understnading is that the ZN and LED are comparable - where will there be ZN and where will be LED?"/>
    <m/>
    <n v="0"/>
    <m/>
    <n v="0"/>
    <m/>
    <n v="1"/>
    <m/>
    <m/>
  </r>
  <r>
    <x v="13"/>
    <m/>
    <x v="199"/>
    <m/>
    <s v="primary"/>
    <s v="primary"/>
    <m/>
    <x v="835"/>
    <x v="1"/>
    <m/>
    <m/>
    <m/>
    <s v="Specifics?"/>
    <m/>
    <n v="0"/>
    <m/>
    <n v="0"/>
    <m/>
    <n v="1"/>
    <m/>
    <m/>
  </r>
  <r>
    <x v="13"/>
    <m/>
    <x v="199"/>
    <m/>
    <s v="primary"/>
    <s v="primary"/>
    <m/>
    <x v="231"/>
    <x v="1"/>
    <m/>
    <s v="minutes?"/>
    <m/>
    <s v="How much time for collection and investigation?"/>
    <m/>
    <n v="0"/>
    <m/>
    <n v="0"/>
    <m/>
    <n v="1"/>
    <m/>
    <m/>
  </r>
  <r>
    <x v="13"/>
    <m/>
    <x v="200"/>
    <s v="Ultrasound"/>
    <s v="primary"/>
    <s v="primary"/>
    <m/>
    <x v="836"/>
    <x v="1"/>
    <n v="1"/>
    <s v="Replace every 10 years"/>
    <m/>
    <s v="Please check"/>
    <m/>
    <n v="0"/>
    <m/>
    <n v="0"/>
    <m/>
    <n v="1"/>
    <m/>
    <m/>
  </r>
  <r>
    <x v="13"/>
    <m/>
    <x v="200"/>
    <m/>
    <s v="primary"/>
    <s v="primary"/>
    <m/>
    <x v="430"/>
    <x v="1"/>
    <n v="0.1"/>
    <s v="1 per ultrasound"/>
    <m/>
    <s v="Please check"/>
    <m/>
    <n v="0"/>
    <m/>
    <n v="0"/>
    <m/>
    <n v="1"/>
    <m/>
    <m/>
  </r>
  <r>
    <x v="13"/>
    <m/>
    <x v="200"/>
    <m/>
    <s v="primary"/>
    <s v="primary"/>
    <m/>
    <x v="837"/>
    <x v="1"/>
    <m/>
    <m/>
    <m/>
    <s v="How much and replacement?"/>
    <m/>
    <n v="0"/>
    <m/>
    <n v="0"/>
    <m/>
    <n v="1"/>
    <m/>
    <m/>
  </r>
  <r>
    <x v="13"/>
    <m/>
    <x v="200"/>
    <m/>
    <s v="primary"/>
    <s v="primary"/>
    <m/>
    <x v="838"/>
    <x v="1"/>
    <m/>
    <m/>
    <m/>
    <s v="What is the cost? Recurrent?"/>
    <m/>
    <n v="0"/>
    <m/>
    <n v="0"/>
    <m/>
    <n v="1"/>
    <m/>
    <m/>
  </r>
  <r>
    <x v="13"/>
    <m/>
    <x v="200"/>
    <m/>
    <s v="primary"/>
    <s v="primary"/>
    <m/>
    <x v="81"/>
    <x v="0"/>
    <n v="1"/>
    <n v="1"/>
    <m/>
    <m/>
    <m/>
    <n v="1"/>
    <n v="35.622799999999998"/>
    <n v="35.619999999999997"/>
    <m/>
    <n v="1"/>
    <m/>
    <m/>
  </r>
  <r>
    <x v="13"/>
    <m/>
    <x v="200"/>
    <m/>
    <s v="primary"/>
    <s v="primary"/>
    <m/>
    <x v="839"/>
    <x v="1"/>
    <m/>
    <m/>
    <m/>
    <s v="How much and please specify"/>
    <m/>
    <n v="0"/>
    <m/>
    <n v="0"/>
    <m/>
    <n v="1"/>
    <m/>
    <m/>
  </r>
  <r>
    <x v="13"/>
    <m/>
    <x v="200"/>
    <m/>
    <s v="primary"/>
    <s v="primary"/>
    <m/>
    <x v="840"/>
    <x v="1"/>
    <m/>
    <m/>
    <m/>
    <s v="Who will do this and how much time?"/>
    <m/>
    <n v="0"/>
    <m/>
    <n v="0"/>
    <m/>
    <n v="1"/>
    <m/>
    <m/>
  </r>
  <r>
    <x v="13"/>
    <m/>
    <x v="201"/>
    <s v="GeneXpert test"/>
    <s v="primary"/>
    <s v="primary"/>
    <m/>
    <x v="841"/>
    <x v="1"/>
    <n v="542"/>
    <s v="Replace every 10 years"/>
    <m/>
    <s v="For each primary center?"/>
    <m/>
    <n v="0"/>
    <m/>
    <n v="0"/>
    <m/>
    <n v="1"/>
    <m/>
    <m/>
  </r>
  <r>
    <x v="13"/>
    <m/>
    <x v="201"/>
    <s v="GeneXpert test"/>
    <s v="primary"/>
    <s v="primary"/>
    <m/>
    <x v="842"/>
    <x v="1"/>
    <n v="542"/>
    <n v="1"/>
    <m/>
    <s v="For each primary center?"/>
    <m/>
    <n v="1"/>
    <m/>
    <n v="0"/>
    <m/>
    <n v="1"/>
    <m/>
    <m/>
  </r>
  <r>
    <x v="13"/>
    <m/>
    <x v="201"/>
    <s v="GeneXpert test"/>
    <s v="primary"/>
    <s v="primary"/>
    <m/>
    <x v="843"/>
    <x v="1"/>
    <n v="542"/>
    <n v="1"/>
    <m/>
    <s v="For each primary center?"/>
    <m/>
    <n v="1"/>
    <m/>
    <n v="0"/>
    <m/>
    <n v="1"/>
    <m/>
    <m/>
  </r>
  <r>
    <x v="13"/>
    <m/>
    <x v="201"/>
    <s v="GeneXpert test"/>
    <s v="primary"/>
    <s v="primary"/>
    <m/>
    <x v="844"/>
    <x v="0"/>
    <n v="1"/>
    <n v="1"/>
    <n v="1"/>
    <n v="1"/>
    <s v="once"/>
    <n v="1"/>
    <n v="8125.01"/>
    <n v="8125.01"/>
    <m/>
    <n v="1"/>
    <s v="NTP cost in 2020"/>
    <m/>
  </r>
  <r>
    <x v="13"/>
    <m/>
    <x v="201"/>
    <s v="GeneXpert test"/>
    <s v="primary"/>
    <s v="primary"/>
    <m/>
    <x v="827"/>
    <x v="0"/>
    <n v="1"/>
    <n v="1"/>
    <n v="1"/>
    <n v="1"/>
    <s v="once"/>
    <n v="1"/>
    <n v="164.95"/>
    <n v="164.95"/>
    <m/>
    <n v="1"/>
    <m/>
    <s v="Sample cups 500P/PK"/>
  </r>
  <r>
    <x v="13"/>
    <m/>
    <x v="201"/>
    <s v="GeneXpert test"/>
    <s v="primary"/>
    <s v="primary"/>
    <m/>
    <x v="81"/>
    <x v="0"/>
    <n v="1"/>
    <n v="1"/>
    <n v="1"/>
    <n v="1"/>
    <s v="once"/>
    <n v="1"/>
    <n v="35.622799999999998"/>
    <n v="35.619999999999997"/>
    <m/>
    <n v="1"/>
    <m/>
    <m/>
  </r>
  <r>
    <x v="13"/>
    <m/>
    <x v="201"/>
    <s v="GeneXpert test"/>
    <s v="primary"/>
    <s v="primary"/>
    <m/>
    <x v="845"/>
    <x v="1"/>
    <n v="542"/>
    <n v="1"/>
    <m/>
    <s v="For each primary center?"/>
    <m/>
    <n v="1"/>
    <m/>
    <n v="0"/>
    <m/>
    <n v="1"/>
    <m/>
    <m/>
  </r>
  <r>
    <x v="13"/>
    <m/>
    <x v="201"/>
    <s v="GeneXpert test"/>
    <s v="primary"/>
    <s v="primary"/>
    <m/>
    <x v="231"/>
    <x v="1"/>
    <m/>
    <s v="minutes?"/>
    <m/>
    <s v="How much time for collection and investigation?"/>
    <m/>
    <n v="0"/>
    <m/>
    <n v="0"/>
    <m/>
    <n v="1"/>
    <m/>
    <m/>
  </r>
  <r>
    <x v="13"/>
    <m/>
    <x v="202"/>
    <s v="Urine LAM"/>
    <s v="primary"/>
    <s v="primary"/>
    <m/>
    <x v="846"/>
    <x v="0"/>
    <n v="1"/>
    <s v="1 per test"/>
    <m/>
    <s v="Correct?"/>
    <m/>
    <n v="0"/>
    <m/>
    <n v="0"/>
    <m/>
    <n v="1"/>
    <m/>
    <m/>
  </r>
  <r>
    <x v="13"/>
    <m/>
    <x v="202"/>
    <m/>
    <s v="primary"/>
    <s v="primary"/>
    <m/>
    <x v="847"/>
    <x v="0"/>
    <n v="1"/>
    <s v="1 per test"/>
    <m/>
    <s v="Correct?"/>
    <n v="164.95"/>
    <n v="164.95"/>
    <m/>
    <n v="0"/>
    <m/>
    <n v="1"/>
    <m/>
    <s v="Sample cups 500P/PK"/>
  </r>
  <r>
    <x v="13"/>
    <m/>
    <x v="202"/>
    <m/>
    <s v="primary"/>
    <s v="primary"/>
    <m/>
    <x v="81"/>
    <x v="0"/>
    <n v="1"/>
    <n v="1"/>
    <m/>
    <m/>
    <m/>
    <n v="1"/>
    <n v="35.622799999999998"/>
    <n v="35.619999999999997"/>
    <m/>
    <n v="1"/>
    <m/>
    <m/>
  </r>
  <r>
    <x v="13"/>
    <m/>
    <x v="202"/>
    <m/>
    <s v="primary"/>
    <s v="primary"/>
    <m/>
    <x v="830"/>
    <x v="1"/>
    <n v="1"/>
    <s v="1 per test"/>
    <m/>
    <s v="Correct?"/>
    <m/>
    <n v="0"/>
    <m/>
    <n v="0"/>
    <m/>
    <n v="1"/>
    <m/>
    <m/>
  </r>
  <r>
    <x v="13"/>
    <m/>
    <x v="21"/>
    <s v="System"/>
    <s v="primary"/>
    <s v="primary"/>
    <m/>
    <x v="848"/>
    <x v="1"/>
    <m/>
    <m/>
    <m/>
    <m/>
    <m/>
    <n v="0"/>
    <m/>
    <n v="0"/>
    <m/>
    <n v="1"/>
    <m/>
    <m/>
  </r>
  <r>
    <x v="13"/>
    <m/>
    <x v="21"/>
    <m/>
    <s v="primary"/>
    <s v="primary"/>
    <m/>
    <x v="394"/>
    <x v="1"/>
    <m/>
    <m/>
    <m/>
    <m/>
    <m/>
    <n v="0"/>
    <m/>
    <n v="0"/>
    <m/>
    <n v="1"/>
    <m/>
    <m/>
  </r>
  <r>
    <x v="13"/>
    <m/>
    <x v="199"/>
    <s v="Diagnosis Microscopy Test"/>
    <s v="secondary"/>
    <s v="secondary"/>
    <m/>
    <x v="831"/>
    <x v="1"/>
    <m/>
    <m/>
    <m/>
    <s v="How much reagents per month/year per facility?"/>
    <m/>
    <n v="0"/>
    <m/>
    <n v="0"/>
    <m/>
    <n v="1"/>
    <m/>
    <m/>
  </r>
  <r>
    <x v="13"/>
    <m/>
    <x v="199"/>
    <m/>
    <s v="secondary"/>
    <s v="secondary"/>
    <m/>
    <x v="832"/>
    <x v="1"/>
    <m/>
    <m/>
    <m/>
    <s v="LED microscopes100per year in the next 2 year"/>
    <m/>
    <n v="0"/>
    <m/>
    <n v="0"/>
    <m/>
    <n v="1"/>
    <m/>
    <m/>
  </r>
  <r>
    <x v="13"/>
    <m/>
    <x v="199"/>
    <m/>
    <s v="secondary"/>
    <s v="secondary"/>
    <m/>
    <x v="833"/>
    <x v="1"/>
    <m/>
    <m/>
    <m/>
    <s v="How much reagents per month/year per facility?"/>
    <m/>
    <n v="0"/>
    <m/>
    <n v="0"/>
    <m/>
    <n v="1"/>
    <m/>
    <m/>
  </r>
  <r>
    <x v="13"/>
    <m/>
    <x v="199"/>
    <m/>
    <s v="secondary"/>
    <s v="secondary"/>
    <m/>
    <x v="834"/>
    <x v="1"/>
    <m/>
    <m/>
    <m/>
    <s v="My understnading is that the ZN and LED are comparable - where will there be ZN and where will be LED?"/>
    <m/>
    <n v="0"/>
    <m/>
    <n v="0"/>
    <m/>
    <n v="1"/>
    <m/>
    <m/>
  </r>
  <r>
    <x v="13"/>
    <m/>
    <x v="199"/>
    <m/>
    <s v="secondary"/>
    <s v="secondary"/>
    <m/>
    <x v="835"/>
    <x v="1"/>
    <m/>
    <m/>
    <m/>
    <s v="Specifics?"/>
    <m/>
    <n v="0"/>
    <m/>
    <n v="0"/>
    <m/>
    <n v="1"/>
    <m/>
    <m/>
  </r>
  <r>
    <x v="13"/>
    <m/>
    <x v="199"/>
    <m/>
    <s v="secondary"/>
    <s v="secondary"/>
    <m/>
    <x v="81"/>
    <x v="0"/>
    <m/>
    <n v="1"/>
    <m/>
    <m/>
    <m/>
    <n v="1"/>
    <n v="35.622799999999998"/>
    <n v="35.619999999999997"/>
    <m/>
    <n v="1"/>
    <m/>
    <m/>
  </r>
  <r>
    <x v="13"/>
    <m/>
    <x v="197"/>
    <s v="IGRA/Skin Test"/>
    <s v="secondary"/>
    <s v="secondary"/>
    <m/>
    <x v="849"/>
    <x v="0"/>
    <m/>
    <n v="1"/>
    <m/>
    <s v="Would this be run at the district or primary lab?"/>
    <m/>
    <n v="1"/>
    <m/>
    <n v="0"/>
    <m/>
    <n v="1"/>
    <m/>
    <m/>
  </r>
  <r>
    <x v="13"/>
    <m/>
    <x v="197"/>
    <m/>
    <s v="secondary"/>
    <s v="secondary"/>
    <m/>
    <x v="850"/>
    <x v="1"/>
    <m/>
    <n v="1"/>
    <m/>
    <m/>
    <m/>
    <n v="1"/>
    <m/>
    <n v="0"/>
    <m/>
    <n v="1"/>
    <m/>
    <m/>
  </r>
  <r>
    <x v="13"/>
    <m/>
    <x v="197"/>
    <m/>
    <s v="secondary"/>
    <s v="secondary"/>
    <m/>
    <x v="381"/>
    <x v="1"/>
    <m/>
    <n v="1"/>
    <m/>
    <m/>
    <m/>
    <n v="1"/>
    <m/>
    <n v="0"/>
    <m/>
    <n v="1"/>
    <m/>
    <m/>
  </r>
  <r>
    <x v="13"/>
    <m/>
    <x v="197"/>
    <m/>
    <s v="secondary"/>
    <s v="secondary"/>
    <m/>
    <x v="418"/>
    <x v="1"/>
    <m/>
    <n v="1"/>
    <m/>
    <m/>
    <m/>
    <n v="1"/>
    <m/>
    <n v="0"/>
    <m/>
    <n v="1"/>
    <m/>
    <m/>
  </r>
  <r>
    <x v="13"/>
    <m/>
    <x v="197"/>
    <m/>
    <s v="secondary"/>
    <s v="secondary"/>
    <m/>
    <x v="24"/>
    <x v="1"/>
    <m/>
    <n v="1"/>
    <m/>
    <m/>
    <m/>
    <n v="1"/>
    <m/>
    <n v="0"/>
    <m/>
    <n v="1"/>
    <m/>
    <m/>
  </r>
  <r>
    <x v="13"/>
    <m/>
    <x v="197"/>
    <m/>
    <s v="secondary"/>
    <s v="secondary"/>
    <m/>
    <x v="830"/>
    <x v="1"/>
    <m/>
    <n v="1"/>
    <m/>
    <m/>
    <m/>
    <n v="1"/>
    <m/>
    <n v="0"/>
    <m/>
    <n v="1"/>
    <m/>
    <m/>
  </r>
  <r>
    <x v="13"/>
    <m/>
    <x v="197"/>
    <m/>
    <s v="secondary"/>
    <s v="secondary"/>
    <m/>
    <x v="231"/>
    <x v="1"/>
    <m/>
    <s v="minutes?"/>
    <m/>
    <s v="How much time for collection and investigation?"/>
    <m/>
    <n v="0"/>
    <m/>
    <n v="0"/>
    <m/>
    <n v="1"/>
    <m/>
    <m/>
  </r>
  <r>
    <x v="13"/>
    <m/>
    <x v="21"/>
    <s v="System"/>
    <s v="secondary"/>
    <s v="secondary"/>
    <m/>
    <x v="848"/>
    <x v="1"/>
    <m/>
    <m/>
    <m/>
    <m/>
    <m/>
    <n v="0"/>
    <m/>
    <n v="0"/>
    <m/>
    <n v="1"/>
    <m/>
    <m/>
  </r>
  <r>
    <x v="13"/>
    <m/>
    <x v="21"/>
    <m/>
    <s v="secondary"/>
    <s v="secondary"/>
    <m/>
    <x v="394"/>
    <x v="1"/>
    <m/>
    <m/>
    <m/>
    <m/>
    <m/>
    <n v="0"/>
    <m/>
    <n v="0"/>
    <m/>
    <n v="1"/>
    <m/>
    <m/>
  </r>
  <r>
    <x v="13"/>
    <m/>
    <x v="203"/>
    <s v="Chest X-ray"/>
    <s v="secondary"/>
    <s v="secondary"/>
    <m/>
    <x v="851"/>
    <x v="1"/>
    <m/>
    <m/>
    <m/>
    <m/>
    <m/>
    <n v="0"/>
    <m/>
    <n v="0"/>
    <m/>
    <n v="1"/>
    <m/>
    <m/>
  </r>
  <r>
    <x v="13"/>
    <m/>
    <x v="203"/>
    <m/>
    <s v="secondary"/>
    <s v="secondary"/>
    <m/>
    <x v="845"/>
    <x v="1"/>
    <m/>
    <m/>
    <m/>
    <m/>
    <m/>
    <n v="0"/>
    <m/>
    <n v="0"/>
    <m/>
    <n v="1"/>
    <m/>
    <m/>
  </r>
  <r>
    <x v="13"/>
    <m/>
    <x v="203"/>
    <m/>
    <s v="secondary"/>
    <s v="secondary"/>
    <m/>
    <x v="852"/>
    <x v="1"/>
    <m/>
    <m/>
    <m/>
    <m/>
    <m/>
    <n v="0"/>
    <m/>
    <n v="0"/>
    <m/>
    <n v="1"/>
    <m/>
    <m/>
  </r>
  <r>
    <x v="13"/>
    <m/>
    <x v="203"/>
    <m/>
    <s v="secondary"/>
    <s v="secondary"/>
    <m/>
    <x v="853"/>
    <x v="1"/>
    <m/>
    <m/>
    <m/>
    <m/>
    <m/>
    <n v="0"/>
    <m/>
    <n v="0"/>
    <m/>
    <n v="1"/>
    <m/>
    <m/>
  </r>
  <r>
    <x v="13"/>
    <m/>
    <x v="203"/>
    <m/>
    <s v="secondary"/>
    <s v="secondary"/>
    <m/>
    <x v="854"/>
    <x v="1"/>
    <m/>
    <m/>
    <m/>
    <m/>
    <m/>
    <n v="0"/>
    <m/>
    <n v="0"/>
    <m/>
    <n v="1"/>
    <m/>
    <m/>
  </r>
  <r>
    <x v="13"/>
    <m/>
    <x v="203"/>
    <m/>
    <s v="secondary"/>
    <s v="secondary"/>
    <m/>
    <x v="232"/>
    <x v="1"/>
    <n v="30"/>
    <s v="minutes"/>
    <m/>
    <s v="How much time?"/>
    <m/>
    <n v="0"/>
    <m/>
    <n v="0"/>
    <m/>
    <n v="1"/>
    <m/>
    <m/>
  </r>
  <r>
    <x v="13"/>
    <m/>
    <x v="21"/>
    <s v="System"/>
    <s v="secondary"/>
    <s v="secondary"/>
    <m/>
    <x v="855"/>
    <x v="1"/>
    <m/>
    <m/>
    <m/>
    <m/>
    <m/>
    <n v="0"/>
    <m/>
    <n v="0"/>
    <m/>
    <n v="1"/>
    <m/>
    <m/>
  </r>
  <r>
    <x v="13"/>
    <m/>
    <x v="200"/>
    <s v="Ultrasound"/>
    <s v="secondary"/>
    <s v="secondary"/>
    <m/>
    <x v="836"/>
    <x v="1"/>
    <n v="1"/>
    <s v="Replace every 10 years"/>
    <m/>
    <s v="Please check"/>
    <m/>
    <n v="0"/>
    <m/>
    <n v="0"/>
    <m/>
    <n v="1"/>
    <m/>
    <m/>
  </r>
  <r>
    <x v="13"/>
    <m/>
    <x v="200"/>
    <m/>
    <s v="secondary"/>
    <s v="secondary"/>
    <m/>
    <x v="430"/>
    <x v="1"/>
    <n v="0.1"/>
    <s v="1 per ultrasound"/>
    <m/>
    <s v="Please check"/>
    <m/>
    <n v="0"/>
    <m/>
    <n v="0"/>
    <m/>
    <n v="1"/>
    <m/>
    <m/>
  </r>
  <r>
    <x v="13"/>
    <m/>
    <x v="200"/>
    <m/>
    <s v="secondary"/>
    <s v="secondary"/>
    <m/>
    <x v="837"/>
    <x v="1"/>
    <m/>
    <m/>
    <m/>
    <s v="How much and replacement?"/>
    <m/>
    <n v="0"/>
    <m/>
    <n v="0"/>
    <m/>
    <n v="1"/>
    <m/>
    <m/>
  </r>
  <r>
    <x v="13"/>
    <m/>
    <x v="200"/>
    <m/>
    <s v="secondary"/>
    <s v="secondary"/>
    <m/>
    <x v="838"/>
    <x v="1"/>
    <m/>
    <m/>
    <m/>
    <s v="What is the cost? Recurrent?"/>
    <m/>
    <n v="0"/>
    <m/>
    <n v="0"/>
    <m/>
    <n v="1"/>
    <m/>
    <m/>
  </r>
  <r>
    <x v="13"/>
    <m/>
    <x v="200"/>
    <m/>
    <s v="secondary"/>
    <s v="secondary"/>
    <m/>
    <x v="81"/>
    <x v="0"/>
    <n v="1"/>
    <n v="1"/>
    <m/>
    <m/>
    <m/>
    <n v="1"/>
    <n v="35.622799999999998"/>
    <n v="35.619999999999997"/>
    <m/>
    <n v="1"/>
    <m/>
    <m/>
  </r>
  <r>
    <x v="13"/>
    <m/>
    <x v="200"/>
    <m/>
    <s v="secondary"/>
    <s v="secondary"/>
    <m/>
    <x v="839"/>
    <x v="1"/>
    <m/>
    <m/>
    <m/>
    <s v="How much and please specify"/>
    <m/>
    <n v="0"/>
    <m/>
    <n v="0"/>
    <m/>
    <n v="1"/>
    <m/>
    <m/>
  </r>
  <r>
    <x v="13"/>
    <m/>
    <x v="200"/>
    <m/>
    <s v="secondary"/>
    <s v="secondary"/>
    <m/>
    <x v="840"/>
    <x v="1"/>
    <m/>
    <m/>
    <m/>
    <s v="Who will do this and how much time?"/>
    <m/>
    <n v="0"/>
    <m/>
    <n v="0"/>
    <m/>
    <n v="1"/>
    <m/>
    <m/>
  </r>
  <r>
    <x v="13"/>
    <m/>
    <x v="204"/>
    <s v="Mycobacterium Growth Indicator tube (MGIT)"/>
    <s v="Teritary"/>
    <s v="tertiary"/>
    <m/>
    <x v="856"/>
    <x v="1"/>
    <m/>
    <m/>
    <m/>
    <m/>
    <m/>
    <n v="0"/>
    <m/>
    <n v="0"/>
    <m/>
    <n v="1"/>
    <m/>
    <m/>
  </r>
  <r>
    <x v="13"/>
    <m/>
    <x v="204"/>
    <m/>
    <s v="Teritary"/>
    <s v="tertiary"/>
    <m/>
    <x v="857"/>
    <x v="1"/>
    <m/>
    <m/>
    <m/>
    <m/>
    <m/>
    <n v="0"/>
    <m/>
    <n v="0"/>
    <m/>
    <n v="1"/>
    <m/>
    <m/>
  </r>
  <r>
    <x v="13"/>
    <m/>
    <x v="204"/>
    <m/>
    <s v="Teritary"/>
    <s v="tertiary"/>
    <m/>
    <x v="231"/>
    <x v="1"/>
    <m/>
    <s v="minutes?"/>
    <m/>
    <s v="How much time for collection and investigation?"/>
    <m/>
    <n v="0"/>
    <m/>
    <n v="0"/>
    <m/>
    <n v="1"/>
    <m/>
    <m/>
  </r>
  <r>
    <x v="13"/>
    <m/>
    <x v="204"/>
    <m/>
    <s v="Teritary"/>
    <s v="tertiary"/>
    <m/>
    <x v="858"/>
    <x v="1"/>
    <m/>
    <n v="1"/>
    <m/>
    <s v="Correct?"/>
    <m/>
    <n v="1"/>
    <m/>
    <n v="0"/>
    <m/>
    <n v="1"/>
    <m/>
    <m/>
  </r>
  <r>
    <x v="13"/>
    <m/>
    <x v="204"/>
    <m/>
    <s v="Teritary"/>
    <s v="tertiary"/>
    <m/>
    <x v="827"/>
    <x v="1"/>
    <m/>
    <n v="1"/>
    <m/>
    <s v="Correct?"/>
    <m/>
    <n v="1"/>
    <m/>
    <n v="0"/>
    <m/>
    <n v="1"/>
    <m/>
    <m/>
  </r>
  <r>
    <x v="13"/>
    <m/>
    <x v="204"/>
    <m/>
    <s v="secondary"/>
    <s v="secondary"/>
    <m/>
    <x v="81"/>
    <x v="0"/>
    <m/>
    <n v="1"/>
    <m/>
    <m/>
    <m/>
    <n v="1"/>
    <n v="35.622799999999998"/>
    <n v="35.619999999999997"/>
    <m/>
    <n v="1"/>
    <m/>
    <m/>
  </r>
  <r>
    <x v="13"/>
    <m/>
    <x v="204"/>
    <m/>
    <s v="Teritary"/>
    <s v="tertiary"/>
    <m/>
    <x v="859"/>
    <x v="1"/>
    <m/>
    <m/>
    <m/>
    <s v="How much reagent per patient or go in health systems?"/>
    <m/>
    <n v="0"/>
    <m/>
    <n v="0"/>
    <m/>
    <n v="1"/>
    <m/>
    <m/>
  </r>
  <r>
    <x v="13"/>
    <m/>
    <x v="204"/>
    <m/>
    <s v="Teritary"/>
    <s v="tertiary"/>
    <m/>
    <x v="830"/>
    <x v="1"/>
    <m/>
    <n v="1"/>
    <m/>
    <s v="Correct?"/>
    <m/>
    <n v="1"/>
    <m/>
    <n v="0"/>
    <m/>
    <n v="1"/>
    <m/>
    <m/>
  </r>
  <r>
    <x v="13"/>
    <m/>
    <x v="205"/>
    <s v="LPA test"/>
    <s v="Teritary"/>
    <s v="tertiary"/>
    <m/>
    <x v="860"/>
    <x v="1"/>
    <m/>
    <n v="1"/>
    <m/>
    <s v="Please check"/>
    <m/>
    <n v="1"/>
    <m/>
    <n v="0"/>
    <m/>
    <n v="1"/>
    <m/>
    <m/>
  </r>
  <r>
    <x v="13"/>
    <m/>
    <x v="205"/>
    <m/>
    <s v="Teritary"/>
    <s v="tertiary"/>
    <m/>
    <x v="861"/>
    <x v="1"/>
    <m/>
    <n v="1"/>
    <m/>
    <m/>
    <m/>
    <n v="1"/>
    <m/>
    <n v="0"/>
    <m/>
    <n v="1"/>
    <m/>
    <m/>
  </r>
  <r>
    <x v="13"/>
    <m/>
    <x v="205"/>
    <m/>
    <s v="Teritary"/>
    <s v="tertiary"/>
    <m/>
    <x v="862"/>
    <x v="1"/>
    <m/>
    <n v="1"/>
    <m/>
    <m/>
    <m/>
    <n v="1"/>
    <m/>
    <n v="0"/>
    <m/>
    <n v="1"/>
    <m/>
    <m/>
  </r>
  <r>
    <x v="13"/>
    <m/>
    <x v="205"/>
    <m/>
    <s v="Teritary"/>
    <s v="tertiary"/>
    <m/>
    <x v="863"/>
    <x v="1"/>
    <m/>
    <n v="1"/>
    <m/>
    <m/>
    <m/>
    <n v="1"/>
    <m/>
    <n v="0"/>
    <m/>
    <n v="1"/>
    <m/>
    <m/>
  </r>
  <r>
    <x v="13"/>
    <m/>
    <x v="205"/>
    <m/>
    <s v="Teritary"/>
    <s v="tertiary"/>
    <m/>
    <x v="864"/>
    <x v="1"/>
    <m/>
    <n v="1"/>
    <m/>
    <m/>
    <m/>
    <n v="1"/>
    <m/>
    <n v="0"/>
    <m/>
    <n v="1"/>
    <m/>
    <m/>
  </r>
  <r>
    <x v="13"/>
    <m/>
    <x v="205"/>
    <m/>
    <s v="Teritary"/>
    <s v="tertiary"/>
    <m/>
    <x v="865"/>
    <x v="1"/>
    <m/>
    <n v="1"/>
    <m/>
    <m/>
    <m/>
    <n v="1"/>
    <m/>
    <n v="0"/>
    <m/>
    <n v="1"/>
    <m/>
    <m/>
  </r>
  <r>
    <x v="13"/>
    <m/>
    <x v="205"/>
    <m/>
    <s v="Teritary"/>
    <s v="tertiary"/>
    <m/>
    <x v="866"/>
    <x v="1"/>
    <m/>
    <n v="1"/>
    <m/>
    <s v="Correct?"/>
    <m/>
    <n v="1"/>
    <m/>
    <n v="0"/>
    <m/>
    <n v="1"/>
    <m/>
    <m/>
  </r>
  <r>
    <x v="13"/>
    <m/>
    <x v="205"/>
    <m/>
    <s v="Teritary"/>
    <s v="tertiary"/>
    <m/>
    <x v="867"/>
    <x v="1"/>
    <m/>
    <n v="1"/>
    <m/>
    <s v="Correct?"/>
    <m/>
    <n v="1"/>
    <m/>
    <n v="0"/>
    <m/>
    <n v="1"/>
    <m/>
    <m/>
  </r>
  <r>
    <x v="13"/>
    <m/>
    <x v="205"/>
    <m/>
    <s v="Teritary"/>
    <s v="tertiary"/>
    <m/>
    <x v="859"/>
    <x v="1"/>
    <m/>
    <m/>
    <m/>
    <s v="How much reagent per patient or go in health systems?"/>
    <m/>
    <n v="0"/>
    <m/>
    <n v="0"/>
    <m/>
    <n v="1"/>
    <m/>
    <m/>
  </r>
  <r>
    <x v="13"/>
    <m/>
    <x v="205"/>
    <m/>
    <s v="Teritary"/>
    <s v="tertiary"/>
    <m/>
    <x v="81"/>
    <x v="0"/>
    <m/>
    <n v="1"/>
    <m/>
    <m/>
    <m/>
    <n v="1"/>
    <n v="35.622799999999998"/>
    <n v="35.619999999999997"/>
    <m/>
    <n v="1"/>
    <m/>
    <m/>
  </r>
  <r>
    <x v="13"/>
    <m/>
    <x v="205"/>
    <m/>
    <s v="Teritary"/>
    <s v="tertiary"/>
    <m/>
    <x v="231"/>
    <x v="1"/>
    <m/>
    <m/>
    <m/>
    <s v="How much time for collection and investigation?"/>
    <m/>
    <n v="0"/>
    <m/>
    <n v="0"/>
    <m/>
    <n v="1"/>
    <m/>
    <m/>
  </r>
  <r>
    <x v="13"/>
    <m/>
    <x v="205"/>
    <s v="System"/>
    <s v="Teritary"/>
    <s v="tertiary"/>
    <m/>
    <x v="848"/>
    <x v="1"/>
    <m/>
    <m/>
    <m/>
    <m/>
    <m/>
    <n v="0"/>
    <m/>
    <n v="0"/>
    <m/>
    <n v="1"/>
    <m/>
    <m/>
  </r>
  <r>
    <x v="13"/>
    <m/>
    <x v="205"/>
    <m/>
    <s v="Teritary"/>
    <s v="tertiary"/>
    <m/>
    <x v="868"/>
    <x v="1"/>
    <m/>
    <m/>
    <m/>
    <m/>
    <m/>
    <n v="0"/>
    <m/>
    <n v="0"/>
    <m/>
    <n v="1"/>
    <m/>
    <m/>
  </r>
  <r>
    <x v="13"/>
    <s v="Active TB Case finding"/>
    <x v="206"/>
    <s v="MDU (at primary and community)"/>
    <s v="Community/Primary"/>
    <s v="community/primary"/>
    <m/>
    <x v="869"/>
    <x v="1"/>
    <m/>
    <m/>
    <m/>
    <m/>
    <m/>
    <n v="0"/>
    <m/>
    <n v="0"/>
    <m/>
    <n v="1"/>
    <m/>
    <m/>
  </r>
  <r>
    <x v="13"/>
    <m/>
    <x v="206"/>
    <m/>
    <m/>
    <s v=""/>
    <m/>
    <x v="870"/>
    <x v="1"/>
    <m/>
    <m/>
    <m/>
    <m/>
    <m/>
    <n v="0"/>
    <m/>
    <n v="0"/>
    <m/>
    <n v="1"/>
    <m/>
    <m/>
  </r>
  <r>
    <x v="13"/>
    <m/>
    <x v="206"/>
    <m/>
    <m/>
    <s v=""/>
    <m/>
    <x v="871"/>
    <x v="1"/>
    <m/>
    <m/>
    <m/>
    <m/>
    <m/>
    <n v="0"/>
    <m/>
    <n v="0"/>
    <m/>
    <n v="1"/>
    <m/>
    <m/>
  </r>
  <r>
    <x v="13"/>
    <m/>
    <x v="206"/>
    <m/>
    <m/>
    <s v=""/>
    <m/>
    <x v="843"/>
    <x v="1"/>
    <m/>
    <n v="1"/>
    <m/>
    <s v="How many?"/>
    <m/>
    <n v="1"/>
    <m/>
    <n v="0"/>
    <m/>
    <n v="1"/>
    <m/>
    <m/>
  </r>
  <r>
    <x v="13"/>
    <m/>
    <x v="206"/>
    <m/>
    <m/>
    <s v=""/>
    <m/>
    <x v="844"/>
    <x v="1"/>
    <m/>
    <n v="1"/>
    <m/>
    <s v="Correct?"/>
    <m/>
    <n v="1"/>
    <m/>
    <n v="0"/>
    <m/>
    <n v="1"/>
    <m/>
    <m/>
  </r>
  <r>
    <x v="13"/>
    <m/>
    <x v="206"/>
    <m/>
    <m/>
    <s v=""/>
    <m/>
    <x v="418"/>
    <x v="1"/>
    <m/>
    <n v="1"/>
    <m/>
    <m/>
    <m/>
    <n v="1"/>
    <m/>
    <n v="0"/>
    <m/>
    <n v="1"/>
    <m/>
    <m/>
  </r>
  <r>
    <x v="13"/>
    <m/>
    <x v="206"/>
    <m/>
    <m/>
    <s v=""/>
    <m/>
    <x v="827"/>
    <x v="1"/>
    <m/>
    <n v="1"/>
    <m/>
    <s v="Correct?"/>
    <m/>
    <n v="1"/>
    <m/>
    <n v="0"/>
    <m/>
    <n v="1"/>
    <m/>
    <m/>
  </r>
  <r>
    <x v="13"/>
    <m/>
    <x v="206"/>
    <m/>
    <m/>
    <s v=""/>
    <m/>
    <x v="872"/>
    <x v="1"/>
    <m/>
    <n v="1"/>
    <m/>
    <s v="Depends on number of MDU"/>
    <m/>
    <n v="1"/>
    <m/>
    <n v="0"/>
    <m/>
    <n v="1"/>
    <m/>
    <m/>
  </r>
  <r>
    <x v="13"/>
    <m/>
    <x v="206"/>
    <m/>
    <m/>
    <s v=""/>
    <m/>
    <x v="842"/>
    <x v="1"/>
    <m/>
    <n v="1"/>
    <m/>
    <s v="Depends on number of MDU"/>
    <m/>
    <n v="1"/>
    <m/>
    <n v="0"/>
    <m/>
    <n v="1"/>
    <m/>
    <m/>
  </r>
  <r>
    <x v="13"/>
    <m/>
    <x v="206"/>
    <m/>
    <m/>
    <s v=""/>
    <m/>
    <x v="873"/>
    <x v="1"/>
    <m/>
    <n v="1"/>
    <m/>
    <s v="Depends on number of MDU and staff"/>
    <m/>
    <n v="1"/>
    <m/>
    <n v="0"/>
    <m/>
    <n v="1"/>
    <m/>
    <m/>
  </r>
  <r>
    <x v="13"/>
    <m/>
    <x v="206"/>
    <m/>
    <m/>
    <s v=""/>
    <m/>
    <x v="874"/>
    <x v="1"/>
    <m/>
    <n v="1"/>
    <m/>
    <s v="Depends on number of MDU"/>
    <m/>
    <n v="1"/>
    <m/>
    <n v="0"/>
    <m/>
    <n v="1"/>
    <m/>
    <m/>
  </r>
  <r>
    <x v="13"/>
    <m/>
    <x v="206"/>
    <m/>
    <m/>
    <s v=""/>
    <m/>
    <x v="845"/>
    <x v="1"/>
    <m/>
    <n v="1"/>
    <m/>
    <s v="Depends on number of MDU"/>
    <m/>
    <n v="1"/>
    <m/>
    <n v="0"/>
    <m/>
    <n v="1"/>
    <m/>
    <m/>
  </r>
  <r>
    <x v="13"/>
    <m/>
    <x v="206"/>
    <m/>
    <m/>
    <s v=""/>
    <m/>
    <x v="875"/>
    <x v="1"/>
    <m/>
    <n v="2"/>
    <m/>
    <s v="Per MDU?"/>
    <m/>
    <n v="2"/>
    <m/>
    <n v="0"/>
    <m/>
    <n v="1"/>
    <m/>
    <m/>
  </r>
  <r>
    <x v="13"/>
    <m/>
    <x v="206"/>
    <m/>
    <m/>
    <s v=""/>
    <m/>
    <x v="231"/>
    <x v="1"/>
    <m/>
    <s v="minutes?"/>
    <m/>
    <s v="Full time per unit?"/>
    <m/>
    <n v="0"/>
    <m/>
    <n v="0"/>
    <m/>
    <n v="1"/>
    <m/>
    <m/>
  </r>
  <r>
    <x v="13"/>
    <m/>
    <x v="206"/>
    <m/>
    <m/>
    <s v=""/>
    <m/>
    <x v="232"/>
    <x v="1"/>
    <m/>
    <s v="minutes?"/>
    <m/>
    <s v="Full time per unit?"/>
    <m/>
    <n v="0"/>
    <m/>
    <n v="0"/>
    <m/>
    <n v="1"/>
    <m/>
    <m/>
  </r>
  <r>
    <x v="13"/>
    <m/>
    <x v="206"/>
    <m/>
    <m/>
    <s v=""/>
    <m/>
    <x v="446"/>
    <x v="1"/>
    <m/>
    <s v="minutes?"/>
    <m/>
    <s v="Full time per unit?"/>
    <m/>
    <n v="0"/>
    <m/>
    <n v="0"/>
    <m/>
    <n v="1"/>
    <m/>
    <m/>
  </r>
  <r>
    <x v="13"/>
    <m/>
    <x v="207"/>
    <s v="House to house TB screening"/>
    <s v="Community/Primary"/>
    <s v="community/primary"/>
    <m/>
    <x v="827"/>
    <x v="1"/>
    <m/>
    <m/>
    <m/>
    <m/>
    <m/>
    <n v="0"/>
    <m/>
    <n v="0"/>
    <m/>
    <n v="1"/>
    <m/>
    <m/>
  </r>
  <r>
    <x v="13"/>
    <m/>
    <x v="207"/>
    <m/>
    <m/>
    <s v=""/>
    <m/>
    <x v="876"/>
    <x v="1"/>
    <m/>
    <n v="1"/>
    <m/>
    <m/>
    <m/>
    <n v="1"/>
    <m/>
    <n v="0"/>
    <m/>
    <n v="1"/>
    <m/>
    <m/>
  </r>
  <r>
    <x v="13"/>
    <m/>
    <x v="207"/>
    <m/>
    <m/>
    <s v=""/>
    <m/>
    <x v="418"/>
    <x v="1"/>
    <m/>
    <n v="1"/>
    <m/>
    <m/>
    <m/>
    <n v="1"/>
    <m/>
    <n v="0"/>
    <m/>
    <n v="1"/>
    <m/>
    <m/>
  </r>
  <r>
    <x v="13"/>
    <m/>
    <x v="207"/>
    <m/>
    <m/>
    <s v=""/>
    <m/>
    <x v="553"/>
    <x v="1"/>
    <m/>
    <s v="minutes?"/>
    <m/>
    <s v="How much time for screening and collection?"/>
    <m/>
    <n v="0"/>
    <m/>
    <n v="0"/>
    <m/>
    <n v="1"/>
    <m/>
    <m/>
  </r>
  <r>
    <x v="13"/>
    <s v="Preventive Treatment"/>
    <x v="3"/>
    <s v="TB Preventative Therapy_x000a_HIV positive adults; all children 5-years and below in contact with TB patients"/>
    <s v="Community/Primary"/>
    <s v="community/primary"/>
    <m/>
    <x v="877"/>
    <x v="1"/>
    <m/>
    <m/>
    <m/>
    <s v="How many patients per register?"/>
    <m/>
    <n v="0"/>
    <m/>
    <n v="0"/>
    <m/>
    <n v="1"/>
    <m/>
    <m/>
  </r>
  <r>
    <x v="13"/>
    <s v="IPT for Children contacts"/>
    <x v="208"/>
    <s v="Isonized Preventive Therapy for children in contact with TB patients"/>
    <s v="All"/>
    <s v="all"/>
    <m/>
    <x v="878"/>
    <x v="0"/>
    <m/>
    <n v="1"/>
    <n v="1"/>
    <n v="1"/>
    <s v="treatment course"/>
    <n v="1"/>
    <n v="12000"/>
    <n v="12000"/>
    <n v="1"/>
    <n v="1"/>
    <s v="12 weeks treatment"/>
    <s v="Unitaid. Landmark deal secures significant discount on price of medicine to prevent TB. 2019. https://unitaid.org/news-blog/landmark-deal-secures-significant-discount-on-price-of-medicine-to-prevent-tb/#en."/>
  </r>
  <r>
    <x v="13"/>
    <s v="IPT for HIV patients non TB"/>
    <x v="209"/>
    <s v="Isonized Preventive Therapy for HIV+ people"/>
    <s v="All"/>
    <s v="all"/>
    <m/>
    <x v="878"/>
    <x v="0"/>
    <m/>
    <n v="1"/>
    <n v="1"/>
    <n v="1"/>
    <s v="treatment course"/>
    <n v="1"/>
    <n v="12000"/>
    <n v="12000"/>
    <n v="1"/>
    <n v="1"/>
    <s v="12 weeks treatment"/>
    <s v="Unitaid. Landmark deal secures significant discount on price of medicine to prevent TB. 2019. https://unitaid.org/news-blog/landmark-deal-secures-significant-discount-on-price-of-medicine-to-prevent-tb/#en."/>
  </r>
  <r>
    <x v="13"/>
    <m/>
    <x v="21"/>
    <m/>
    <m/>
    <s v=""/>
    <m/>
    <x v="879"/>
    <x v="1"/>
    <m/>
    <n v="1"/>
    <m/>
    <m/>
    <m/>
    <n v="1"/>
    <m/>
    <n v="0"/>
    <m/>
    <n v="1"/>
    <m/>
    <m/>
  </r>
  <r>
    <x v="13"/>
    <m/>
    <x v="21"/>
    <m/>
    <m/>
    <s v=""/>
    <m/>
    <x v="553"/>
    <x v="1"/>
    <m/>
    <s v="minutes?"/>
    <m/>
    <s v="How much time for screening and collection?"/>
    <m/>
    <n v="0"/>
    <m/>
    <n v="0"/>
    <m/>
    <n v="1"/>
    <m/>
    <m/>
  </r>
  <r>
    <x v="13"/>
    <m/>
    <x v="21"/>
    <m/>
    <s v="primary"/>
    <s v="primary"/>
    <m/>
    <x v="880"/>
    <x v="1"/>
    <m/>
    <m/>
    <m/>
    <s v="Will this be at primary facility?"/>
    <m/>
    <n v="0"/>
    <m/>
    <n v="0"/>
    <m/>
    <n v="1"/>
    <m/>
    <m/>
  </r>
  <r>
    <x v="13"/>
    <s v="First line treatment"/>
    <x v="210"/>
    <s v="First line treatment for new TB cases for adults"/>
    <s v="Community/Primary"/>
    <s v="community/primary"/>
    <s v="The cost intervention has split out into pulm, extrapulm and MDR; will need to just use one for all"/>
    <x v="881"/>
    <x v="0"/>
    <m/>
    <n v="1"/>
    <n v="1"/>
    <n v="1"/>
    <s v="kit of treatment"/>
    <n v="1"/>
    <n v="13328.2"/>
    <n v="13328.2"/>
    <n v="1"/>
    <n v="1"/>
    <s v="4 tablets for 56 days"/>
    <s v="NTP data 2016"/>
  </r>
  <r>
    <x v="13"/>
    <m/>
    <x v="210"/>
    <s v="First line treatment for new TB cases for adults"/>
    <m/>
    <s v=""/>
    <m/>
    <x v="882"/>
    <x v="0"/>
    <m/>
    <n v="1"/>
    <n v="1"/>
    <n v="56"/>
    <s v="days"/>
    <n v="56"/>
    <n v="2.71"/>
    <n v="151.76"/>
    <n v="1"/>
    <n v="1"/>
    <m/>
    <m/>
  </r>
  <r>
    <x v="13"/>
    <m/>
    <x v="210"/>
    <s v="First line treatment for new TB cases for adults"/>
    <m/>
    <s v=""/>
    <m/>
    <x v="587"/>
    <x v="0"/>
    <m/>
    <n v="1"/>
    <n v="1"/>
    <n v="56"/>
    <s v="days"/>
    <n v="56"/>
    <n v="14.818479999999999"/>
    <n v="829.83"/>
    <n v="1"/>
    <n v="1"/>
    <m/>
    <m/>
  </r>
  <r>
    <x v="13"/>
    <m/>
    <x v="210"/>
    <s v="First line treatment for new TB cases for adults"/>
    <m/>
    <s v=""/>
    <m/>
    <x v="883"/>
    <x v="0"/>
    <m/>
    <n v="1"/>
    <n v="1"/>
    <n v="2"/>
    <s v="times"/>
    <n v="2"/>
    <n v="182.52"/>
    <n v="365.04"/>
    <m/>
    <n v="1"/>
    <s v="2 xrays; at beginning and end of treatment"/>
    <m/>
  </r>
  <r>
    <x v="13"/>
    <m/>
    <x v="210"/>
    <s v="First line treatment for new TB cases for adults"/>
    <m/>
    <s v=""/>
    <m/>
    <x v="553"/>
    <x v="1"/>
    <m/>
    <s v="minutes?"/>
    <m/>
    <s v="How much time for prescribing?"/>
    <m/>
    <n v="0"/>
    <m/>
    <n v="0"/>
    <m/>
    <n v="1"/>
    <m/>
    <m/>
  </r>
  <r>
    <x v="13"/>
    <m/>
    <x v="210"/>
    <s v="First line treatment for new TB cases for adults"/>
    <m/>
    <s v=""/>
    <m/>
    <x v="71"/>
    <x v="1"/>
    <m/>
    <s v="minutes?"/>
    <m/>
    <s v="How much time for exam?"/>
    <m/>
    <n v="0"/>
    <m/>
    <n v="0"/>
    <m/>
    <n v="1"/>
    <m/>
    <m/>
  </r>
  <r>
    <x v="13"/>
    <m/>
    <x v="211"/>
    <s v="First line treatment for retreatment TB cases for adults"/>
    <s v="Community/Primary"/>
    <s v="community/primary"/>
    <m/>
    <x v="884"/>
    <x v="0"/>
    <m/>
    <n v="1"/>
    <n v="1"/>
    <n v="1"/>
    <s v="kit of treatment"/>
    <n v="1"/>
    <n v="62248.31"/>
    <n v="62248.31"/>
    <m/>
    <n v="1"/>
    <m/>
    <s v="NTP data 2016"/>
  </r>
  <r>
    <x v="13"/>
    <m/>
    <x v="211"/>
    <s v="First line treatment for retreatment TB cases for adults"/>
    <m/>
    <s v=""/>
    <m/>
    <x v="882"/>
    <x v="0"/>
    <m/>
    <n v="1"/>
    <n v="1"/>
    <n v="56"/>
    <s v="days"/>
    <n v="56"/>
    <n v="2.71"/>
    <n v="151.76"/>
    <n v="1"/>
    <n v="1"/>
    <m/>
    <m/>
  </r>
  <r>
    <x v="13"/>
    <m/>
    <x v="211"/>
    <s v="First line treatment for retreatment TB cases for adults"/>
    <m/>
    <s v=""/>
    <m/>
    <x v="587"/>
    <x v="0"/>
    <s v="tablet"/>
    <n v="1"/>
    <n v="1"/>
    <n v="56"/>
    <s v="days"/>
    <n v="56"/>
    <n v="14.818479999999999"/>
    <n v="829.83"/>
    <n v="1"/>
    <n v="1"/>
    <m/>
    <m/>
  </r>
  <r>
    <x v="13"/>
    <m/>
    <x v="211"/>
    <s v="First line treatment for retreatment TB cases for adults"/>
    <m/>
    <s v=""/>
    <m/>
    <x v="553"/>
    <x v="1"/>
    <m/>
    <s v="minutes?"/>
    <m/>
    <s v="How much time for prescribing?"/>
    <m/>
    <n v="0"/>
    <m/>
    <n v="0"/>
    <m/>
    <n v="1"/>
    <m/>
    <m/>
  </r>
  <r>
    <x v="13"/>
    <m/>
    <x v="211"/>
    <s v="First line treatment for retreatment TB cases for adults"/>
    <m/>
    <s v=""/>
    <m/>
    <x v="71"/>
    <x v="1"/>
    <m/>
    <s v="minutes?"/>
    <m/>
    <s v="How much time for exam?"/>
    <m/>
    <n v="0"/>
    <m/>
    <n v="0"/>
    <m/>
    <n v="1"/>
    <m/>
    <m/>
  </r>
  <r>
    <x v="13"/>
    <m/>
    <x v="211"/>
    <s v="First line treatment for retreatment TB cases for adults"/>
    <m/>
    <s v=""/>
    <m/>
    <x v="883"/>
    <x v="0"/>
    <m/>
    <n v="1"/>
    <n v="1"/>
    <n v="2"/>
    <s v="times"/>
    <n v="2"/>
    <n v="182.52"/>
    <n v="365.04"/>
    <n v="1"/>
    <n v="1"/>
    <s v="2 xrays; at beginning and end of treatment"/>
    <m/>
  </r>
  <r>
    <x v="13"/>
    <m/>
    <x v="212"/>
    <s v="First line treatment for new TB cases for children"/>
    <s v="Community/Primary"/>
    <s v="community/primary"/>
    <m/>
    <x v="885"/>
    <x v="0"/>
    <m/>
    <n v="1"/>
    <n v="1"/>
    <n v="1"/>
    <s v="Treatment kit"/>
    <n v="1"/>
    <n v="24188.04"/>
    <n v="24188.04"/>
    <n v="1"/>
    <n v="1"/>
    <m/>
    <s v="NTP 2016"/>
  </r>
  <r>
    <x v="13"/>
    <m/>
    <x v="212"/>
    <s v="First line treatment for new TB cases for children"/>
    <m/>
    <s v=""/>
    <m/>
    <x v="882"/>
    <x v="0"/>
    <m/>
    <n v="0.5"/>
    <n v="1"/>
    <n v="56"/>
    <s v="days"/>
    <n v="28"/>
    <n v="2.71"/>
    <n v="75.88"/>
    <n v="1"/>
    <n v="1"/>
    <m/>
    <m/>
  </r>
  <r>
    <x v="13"/>
    <m/>
    <x v="212"/>
    <s v="First line treatment for new TB cases for children"/>
    <m/>
    <s v=""/>
    <m/>
    <x v="587"/>
    <x v="0"/>
    <s v="tablet"/>
    <n v="0.5"/>
    <n v="1"/>
    <n v="56"/>
    <s v="days"/>
    <n v="28"/>
    <n v="14.818479999999999"/>
    <n v="414.92"/>
    <n v="1"/>
    <n v="1"/>
    <m/>
    <m/>
  </r>
  <r>
    <x v="13"/>
    <m/>
    <x v="212"/>
    <s v="First line treatment for new TB cases for children"/>
    <m/>
    <s v=""/>
    <m/>
    <x v="553"/>
    <x v="1"/>
    <m/>
    <s v="minutes?"/>
    <m/>
    <s v="How much time for prescribing?"/>
    <m/>
    <n v="0"/>
    <m/>
    <n v="0"/>
    <m/>
    <n v="1"/>
    <m/>
    <m/>
  </r>
  <r>
    <x v="13"/>
    <m/>
    <x v="212"/>
    <s v="First line treatment for new TB cases for children"/>
    <m/>
    <s v=""/>
    <m/>
    <x v="71"/>
    <x v="1"/>
    <m/>
    <s v="minutes?"/>
    <m/>
    <s v="How much time for exam?"/>
    <m/>
    <n v="0"/>
    <m/>
    <n v="0"/>
    <m/>
    <n v="1"/>
    <m/>
    <m/>
  </r>
  <r>
    <x v="13"/>
    <m/>
    <x v="212"/>
    <s v="First line treatment for new TB cases for children"/>
    <m/>
    <s v=""/>
    <m/>
    <x v="883"/>
    <x v="0"/>
    <m/>
    <n v="1"/>
    <n v="1"/>
    <n v="2"/>
    <s v="times"/>
    <n v="2"/>
    <n v="182.52"/>
    <n v="365.04"/>
    <n v="1"/>
    <n v="1"/>
    <s v="2 xrays; at beginning and end of treatment"/>
    <m/>
  </r>
  <r>
    <x v="13"/>
    <m/>
    <x v="212"/>
    <s v="First line treatment for retreatment TB cases for children"/>
    <s v="Community/Primary"/>
    <s v="community/primary"/>
    <m/>
    <x v="886"/>
    <x v="0"/>
    <m/>
    <n v="1"/>
    <n v="1"/>
    <n v="1"/>
    <s v="per kit"/>
    <n v="1"/>
    <n v="54397.66"/>
    <n v="54397.66"/>
    <n v="1"/>
    <n v="1"/>
    <m/>
    <s v="NTP 2016"/>
  </r>
  <r>
    <x v="13"/>
    <m/>
    <x v="212"/>
    <s v="First line treatment for retreatment TB cases for children"/>
    <m/>
    <s v=""/>
    <m/>
    <x v="887"/>
    <x v="0"/>
    <m/>
    <n v="0.5"/>
    <n v="1"/>
    <n v="56"/>
    <s v="days"/>
    <n v="28"/>
    <n v="2.71"/>
    <n v="75.88"/>
    <n v="1"/>
    <n v="1"/>
    <m/>
    <m/>
  </r>
  <r>
    <x v="13"/>
    <m/>
    <x v="212"/>
    <s v="First line treatment for retreatment TB cases for children"/>
    <m/>
    <s v=""/>
    <m/>
    <x v="587"/>
    <x v="0"/>
    <m/>
    <n v="0.5"/>
    <n v="1"/>
    <n v="56"/>
    <s v="days"/>
    <n v="28"/>
    <n v="14.818479999999999"/>
    <n v="414.92"/>
    <n v="1"/>
    <n v="1"/>
    <m/>
    <m/>
  </r>
  <r>
    <x v="13"/>
    <m/>
    <x v="212"/>
    <s v="First line treatment for retreatment TB cases for children"/>
    <m/>
    <s v=""/>
    <m/>
    <x v="553"/>
    <x v="1"/>
    <m/>
    <s v="minutes?"/>
    <m/>
    <s v="How much time for prescribing?"/>
    <m/>
    <n v="0"/>
    <m/>
    <n v="0"/>
    <m/>
    <n v="1"/>
    <m/>
    <m/>
  </r>
  <r>
    <x v="13"/>
    <m/>
    <x v="212"/>
    <s v="First line treatment for retreatment TB cases for children"/>
    <m/>
    <s v=""/>
    <m/>
    <x v="71"/>
    <x v="1"/>
    <m/>
    <s v="minutes?"/>
    <m/>
    <s v="How much time for exam?"/>
    <m/>
    <n v="0"/>
    <m/>
    <n v="0"/>
    <m/>
    <n v="1"/>
    <m/>
    <m/>
  </r>
  <r>
    <x v="13"/>
    <m/>
    <x v="212"/>
    <s v="System input"/>
    <m/>
    <s v=""/>
    <m/>
    <x v="413"/>
    <x v="1"/>
    <m/>
    <m/>
    <m/>
    <s v="How much time is needed?"/>
    <m/>
    <n v="0"/>
    <m/>
    <n v="0"/>
    <m/>
    <n v="1"/>
    <m/>
    <m/>
  </r>
  <r>
    <x v="13"/>
    <s v="MDR treatment"/>
    <x v="213"/>
    <s v="MDR notification among new patients"/>
    <s v="secondary"/>
    <s v="secondary"/>
    <m/>
    <x v="877"/>
    <x v="1"/>
    <m/>
    <m/>
    <m/>
    <s v="How many patients per register?"/>
    <m/>
    <n v="0"/>
    <m/>
    <n v="0"/>
    <m/>
    <n v="1"/>
    <m/>
    <m/>
  </r>
  <r>
    <x v="13"/>
    <m/>
    <x v="213"/>
    <m/>
    <m/>
    <s v=""/>
    <m/>
    <x v="888"/>
    <x v="1"/>
    <m/>
    <m/>
    <m/>
    <s v="How far - secondary or tertiary?"/>
    <m/>
    <n v="0"/>
    <m/>
    <n v="0"/>
    <m/>
    <n v="1"/>
    <m/>
    <m/>
  </r>
  <r>
    <x v="13"/>
    <m/>
    <x v="213"/>
    <m/>
    <m/>
    <s v=""/>
    <m/>
    <x v="889"/>
    <x v="1"/>
    <m/>
    <s v="minutes?"/>
    <m/>
    <s v="How much time for tracking and notification?"/>
    <m/>
    <n v="0"/>
    <m/>
    <n v="0"/>
    <m/>
    <n v="1"/>
    <m/>
    <m/>
  </r>
  <r>
    <x v="13"/>
    <m/>
    <x v="214"/>
    <s v="MDR notification among previously treated patients"/>
    <s v="secondary"/>
    <s v="secondary"/>
    <m/>
    <x v="877"/>
    <x v="1"/>
    <m/>
    <m/>
    <m/>
    <s v="How many patients per register?"/>
    <m/>
    <n v="0"/>
    <m/>
    <n v="0"/>
    <m/>
    <n v="1"/>
    <m/>
    <m/>
  </r>
  <r>
    <x v="13"/>
    <m/>
    <x v="214"/>
    <m/>
    <m/>
    <s v=""/>
    <m/>
    <x v="888"/>
    <x v="1"/>
    <m/>
    <m/>
    <m/>
    <s v="How far - secondary or tertiary?"/>
    <m/>
    <n v="0"/>
    <m/>
    <n v="0"/>
    <m/>
    <n v="1"/>
    <m/>
    <m/>
  </r>
  <r>
    <x v="13"/>
    <m/>
    <x v="214"/>
    <m/>
    <m/>
    <s v=""/>
    <m/>
    <x v="889"/>
    <x v="1"/>
    <m/>
    <s v="minutes?"/>
    <m/>
    <s v="How much time for tracking and notification?"/>
    <m/>
    <n v="0"/>
    <m/>
    <n v="0"/>
    <m/>
    <n v="1"/>
    <m/>
    <m/>
  </r>
  <r>
    <x v="13"/>
    <s v="Second line treatment"/>
    <x v="215"/>
    <s v="MDR case management"/>
    <s v="All"/>
    <s v="all"/>
    <m/>
    <x v="890"/>
    <x v="0"/>
    <m/>
    <n v="1"/>
    <n v="1"/>
    <n v="1"/>
    <s v="course of treatment"/>
    <n v="1"/>
    <n v="346031"/>
    <n v="346031"/>
    <n v="1"/>
    <n v="1"/>
    <s v="Cost from NTP on yearly basis"/>
    <m/>
  </r>
  <r>
    <x v="13"/>
    <m/>
    <x v="215"/>
    <s v="MDR case management"/>
    <m/>
    <s v=""/>
    <m/>
    <x v="587"/>
    <x v="0"/>
    <m/>
    <n v="30"/>
    <n v="1"/>
    <n v="9"/>
    <s v="months"/>
    <n v="270"/>
    <n v="14.818479999999999"/>
    <n v="4000.99"/>
    <n v="1"/>
    <n v="1"/>
    <m/>
    <m/>
  </r>
  <r>
    <x v="13"/>
    <m/>
    <x v="216"/>
    <s v="First line treatment for retreatment TB cases for children"/>
    <m/>
    <s v=""/>
    <m/>
    <x v="883"/>
    <x v="0"/>
    <m/>
    <n v="1"/>
    <n v="1"/>
    <n v="2"/>
    <s v="times"/>
    <n v="2"/>
    <n v="182.52"/>
    <n v="365.04"/>
    <n v="1"/>
    <n v="1"/>
    <s v="2 xrays; at beginning and end of treatment"/>
    <m/>
  </r>
  <r>
    <x v="13"/>
    <m/>
    <x v="216"/>
    <m/>
    <m/>
    <s v=""/>
    <m/>
    <x v="891"/>
    <x v="1"/>
    <m/>
    <m/>
    <m/>
    <s v="Per HSA?"/>
    <m/>
    <n v="0"/>
    <m/>
    <n v="0"/>
    <m/>
    <n v="1"/>
    <m/>
    <m/>
  </r>
  <r>
    <x v="13"/>
    <m/>
    <x v="216"/>
    <m/>
    <m/>
    <s v=""/>
    <m/>
    <x v="892"/>
    <x v="1"/>
    <m/>
    <s v="minutes?"/>
    <m/>
    <s v="How much time for review?"/>
    <m/>
    <n v="0"/>
    <m/>
    <n v="0"/>
    <m/>
    <n v="1"/>
    <m/>
    <m/>
  </r>
  <r>
    <x v="13"/>
    <m/>
    <x v="216"/>
    <m/>
    <m/>
    <s v=""/>
    <m/>
    <x v="893"/>
    <x v="1"/>
    <m/>
    <s v="minutes?"/>
    <m/>
    <s v="How much time for review?"/>
    <m/>
    <n v="0"/>
    <m/>
    <n v="0"/>
    <m/>
    <n v="1"/>
    <m/>
    <m/>
  </r>
  <r>
    <x v="13"/>
    <m/>
    <x v="21"/>
    <m/>
    <m/>
    <s v=""/>
    <m/>
    <x v="894"/>
    <x v="1"/>
    <m/>
    <m/>
    <m/>
    <m/>
    <m/>
    <n v="0"/>
    <m/>
    <n v="0"/>
    <m/>
    <n v="1"/>
    <m/>
    <m/>
  </r>
  <r>
    <x v="13"/>
    <s v="Care and Support"/>
    <x v="21"/>
    <s v="Support for TB patients"/>
    <s v="Community/Primary"/>
    <s v="community/primary"/>
    <m/>
    <x v="895"/>
    <x v="2"/>
    <m/>
    <m/>
    <m/>
    <s v="Please indicate what this would be and per patient"/>
    <m/>
    <n v="0"/>
    <m/>
    <n v="0"/>
    <m/>
    <n v="1"/>
    <m/>
    <m/>
  </r>
  <r>
    <x v="13"/>
    <m/>
    <x v="21"/>
    <m/>
    <m/>
    <s v=""/>
    <m/>
    <x v="896"/>
    <x v="1"/>
    <m/>
    <s v="minutes?"/>
    <m/>
    <s v="How much time?"/>
    <m/>
    <n v="0"/>
    <m/>
    <n v="0"/>
    <m/>
    <n v="1"/>
    <m/>
    <m/>
  </r>
  <r>
    <x v="13"/>
    <m/>
    <x v="21"/>
    <m/>
    <m/>
    <s v=""/>
    <m/>
    <x v="897"/>
    <x v="1"/>
    <m/>
    <s v="minutes?"/>
    <m/>
    <s v="How much time?"/>
    <m/>
    <n v="0"/>
    <m/>
    <n v="0"/>
    <m/>
    <n v="1"/>
    <m/>
    <m/>
  </r>
  <r>
    <x v="13"/>
    <s v="Monitoring, Evaluation, and Supervision"/>
    <x v="21"/>
    <s v="Integrated Supervision"/>
    <s v="Community/Primary"/>
    <s v="community/primary"/>
    <m/>
    <x v="898"/>
    <x v="1"/>
    <m/>
    <m/>
    <m/>
    <m/>
    <m/>
    <n v="0"/>
    <m/>
    <n v="0"/>
    <m/>
    <n v="1"/>
    <m/>
    <m/>
  </r>
  <r>
    <x v="14"/>
    <s v="Diagnosis"/>
    <x v="217"/>
    <s v="HIV Testing Services"/>
    <s v="Community/Primary"/>
    <s v="community/primary"/>
    <m/>
    <x v="899"/>
    <x v="0"/>
    <m/>
    <n v="1"/>
    <n v="1"/>
    <n v="1"/>
    <n v="1"/>
    <n v="1"/>
    <n v="1800"/>
    <n v="1800"/>
    <n v="1"/>
    <n v="1"/>
    <m/>
    <s v="https://onlinelibrary.wiley.com/doi/pdf/10.1002/jia2.25255"/>
  </r>
  <r>
    <x v="14"/>
    <m/>
    <x v="217"/>
    <s v="HIV Testing Services"/>
    <m/>
    <s v=""/>
    <m/>
    <x v="81"/>
    <x v="0"/>
    <n v="1"/>
    <n v="1"/>
    <m/>
    <n v="1"/>
    <n v="1"/>
    <n v="1"/>
    <n v="35.622799999999998"/>
    <n v="35.619999999999997"/>
    <n v="1"/>
    <n v="1"/>
    <m/>
    <m/>
  </r>
  <r>
    <x v="14"/>
    <m/>
    <x v="21"/>
    <s v="System input"/>
    <s v="Community/Primary"/>
    <s v="community/primary"/>
    <m/>
    <x v="900"/>
    <x v="1"/>
    <m/>
    <s v="minutes?"/>
    <m/>
    <s v="How long for review?"/>
    <m/>
    <n v="0"/>
    <m/>
    <n v="0"/>
    <m/>
    <n v="1"/>
    <m/>
    <m/>
  </r>
  <r>
    <x v="14"/>
    <m/>
    <x v="21"/>
    <m/>
    <s v="Community/Primary"/>
    <s v="community/primary"/>
    <m/>
    <x v="901"/>
    <x v="1"/>
    <m/>
    <m/>
    <m/>
    <m/>
    <m/>
    <n v="0"/>
    <m/>
    <n v="0"/>
    <m/>
    <n v="1"/>
    <m/>
    <m/>
  </r>
  <r>
    <x v="14"/>
    <m/>
    <x v="21"/>
    <m/>
    <s v="Community/Primary"/>
    <s v="community/primary"/>
    <m/>
    <x v="902"/>
    <x v="1"/>
    <m/>
    <m/>
    <m/>
    <s v="Fuel?"/>
    <m/>
    <n v="0"/>
    <m/>
    <n v="0"/>
    <m/>
    <n v="1"/>
    <m/>
    <m/>
  </r>
  <r>
    <x v="14"/>
    <s v="Treatment"/>
    <x v="218"/>
    <s v="ART first line"/>
    <s v="Community/Primary"/>
    <s v="community/primary"/>
    <s v="Adults 30kg+ (13A)"/>
    <x v="903"/>
    <x v="0"/>
    <s v="tablet"/>
    <n v="1"/>
    <n v="1"/>
    <n v="365"/>
    <m/>
    <n v="365"/>
    <n v="120"/>
    <n v="43800"/>
    <n v="1"/>
    <n v="1"/>
    <s v="https://clintonhealthaccess.org/wp-content/uploads/2016/11/2016-CHAI-ARV-Reference-Price-List_FINAL.pdf"/>
    <m/>
  </r>
  <r>
    <x v="14"/>
    <m/>
    <x v="218"/>
    <s v="ART first line"/>
    <s v="Community/Primary"/>
    <s v="community/primary"/>
    <s v="Adults 30kg+ (13A)"/>
    <x v="904"/>
    <x v="0"/>
    <s v="tablet"/>
    <n v="1"/>
    <n v="1"/>
    <n v="365"/>
    <m/>
    <n v="365"/>
    <n v="72"/>
    <n v="26280"/>
    <n v="1"/>
    <n v="1"/>
    <s v="https://www.ncbi.nlm.nih.gov/pmc/articles/PMC6248837/"/>
    <m/>
  </r>
  <r>
    <x v="14"/>
    <m/>
    <x v="219"/>
    <s v="Pediatric ART first line&gt;20kg"/>
    <m/>
    <s v=""/>
    <m/>
    <x v="903"/>
    <x v="0"/>
    <s v="tablet"/>
    <n v="1"/>
    <n v="1"/>
    <n v="365"/>
    <m/>
    <n v="365"/>
    <n v="120"/>
    <n v="43800"/>
    <n v="0.6"/>
    <n v="0.6"/>
    <s v="https://clintonhealthaccess.org/wp-content/uploads/2016/11/2016-CHAI-ARV-Reference-Price-List_FINAL.pdf"/>
    <m/>
  </r>
  <r>
    <x v="14"/>
    <m/>
    <x v="219"/>
    <s v="Pediatric ART first line&gt;20kg"/>
    <m/>
    <s v=""/>
    <m/>
    <x v="904"/>
    <x v="0"/>
    <s v="tablet"/>
    <n v="1"/>
    <n v="1"/>
    <n v="365"/>
    <m/>
    <n v="365"/>
    <n v="72"/>
    <n v="26280"/>
    <n v="0.6"/>
    <n v="0.6"/>
    <s v="https://www.ncbi.nlm.nih.gov/pmc/articles/PMC6248837/"/>
    <m/>
  </r>
  <r>
    <x v="14"/>
    <m/>
    <x v="219"/>
    <s v="Pediatric ART first line &lt;20kg"/>
    <m/>
    <s v=""/>
    <m/>
    <x v="905"/>
    <x v="0"/>
    <s v="tablet"/>
    <n v="1"/>
    <n v="1"/>
    <n v="365"/>
    <m/>
    <n v="365"/>
    <n v="46.7"/>
    <n v="17045.5"/>
    <n v="0.4"/>
    <n v="0.4"/>
    <s v="https://clintonhealthaccess.org/wp-content/uploads/2016/11/2016-CHAI-ARV-Reference-Price-List_FINAL.pdf"/>
    <m/>
  </r>
  <r>
    <x v="14"/>
    <m/>
    <x v="219"/>
    <s v="Pediatric ART first line &lt;20kg"/>
    <m/>
    <s v=""/>
    <m/>
    <x v="906"/>
    <x v="0"/>
    <s v="tablet"/>
    <n v="1"/>
    <n v="1"/>
    <n v="365"/>
    <m/>
    <n v="365"/>
    <n v="128"/>
    <n v="46720"/>
    <n v="0.4"/>
    <n v="0.4"/>
    <s v="https://clintonhealthaccess.org/wp-content/uploads/2016/11/2016-CHAI-ARV-Reference-Price-List_FINAL.pdf"/>
    <m/>
  </r>
  <r>
    <x v="14"/>
    <m/>
    <x v="21"/>
    <s v="System input"/>
    <s v="primary"/>
    <s v="primary"/>
    <m/>
    <x v="907"/>
    <x v="1"/>
    <m/>
    <s v="minutes?"/>
    <m/>
    <s v="How long for review?"/>
    <m/>
    <n v="0"/>
    <m/>
    <n v="0"/>
    <m/>
    <n v="1"/>
    <m/>
    <m/>
  </r>
  <r>
    <x v="14"/>
    <m/>
    <x v="21"/>
    <m/>
    <s v="primary"/>
    <s v="primary"/>
    <m/>
    <x v="908"/>
    <x v="1"/>
    <m/>
    <m/>
    <m/>
    <m/>
    <m/>
    <n v="0"/>
    <m/>
    <n v="0"/>
    <m/>
    <n v="1"/>
    <m/>
    <m/>
  </r>
  <r>
    <x v="14"/>
    <m/>
    <x v="220"/>
    <s v="Secondline ARVs Adult"/>
    <s v="primary"/>
    <s v="primary"/>
    <m/>
    <x v="909"/>
    <x v="0"/>
    <m/>
    <n v="1"/>
    <n v="1"/>
    <n v="365"/>
    <m/>
    <n v="365"/>
    <n v="221.23"/>
    <n v="80748.95"/>
    <n v="1"/>
    <n v="1"/>
    <s v="https://clintonhealthaccess.org/wp-content/uploads/2016/11/2016-CHAI-ARV-Reference-Price-List_FINAL.pdf"/>
    <m/>
  </r>
  <r>
    <x v="14"/>
    <m/>
    <x v="221"/>
    <s v="Secondline ARVs for Pediatriacs"/>
    <s v="primary"/>
    <s v="primary"/>
    <m/>
    <x v="909"/>
    <x v="0"/>
    <m/>
    <n v="0.5"/>
    <n v="1"/>
    <n v="365"/>
    <m/>
    <n v="182.5"/>
    <n v="221.23"/>
    <n v="40374.474999999999"/>
    <n v="1"/>
    <n v="1"/>
    <s v="https://clintonhealthaccess.org/wp-content/uploads/2016/11/2016-CHAI-ARV-Reference-Price-List_FINAL.pdf"/>
    <m/>
  </r>
  <r>
    <x v="14"/>
    <m/>
    <x v="21"/>
    <s v="System input"/>
    <s v="primary"/>
    <s v="primary"/>
    <m/>
    <x v="907"/>
    <x v="1"/>
    <m/>
    <s v="minutes?"/>
    <m/>
    <s v="How long for review?"/>
    <m/>
    <n v="0"/>
    <m/>
    <n v="0"/>
    <m/>
    <n v="1"/>
    <m/>
    <m/>
  </r>
  <r>
    <x v="14"/>
    <m/>
    <x v="21"/>
    <m/>
    <s v="primary"/>
    <s v="primary"/>
    <m/>
    <x v="908"/>
    <x v="1"/>
    <m/>
    <m/>
    <m/>
    <m/>
    <m/>
    <n v="0"/>
    <m/>
    <n v="0"/>
    <m/>
    <n v="1"/>
    <m/>
    <m/>
  </r>
  <r>
    <x v="14"/>
    <s v="Monitoring"/>
    <x v="222"/>
    <s v="Viral Load"/>
    <s v="Teritary"/>
    <s v="tertiary"/>
    <m/>
    <x v="910"/>
    <x v="1"/>
    <m/>
    <m/>
    <m/>
    <s v="How many machines required per population?"/>
    <m/>
    <n v="0"/>
    <m/>
    <n v="0"/>
    <n v="1"/>
    <n v="1"/>
    <m/>
    <m/>
  </r>
  <r>
    <x v="14"/>
    <m/>
    <x v="222"/>
    <s v="Viral Load"/>
    <s v="primary"/>
    <s v="primary"/>
    <m/>
    <x v="30"/>
    <x v="0"/>
    <n v="1"/>
    <n v="1"/>
    <n v="1"/>
    <n v="2"/>
    <m/>
    <n v="2"/>
    <n v="153.5155"/>
    <n v="307.02999999999997"/>
    <n v="1"/>
    <n v="1"/>
    <m/>
    <m/>
  </r>
  <r>
    <x v="14"/>
    <m/>
    <x v="222"/>
    <s v="Viral Load"/>
    <s v="primary"/>
    <s v="primary"/>
    <m/>
    <x v="911"/>
    <x v="0"/>
    <n v="1"/>
    <n v="1"/>
    <n v="1"/>
    <n v="2"/>
    <m/>
    <n v="2"/>
    <n v="5538"/>
    <n v="11076"/>
    <n v="1"/>
    <n v="1"/>
    <m/>
    <m/>
  </r>
  <r>
    <x v="14"/>
    <m/>
    <x v="222"/>
    <s v="Viral Load"/>
    <s v="primary"/>
    <s v="primary"/>
    <m/>
    <x v="81"/>
    <x v="0"/>
    <n v="1"/>
    <n v="1"/>
    <n v="1"/>
    <n v="2"/>
    <m/>
    <n v="2"/>
    <n v="35.622799999999998"/>
    <n v="71.25"/>
    <n v="1"/>
    <n v="1"/>
    <m/>
    <m/>
  </r>
  <r>
    <x v="14"/>
    <m/>
    <x v="222"/>
    <s v="Viral Load"/>
    <s v="primary"/>
    <s v="primary"/>
    <m/>
    <x v="912"/>
    <x v="0"/>
    <n v="2"/>
    <n v="1"/>
    <n v="1"/>
    <n v="1"/>
    <m/>
    <n v="1"/>
    <n v="8.4700000000000006"/>
    <n v="8.4700000000000006"/>
    <n v="1"/>
    <n v="1"/>
    <m/>
    <s v="Bottle, Blood Collecting Plain Plastic Vacutainer, 5ml"/>
  </r>
  <r>
    <x v="14"/>
    <m/>
    <x v="222"/>
    <s v="System input"/>
    <s v="primary"/>
    <s v="primary"/>
    <m/>
    <x v="913"/>
    <x v="1"/>
    <m/>
    <s v="minutes?"/>
    <m/>
    <s v="Per patient or blood draw?"/>
    <m/>
    <n v="0"/>
    <m/>
    <n v="0"/>
    <m/>
    <n v="1"/>
    <m/>
    <m/>
  </r>
  <r>
    <x v="14"/>
    <m/>
    <x v="222"/>
    <m/>
    <s v="primary"/>
    <s v="primary"/>
    <m/>
    <x v="914"/>
    <x v="1"/>
    <m/>
    <m/>
    <m/>
    <m/>
    <m/>
    <n v="0"/>
    <m/>
    <n v="0"/>
    <m/>
    <n v="1"/>
    <m/>
    <m/>
  </r>
  <r>
    <x v="14"/>
    <s v="Advanced HIV Testing and Treatment"/>
    <x v="223"/>
    <s v="CD4 Count"/>
    <s v="primary"/>
    <s v="primary"/>
    <m/>
    <x v="915"/>
    <x v="1"/>
    <n v="1"/>
    <s v="per primary facility?"/>
    <m/>
    <s v="Per primary facility?"/>
    <m/>
    <n v="0"/>
    <m/>
    <n v="0"/>
    <m/>
    <n v="1"/>
    <m/>
    <m/>
  </r>
  <r>
    <x v="14"/>
    <m/>
    <x v="223"/>
    <s v="CD4 Count"/>
    <s v="primary"/>
    <s v="primary"/>
    <m/>
    <x v="916"/>
    <x v="0"/>
    <n v="1"/>
    <n v="1"/>
    <n v="1"/>
    <n v="1"/>
    <m/>
    <n v="1"/>
    <n v="3403.23"/>
    <n v="3403.23"/>
    <n v="1"/>
    <n v="1"/>
    <m/>
    <m/>
  </r>
  <r>
    <x v="14"/>
    <m/>
    <x v="223"/>
    <s v="CD4 Count"/>
    <s v="primary"/>
    <s v="primary"/>
    <m/>
    <x v="917"/>
    <x v="1"/>
    <n v="1"/>
    <n v="1"/>
    <n v="1"/>
    <n v="1"/>
    <m/>
    <n v="1"/>
    <n v="23.41"/>
    <n v="23.41"/>
    <n v="1"/>
    <n v="1"/>
    <m/>
    <m/>
  </r>
  <r>
    <x v="14"/>
    <m/>
    <x v="223"/>
    <s v="CD4 Count"/>
    <s v="primary"/>
    <s v="primary"/>
    <m/>
    <x v="81"/>
    <x v="0"/>
    <n v="1"/>
    <n v="1"/>
    <m/>
    <m/>
    <m/>
    <n v="1"/>
    <n v="35.622799999999998"/>
    <n v="35.619999999999997"/>
    <n v="1"/>
    <n v="1"/>
    <m/>
    <m/>
  </r>
  <r>
    <x v="14"/>
    <m/>
    <x v="223"/>
    <s v="System input for aCD4 count"/>
    <s v="primary"/>
    <s v="primary"/>
    <m/>
    <x v="918"/>
    <x v="1"/>
    <m/>
    <s v="minutes?"/>
    <m/>
    <s v="Per patient or blood draw?"/>
    <m/>
    <n v="0"/>
    <m/>
    <n v="0"/>
    <m/>
    <n v="1"/>
    <m/>
    <m/>
  </r>
  <r>
    <x v="14"/>
    <m/>
    <x v="223"/>
    <m/>
    <s v="primary"/>
    <s v="primary"/>
    <m/>
    <x v="914"/>
    <x v="1"/>
    <m/>
    <m/>
    <m/>
    <m/>
    <m/>
    <n v="0"/>
    <m/>
    <n v="0"/>
    <m/>
    <n v="1"/>
    <m/>
    <m/>
  </r>
  <r>
    <x v="14"/>
    <m/>
    <x v="224"/>
    <s v="Adv HIV labs"/>
    <s v="secondary"/>
    <s v="secondary"/>
    <m/>
    <x v="919"/>
    <x v="2"/>
    <n v="1"/>
    <s v="per patient with advanced HIV disease"/>
    <m/>
    <s v="Please define population"/>
    <m/>
    <n v="0"/>
    <m/>
    <n v="0"/>
    <m/>
    <n v="1"/>
    <m/>
    <m/>
  </r>
  <r>
    <x v="14"/>
    <m/>
    <x v="224"/>
    <m/>
    <s v="primary"/>
    <s v="primary"/>
    <m/>
    <x v="26"/>
    <x v="0"/>
    <n v="1"/>
    <n v="1"/>
    <m/>
    <s v="Please define population"/>
    <m/>
    <n v="1"/>
    <n v="84.667699999999996"/>
    <n v="84.67"/>
    <m/>
    <n v="1"/>
    <s v="patients with advanced HIV disease"/>
    <m/>
  </r>
  <r>
    <x v="14"/>
    <m/>
    <x v="224"/>
    <m/>
    <s v="primary"/>
    <s v="primary"/>
    <m/>
    <x v="30"/>
    <x v="0"/>
    <n v="1"/>
    <n v="1"/>
    <m/>
    <m/>
    <m/>
    <n v="1"/>
    <n v="153.5155"/>
    <n v="153.52000000000001"/>
    <m/>
    <n v="1"/>
    <m/>
    <m/>
  </r>
  <r>
    <x v="14"/>
    <m/>
    <x v="224"/>
    <m/>
    <s v="primary"/>
    <s v="primary"/>
    <m/>
    <x v="81"/>
    <x v="0"/>
    <n v="1"/>
    <n v="1"/>
    <m/>
    <m/>
    <m/>
    <n v="1"/>
    <n v="35.622799999999998"/>
    <n v="35.619999999999997"/>
    <m/>
    <n v="1"/>
    <m/>
    <m/>
  </r>
  <r>
    <x v="14"/>
    <m/>
    <x v="224"/>
    <m/>
    <s v="secondary"/>
    <s v="secondary"/>
    <m/>
    <x v="382"/>
    <x v="0"/>
    <n v="1"/>
    <n v="1"/>
    <n v="1"/>
    <n v="1"/>
    <s v="visit"/>
    <n v="1"/>
    <n v="800"/>
    <n v="800"/>
    <m/>
    <n v="1"/>
    <m/>
    <s v="Estimated with &quot;Mindray Creatinine&quot; and and &quot;Blood collecting tubes, plastic with determina..grey,3.5-4ml&quot;"/>
  </r>
  <r>
    <x v="14"/>
    <m/>
    <x v="224"/>
    <m/>
    <s v="primary"/>
    <s v="primary"/>
    <m/>
    <x v="920"/>
    <x v="1"/>
    <n v="1"/>
    <s v="per patient with advanced HIV disease"/>
    <m/>
    <s v="Please define population"/>
    <m/>
    <n v="0"/>
    <m/>
    <n v="0"/>
    <m/>
    <n v="1"/>
    <m/>
    <m/>
  </r>
  <r>
    <x v="14"/>
    <m/>
    <x v="224"/>
    <m/>
    <s v="primary"/>
    <s v="primary"/>
    <m/>
    <x v="30"/>
    <x v="0"/>
    <n v="1"/>
    <n v="1"/>
    <m/>
    <m/>
    <m/>
    <n v="1"/>
    <n v="153.5155"/>
    <n v="153.52000000000001"/>
    <m/>
    <n v="1"/>
    <m/>
    <m/>
  </r>
  <r>
    <x v="14"/>
    <m/>
    <x v="224"/>
    <m/>
    <s v="primary"/>
    <s v="primary"/>
    <m/>
    <x v="81"/>
    <x v="0"/>
    <n v="1"/>
    <n v="1"/>
    <m/>
    <m/>
    <m/>
    <n v="1"/>
    <n v="35.622799999999998"/>
    <n v="35.619999999999997"/>
    <m/>
    <n v="1"/>
    <m/>
    <m/>
  </r>
  <r>
    <x v="14"/>
    <m/>
    <x v="224"/>
    <m/>
    <s v="primary"/>
    <s v="primary"/>
    <m/>
    <x v="379"/>
    <x v="0"/>
    <n v="1"/>
    <n v="1"/>
    <n v="1"/>
    <n v="1"/>
    <s v="visit"/>
    <n v="1"/>
    <n v="220.85"/>
    <n v="220.85"/>
    <m/>
    <n v="1"/>
    <m/>
    <s v="Syringe,10ml, disposable, hypoluer with 21g needle"/>
  </r>
  <r>
    <x v="14"/>
    <m/>
    <x v="224"/>
    <s v="System input for advanced HIV labs"/>
    <s v="primary"/>
    <s v="primary"/>
    <m/>
    <x v="913"/>
    <x v="1"/>
    <m/>
    <s v="minutes?"/>
    <m/>
    <s v="Per patient or blood draw?"/>
    <m/>
    <n v="0"/>
    <m/>
    <n v="0"/>
    <m/>
    <n v="1"/>
    <m/>
    <m/>
  </r>
  <r>
    <x v="14"/>
    <m/>
    <x v="224"/>
    <m/>
    <s v="primary"/>
    <s v="primary"/>
    <m/>
    <x v="914"/>
    <x v="1"/>
    <m/>
    <m/>
    <m/>
    <m/>
    <m/>
    <n v="0"/>
    <m/>
    <n v="0"/>
    <m/>
    <n v="1"/>
    <m/>
    <m/>
  </r>
  <r>
    <x v="14"/>
    <m/>
    <x v="224"/>
    <m/>
    <s v="secondary"/>
    <s v="secondary"/>
    <m/>
    <x v="231"/>
    <x v="1"/>
    <m/>
    <s v="minutes?"/>
    <m/>
    <s v="Per patient or blood draw?"/>
    <m/>
    <n v="0"/>
    <m/>
    <n v="0"/>
    <m/>
    <n v="1"/>
    <m/>
    <m/>
  </r>
  <r>
    <x v="14"/>
    <m/>
    <x v="224"/>
    <m/>
    <s v="secondary"/>
    <s v="secondary"/>
    <m/>
    <x v="394"/>
    <x v="1"/>
    <m/>
    <m/>
    <m/>
    <m/>
    <m/>
    <n v="0"/>
    <m/>
    <n v="0"/>
    <m/>
    <n v="1"/>
    <m/>
    <m/>
  </r>
  <r>
    <x v="14"/>
    <m/>
    <x v="224"/>
    <m/>
    <s v="secondary"/>
    <s v="secondary"/>
    <m/>
    <x v="380"/>
    <x v="1"/>
    <n v="1"/>
    <s v="Replace??"/>
    <m/>
    <s v="Per district hospital?"/>
    <m/>
    <n v="0"/>
    <m/>
    <n v="0"/>
    <m/>
    <n v="1"/>
    <m/>
    <m/>
  </r>
  <r>
    <x v="14"/>
    <m/>
    <x v="225"/>
    <s v="Management of opportunistic infections associated with HIV/AIDS"/>
    <s v="secondary"/>
    <s v="secondary"/>
    <m/>
    <x v="587"/>
    <x v="0"/>
    <s v="Tablets"/>
    <n v="2"/>
    <n v="3"/>
    <n v="21"/>
    <s v="days"/>
    <n v="126"/>
    <n v="14.818479999999999"/>
    <n v="1867.13"/>
    <m/>
    <n v="1"/>
    <m/>
    <m/>
  </r>
  <r>
    <x v="14"/>
    <m/>
    <x v="225"/>
    <m/>
    <m/>
    <s v=""/>
    <m/>
    <x v="921"/>
    <x v="0"/>
    <s v="5 vials"/>
    <s v="1x a day for 7 days"/>
    <m/>
    <s v="Please confirm forumulation and dosage for X number of days"/>
    <m/>
    <n v="0"/>
    <n v="3420.94"/>
    <n v="0"/>
    <m/>
    <n v="1"/>
    <m/>
    <m/>
  </r>
  <r>
    <x v="14"/>
    <m/>
    <x v="225"/>
    <m/>
    <m/>
    <s v=""/>
    <m/>
    <x v="922"/>
    <x v="0"/>
    <s v="1 tablet"/>
    <s v="4x a day for 7 days"/>
    <m/>
    <s v="Please confirm forumulation and dosage for X number of days"/>
    <m/>
    <n v="0"/>
    <m/>
    <n v="0"/>
    <m/>
    <n v="1"/>
    <m/>
    <m/>
  </r>
  <r>
    <x v="14"/>
    <m/>
    <x v="225"/>
    <m/>
    <m/>
    <s v=""/>
    <m/>
    <x v="923"/>
    <x v="1"/>
    <n v="2"/>
    <s v="per admission"/>
    <m/>
    <m/>
    <m/>
    <n v="0"/>
    <m/>
    <n v="0"/>
    <m/>
    <n v="1"/>
    <m/>
    <m/>
  </r>
  <r>
    <x v="14"/>
    <m/>
    <x v="225"/>
    <m/>
    <m/>
    <s v=""/>
    <m/>
    <x v="924"/>
    <x v="0"/>
    <n v="2"/>
    <n v="2"/>
    <n v="1"/>
    <n v="1"/>
    <s v="per admission"/>
    <n v="2"/>
    <n v="1393.38"/>
    <n v="2786.76"/>
    <m/>
    <n v="1"/>
    <m/>
    <s v="Sodium lactate compound (Ringers lactate), 1000ml"/>
  </r>
  <r>
    <x v="14"/>
    <m/>
    <x v="225"/>
    <m/>
    <m/>
    <s v=""/>
    <m/>
    <x v="925"/>
    <x v="0"/>
    <s v="4 tablet"/>
    <s v="1x a day for 56 days"/>
    <m/>
    <s v="Please confirm forumulation and dosage for X number of days"/>
    <m/>
    <n v="0"/>
    <n v="29.512799999999999"/>
    <n v="0"/>
    <m/>
    <n v="1"/>
    <m/>
    <m/>
  </r>
  <r>
    <x v="14"/>
    <m/>
    <x v="225"/>
    <m/>
    <m/>
    <s v=""/>
    <m/>
    <x v="925"/>
    <x v="0"/>
    <s v="4 tablet"/>
    <s v="1x a day for 365 days"/>
    <m/>
    <s v="Please confirm forumulation and dosage for X number of days"/>
    <m/>
    <n v="0"/>
    <n v="29.512799999999999"/>
    <n v="0"/>
    <m/>
    <n v="1"/>
    <m/>
    <m/>
  </r>
  <r>
    <x v="14"/>
    <m/>
    <x v="225"/>
    <m/>
    <s v="secondary"/>
    <s v="secondary"/>
    <m/>
    <x v="258"/>
    <x v="1"/>
    <m/>
    <s v="minutes?"/>
    <m/>
    <s v="When admitted to hospital"/>
    <m/>
    <n v="0"/>
    <m/>
    <n v="0"/>
    <m/>
    <n v="1"/>
    <m/>
    <m/>
  </r>
  <r>
    <x v="14"/>
    <m/>
    <x v="225"/>
    <m/>
    <s v="secondary"/>
    <s v="secondary"/>
    <m/>
    <x v="71"/>
    <x v="1"/>
    <m/>
    <s v="minutes?"/>
    <m/>
    <s v="When admitted to hospital"/>
    <m/>
    <n v="0"/>
    <m/>
    <n v="0"/>
    <m/>
    <n v="1"/>
    <m/>
    <m/>
  </r>
  <r>
    <x v="14"/>
    <m/>
    <x v="225"/>
    <m/>
    <s v="secondary"/>
    <s v="secondary"/>
    <m/>
    <x v="926"/>
    <x v="1"/>
    <m/>
    <m/>
    <m/>
    <m/>
    <m/>
    <n v="0"/>
    <m/>
    <n v="0"/>
    <m/>
    <n v="1"/>
    <m/>
    <m/>
  </r>
  <r>
    <x v="14"/>
    <s v="Nutrition support"/>
    <x v="226"/>
    <s v="Nutrition supplements in first 6 months for HIV/AIDS cases"/>
    <s v="primary"/>
    <s v="primary"/>
    <m/>
    <x v="927"/>
    <x v="0"/>
    <m/>
    <s v="6 months"/>
    <m/>
    <s v="How much per month?"/>
    <m/>
    <n v="0"/>
    <m/>
    <n v="0"/>
    <m/>
    <n v="1"/>
    <m/>
    <m/>
  </r>
  <r>
    <x v="14"/>
    <m/>
    <x v="226"/>
    <m/>
    <s v="primary"/>
    <s v="primary"/>
    <m/>
    <x v="928"/>
    <x v="1"/>
    <m/>
    <s v="minutes?"/>
    <m/>
    <s v="How much time?"/>
    <m/>
    <n v="0"/>
    <m/>
    <n v="0"/>
    <m/>
    <n v="1"/>
    <m/>
    <m/>
  </r>
  <r>
    <x v="14"/>
    <m/>
    <x v="226"/>
    <m/>
    <s v="primary"/>
    <s v="primary"/>
    <m/>
    <x v="929"/>
    <x v="1"/>
    <m/>
    <s v="minutes?"/>
    <m/>
    <s v="How much time?"/>
    <m/>
    <n v="0"/>
    <m/>
    <n v="0"/>
    <m/>
    <n v="1"/>
    <m/>
    <m/>
  </r>
  <r>
    <x v="14"/>
    <m/>
    <x v="226"/>
    <m/>
    <s v="primary"/>
    <s v="primary"/>
    <m/>
    <x v="930"/>
    <x v="1"/>
    <m/>
    <m/>
    <m/>
    <m/>
    <m/>
    <n v="0"/>
    <m/>
    <n v="0"/>
    <m/>
    <n v="1"/>
    <m/>
    <m/>
  </r>
  <r>
    <x v="14"/>
    <m/>
    <x v="227"/>
    <s v="Nutritional care and support (HIV+ pregnant and lactating women)"/>
    <s v="primary"/>
    <s v="primary"/>
    <m/>
    <x v="927"/>
    <x v="0"/>
    <m/>
    <s v="How long?"/>
    <m/>
    <s v="How much per month?"/>
    <m/>
    <n v="0"/>
    <m/>
    <n v="0"/>
    <m/>
    <n v="1"/>
    <m/>
    <m/>
  </r>
  <r>
    <x v="14"/>
    <m/>
    <x v="227"/>
    <m/>
    <s v="primary"/>
    <s v="primary"/>
    <m/>
    <x v="928"/>
    <x v="1"/>
    <m/>
    <s v="minutes?"/>
    <m/>
    <s v="How much time?"/>
    <m/>
    <n v="0"/>
    <m/>
    <n v="0"/>
    <m/>
    <n v="1"/>
    <m/>
    <m/>
  </r>
  <r>
    <x v="14"/>
    <m/>
    <x v="227"/>
    <m/>
    <s v="primary"/>
    <s v="primary"/>
    <m/>
    <x v="929"/>
    <x v="1"/>
    <m/>
    <s v="minutes?"/>
    <m/>
    <s v="How much time?"/>
    <m/>
    <n v="0"/>
    <m/>
    <n v="0"/>
    <m/>
    <n v="1"/>
    <m/>
    <m/>
  </r>
  <r>
    <x v="14"/>
    <m/>
    <x v="227"/>
    <s v="System inputs"/>
    <s v="primary"/>
    <s v="primary"/>
    <m/>
    <x v="930"/>
    <x v="1"/>
    <m/>
    <m/>
    <m/>
    <s v="Per primary clinic?"/>
    <m/>
    <n v="0"/>
    <m/>
    <n v="0"/>
    <m/>
    <n v="1"/>
    <m/>
    <m/>
  </r>
  <r>
    <x v="14"/>
    <m/>
    <x v="227"/>
    <m/>
    <s v="primary"/>
    <s v="primary"/>
    <m/>
    <x v="931"/>
    <x v="1"/>
    <m/>
    <m/>
    <m/>
    <s v="Per primary clinic?"/>
    <m/>
    <n v="0"/>
    <m/>
    <n v="0"/>
    <m/>
    <n v="1"/>
    <m/>
    <m/>
  </r>
  <r>
    <x v="14"/>
    <m/>
    <x v="227"/>
    <m/>
    <s v="primary"/>
    <s v="primary"/>
    <m/>
    <x v="932"/>
    <x v="1"/>
    <m/>
    <m/>
    <m/>
    <s v="Per primary clinic?"/>
    <m/>
    <n v="0"/>
    <m/>
    <n v="0"/>
    <m/>
    <n v="1"/>
    <m/>
    <m/>
  </r>
  <r>
    <x v="14"/>
    <m/>
    <x v="227"/>
    <m/>
    <s v="primary"/>
    <s v="primary"/>
    <m/>
    <x v="389"/>
    <x v="1"/>
    <m/>
    <m/>
    <m/>
    <s v="Per primary clinic?"/>
    <m/>
    <n v="0"/>
    <m/>
    <n v="0"/>
    <m/>
    <n v="1"/>
    <m/>
    <m/>
  </r>
  <r>
    <x v="14"/>
    <s v="Interventions for marginalized populations"/>
    <x v="228"/>
    <s v="Interventions focused on female sex workers"/>
    <s v="Community/Primary"/>
    <s v="community/primary"/>
    <m/>
    <x v="933"/>
    <x v="0"/>
    <m/>
    <n v="1"/>
    <n v="1"/>
    <n v="1"/>
    <m/>
    <n v="1"/>
    <n v="21177.59"/>
    <n v="21177.59"/>
    <n v="1"/>
    <n v="1"/>
    <s v="From EHP 2016"/>
    <m/>
  </r>
  <r>
    <x v="14"/>
    <m/>
    <x v="228"/>
    <m/>
    <m/>
    <s v=""/>
    <m/>
    <x v="934"/>
    <x v="1"/>
    <n v="1"/>
    <s v="patient"/>
    <m/>
    <m/>
    <m/>
    <n v="0"/>
    <m/>
    <n v="0"/>
    <m/>
    <n v="1"/>
    <m/>
    <m/>
  </r>
  <r>
    <x v="14"/>
    <m/>
    <x v="228"/>
    <m/>
    <m/>
    <s v=""/>
    <m/>
    <x v="258"/>
    <x v="1"/>
    <m/>
    <s v="minutes?"/>
    <m/>
    <s v="How long for counseling?"/>
    <m/>
    <n v="0"/>
    <m/>
    <n v="0"/>
    <m/>
    <n v="1"/>
    <m/>
    <m/>
  </r>
  <r>
    <x v="14"/>
    <m/>
    <x v="229"/>
    <s v="Interventions focused on male sex workers"/>
    <s v="Community/Primary"/>
    <s v="community/primary"/>
    <m/>
    <x v="933"/>
    <x v="0"/>
    <m/>
    <n v="1"/>
    <n v="1"/>
    <n v="1"/>
    <m/>
    <n v="1"/>
    <n v="21177.59"/>
    <n v="21177.59"/>
    <n v="1"/>
    <n v="1"/>
    <s v="From EHP 2016"/>
    <m/>
  </r>
  <r>
    <x v="14"/>
    <m/>
    <x v="229"/>
    <m/>
    <m/>
    <s v=""/>
    <m/>
    <x v="934"/>
    <x v="1"/>
    <n v="1"/>
    <s v="patient"/>
    <m/>
    <m/>
    <m/>
    <n v="0"/>
    <m/>
    <n v="0"/>
    <m/>
    <n v="1"/>
    <m/>
    <m/>
  </r>
  <r>
    <x v="14"/>
    <m/>
    <x v="229"/>
    <m/>
    <m/>
    <s v=""/>
    <m/>
    <x v="258"/>
    <x v="1"/>
    <m/>
    <s v="minutes?"/>
    <m/>
    <s v="How long for counseling?"/>
    <m/>
    <n v="0"/>
    <m/>
    <n v="0"/>
    <m/>
    <n v="1"/>
    <m/>
    <m/>
  </r>
  <r>
    <x v="14"/>
    <m/>
    <x v="230"/>
    <s v="Interventions focused on men who have sex with men"/>
    <s v="Community/Primary"/>
    <s v="community/primary"/>
    <m/>
    <x v="935"/>
    <x v="0"/>
    <m/>
    <n v="1"/>
    <n v="1"/>
    <n v="1"/>
    <m/>
    <n v="1"/>
    <n v="28234.5"/>
    <n v="28234.5"/>
    <n v="1"/>
    <n v="1"/>
    <s v="From EHP 2016"/>
    <m/>
  </r>
  <r>
    <x v="14"/>
    <m/>
    <x v="230"/>
    <m/>
    <m/>
    <s v=""/>
    <m/>
    <x v="934"/>
    <x v="1"/>
    <n v="1"/>
    <s v="patient"/>
    <m/>
    <m/>
    <m/>
    <n v="0"/>
    <m/>
    <n v="0"/>
    <m/>
    <n v="1"/>
    <m/>
    <m/>
  </r>
  <r>
    <x v="14"/>
    <m/>
    <x v="230"/>
    <m/>
    <m/>
    <s v=""/>
    <m/>
    <x v="258"/>
    <x v="1"/>
    <m/>
    <s v="minutes?"/>
    <m/>
    <s v="How long for counseling?"/>
    <m/>
    <n v="0"/>
    <m/>
    <n v="0"/>
    <m/>
    <n v="1"/>
    <m/>
    <m/>
  </r>
  <r>
    <x v="14"/>
    <m/>
    <x v="230"/>
    <s v="System inputs"/>
    <s v="primary"/>
    <s v="primary"/>
    <m/>
    <x v="936"/>
    <x v="1"/>
    <m/>
    <m/>
    <m/>
    <s v="Per primary clinic?"/>
    <m/>
    <n v="0"/>
    <m/>
    <n v="0"/>
    <m/>
    <n v="1"/>
    <m/>
    <m/>
  </r>
  <r>
    <x v="14"/>
    <m/>
    <x v="21"/>
    <m/>
    <s v="primary"/>
    <s v="primary"/>
    <m/>
    <x v="937"/>
    <x v="1"/>
    <m/>
    <s v="minutes?"/>
    <m/>
    <s v="Per primary clinic?"/>
    <m/>
    <n v="0"/>
    <m/>
    <n v="0"/>
    <m/>
    <n v="1"/>
    <m/>
    <m/>
  </r>
  <r>
    <x v="14"/>
    <s v="Prevention"/>
    <x v="73"/>
    <s v="Condoms"/>
    <s v="Community/Primary"/>
    <s v="community/primary"/>
    <m/>
    <x v="372"/>
    <x v="0"/>
    <m/>
    <n v="200"/>
    <n v="1"/>
    <n v="1"/>
    <m/>
    <n v="200"/>
    <n v="20.97"/>
    <n v="4194"/>
    <n v="1"/>
    <n v="1"/>
    <m/>
    <m/>
  </r>
  <r>
    <x v="14"/>
    <m/>
    <x v="73"/>
    <s v="Condoms"/>
    <m/>
    <s v=""/>
    <m/>
    <x v="934"/>
    <x v="1"/>
    <m/>
    <m/>
    <m/>
    <s v="How long for counseling?"/>
    <m/>
    <n v="0"/>
    <m/>
    <n v="0"/>
    <m/>
    <n v="1"/>
    <m/>
    <m/>
  </r>
  <r>
    <x v="14"/>
    <m/>
    <x v="21"/>
    <m/>
    <m/>
    <s v=""/>
    <m/>
    <x v="258"/>
    <x v="1"/>
    <m/>
    <s v="minutes?"/>
    <m/>
    <s v="Someone else?"/>
    <m/>
    <n v="0"/>
    <m/>
    <n v="0"/>
    <m/>
    <n v="1"/>
    <m/>
    <m/>
  </r>
  <r>
    <x v="14"/>
    <m/>
    <x v="231"/>
    <s v="Male circumcision"/>
    <s v="primary"/>
    <s v="primary"/>
    <m/>
    <x v="938"/>
    <x v="0"/>
    <m/>
    <n v="1"/>
    <n v="1"/>
    <n v="1"/>
    <m/>
    <n v="1"/>
    <n v="1800"/>
    <n v="1800"/>
    <n v="1"/>
    <n v="1"/>
    <m/>
    <m/>
  </r>
  <r>
    <x v="14"/>
    <m/>
    <x v="231"/>
    <s v="Male circumcision"/>
    <s v="primary"/>
    <s v="primary"/>
    <m/>
    <x v="81"/>
    <x v="0"/>
    <n v="1"/>
    <n v="1"/>
    <m/>
    <m/>
    <m/>
    <n v="1"/>
    <n v="35.622799999999998"/>
    <n v="35.619999999999997"/>
    <n v="1"/>
    <n v="1"/>
    <m/>
    <m/>
  </r>
  <r>
    <x v="14"/>
    <m/>
    <x v="231"/>
    <s v="Male circumcision"/>
    <m/>
    <s v=""/>
    <m/>
    <x v="939"/>
    <x v="0"/>
    <m/>
    <n v="1"/>
    <n v="1"/>
    <n v="1"/>
    <m/>
    <n v="1"/>
    <n v="699.71"/>
    <n v="699.71"/>
    <n v="1"/>
    <n v="1"/>
    <m/>
    <m/>
  </r>
  <r>
    <x v="14"/>
    <m/>
    <x v="231"/>
    <m/>
    <m/>
    <s v=""/>
    <m/>
    <x v="934"/>
    <x v="1"/>
    <m/>
    <m/>
    <m/>
    <s v="How long for counseling?"/>
    <m/>
    <n v="0"/>
    <m/>
    <n v="0"/>
    <m/>
    <n v="1"/>
    <m/>
    <m/>
  </r>
  <r>
    <x v="14"/>
    <m/>
    <x v="231"/>
    <s v="System inputs"/>
    <s v="primary"/>
    <s v="primary"/>
    <m/>
    <x v="940"/>
    <x v="1"/>
    <m/>
    <s v="minutes?"/>
    <m/>
    <s v="How long for procedure?"/>
    <m/>
    <n v="0"/>
    <m/>
    <n v="0"/>
    <m/>
    <n v="1"/>
    <m/>
    <m/>
  </r>
  <r>
    <x v="14"/>
    <m/>
    <x v="231"/>
    <m/>
    <m/>
    <s v=""/>
    <m/>
    <x v="258"/>
    <x v="1"/>
    <m/>
    <s v="minutes?"/>
    <m/>
    <s v="How long for counseling?"/>
    <m/>
    <n v="0"/>
    <m/>
    <n v="0"/>
    <m/>
    <n v="1"/>
    <m/>
    <m/>
  </r>
  <r>
    <x v="14"/>
    <m/>
    <x v="231"/>
    <m/>
    <m/>
    <s v=""/>
    <m/>
    <x v="608"/>
    <x v="1"/>
    <m/>
    <m/>
    <m/>
    <m/>
    <m/>
    <n v="0"/>
    <m/>
    <n v="0"/>
    <m/>
    <n v="1"/>
    <m/>
    <m/>
  </r>
  <r>
    <x v="14"/>
    <m/>
    <x v="232"/>
    <s v="PMTCT"/>
    <m/>
    <s v=""/>
    <m/>
    <x v="26"/>
    <x v="0"/>
    <m/>
    <n v="1"/>
    <n v="1"/>
    <n v="3"/>
    <m/>
    <n v="3"/>
    <n v="84.667699999999996"/>
    <n v="254"/>
    <n v="1"/>
    <n v="1"/>
    <s v="3 tests from 6 weeks, 12 mo and 24 mo"/>
    <m/>
  </r>
  <r>
    <x v="14"/>
    <m/>
    <x v="232"/>
    <s v="PMTCT"/>
    <m/>
    <s v=""/>
    <m/>
    <x v="81"/>
    <x v="0"/>
    <n v="1"/>
    <n v="1"/>
    <n v="1"/>
    <n v="3"/>
    <m/>
    <n v="3"/>
    <n v="35.622799999999998"/>
    <n v="106.87"/>
    <n v="1"/>
    <n v="1"/>
    <m/>
    <m/>
  </r>
  <r>
    <x v="14"/>
    <m/>
    <x v="232"/>
    <s v="PMTCT"/>
    <m/>
    <s v=""/>
    <m/>
    <x v="30"/>
    <x v="0"/>
    <n v="1"/>
    <n v="1"/>
    <n v="1"/>
    <n v="3"/>
    <m/>
    <n v="3"/>
    <n v="153.5155"/>
    <n v="460.55"/>
    <n v="1"/>
    <n v="1"/>
    <m/>
    <m/>
  </r>
  <r>
    <x v="14"/>
    <m/>
    <x v="232"/>
    <s v="PMTCT"/>
    <m/>
    <s v=""/>
    <m/>
    <x v="941"/>
    <x v="0"/>
    <m/>
    <n v="1"/>
    <n v="1"/>
    <n v="6"/>
    <m/>
    <n v="6"/>
    <n v="1016"/>
    <n v="6096"/>
    <n v="1"/>
    <n v="1"/>
    <m/>
    <s v="Use GF Estimates"/>
  </r>
  <r>
    <x v="14"/>
    <m/>
    <x v="232"/>
    <s v="PMTCT"/>
    <m/>
    <s v=""/>
    <m/>
    <x v="942"/>
    <x v="0"/>
    <m/>
    <n v="1"/>
    <n v="1"/>
    <n v="3"/>
    <m/>
    <n v="3"/>
    <n v="1500"/>
    <n v="4500"/>
    <n v="1"/>
    <n v="1"/>
    <s v="Estimated from paper and machine costs"/>
    <m/>
  </r>
  <r>
    <x v="14"/>
    <m/>
    <x v="232"/>
    <s v="PMTCT"/>
    <m/>
    <s v=""/>
    <m/>
    <x v="943"/>
    <x v="0"/>
    <m/>
    <n v="1"/>
    <n v="1"/>
    <n v="1"/>
    <s v="once"/>
    <n v="1"/>
    <n v="1800"/>
    <n v="1800"/>
    <n v="1"/>
    <n v="1"/>
    <m/>
    <s v="https://onlinelibrary.wiley.com/doi/pdf/10.1002/jia2.25255"/>
  </r>
  <r>
    <x v="14"/>
    <m/>
    <x v="233"/>
    <s v="Cotrimoxazole for children in PMTCT and HIV+ patients"/>
    <s v="primary"/>
    <s v="primary"/>
    <m/>
    <x v="944"/>
    <x v="0"/>
    <m/>
    <n v="0.05"/>
    <n v="1"/>
    <n v="365"/>
    <m/>
    <n v="18.25"/>
    <n v="259.82"/>
    <n v="4741.72"/>
    <n v="0.1"/>
    <n v="0.1"/>
    <m/>
    <m/>
  </r>
  <r>
    <x v="14"/>
    <m/>
    <x v="233"/>
    <s v="Cotrimoxazole for children in PMTCT and HIV+ patients"/>
    <m/>
    <s v=""/>
    <m/>
    <x v="945"/>
    <x v="0"/>
    <m/>
    <n v="0.5"/>
    <n v="1"/>
    <n v="365"/>
    <m/>
    <n v="182.5"/>
    <n v="14.82"/>
    <n v="2704.37"/>
    <n v="0.1"/>
    <n v="0.1"/>
    <m/>
    <m/>
  </r>
  <r>
    <x v="14"/>
    <m/>
    <x v="233"/>
    <s v="Cotrimoxazole for children in PMTCT and HIV+ patients"/>
    <m/>
    <s v=""/>
    <m/>
    <x v="945"/>
    <x v="0"/>
    <m/>
    <n v="1"/>
    <n v="1"/>
    <n v="365"/>
    <m/>
    <n v="365"/>
    <n v="14.82"/>
    <n v="5408.75"/>
    <n v="0.2"/>
    <n v="0.2"/>
    <m/>
    <m/>
  </r>
  <r>
    <x v="14"/>
    <m/>
    <x v="233"/>
    <s v="Cotrimoxazole for children in PMTCT and HIV+ patients"/>
    <m/>
    <s v=""/>
    <m/>
    <x v="946"/>
    <x v="0"/>
    <m/>
    <n v="2"/>
    <n v="1"/>
    <n v="365"/>
    <m/>
    <n v="730"/>
    <n v="14.82"/>
    <n v="10817.49"/>
    <n v="0.7"/>
    <n v="0.7"/>
    <m/>
    <m/>
  </r>
  <r>
    <x v="14"/>
    <m/>
    <x v="234"/>
    <s v="PrEP"/>
    <s v="primary"/>
    <s v="primary"/>
    <m/>
    <x v="943"/>
    <x v="0"/>
    <m/>
    <n v="1"/>
    <n v="1"/>
    <n v="1"/>
    <s v="once"/>
    <n v="1"/>
    <n v="1800"/>
    <n v="1800"/>
    <n v="1"/>
    <n v="1"/>
    <m/>
    <s v="https://onlinelibrary.wiley.com/doi/pdf/10.1002/jia2.25255"/>
  </r>
  <r>
    <x v="14"/>
    <m/>
    <x v="234"/>
    <s v="PrEP"/>
    <m/>
    <s v=""/>
    <m/>
    <x v="26"/>
    <x v="0"/>
    <n v="3"/>
    <n v="3"/>
    <m/>
    <m/>
    <m/>
    <n v="3"/>
    <n v="84.667699999999996"/>
    <n v="254"/>
    <n v="1"/>
    <n v="1"/>
    <m/>
    <m/>
  </r>
  <r>
    <x v="14"/>
    <m/>
    <x v="234"/>
    <s v="PrEP"/>
    <m/>
    <s v=""/>
    <m/>
    <x v="81"/>
    <x v="0"/>
    <n v="1"/>
    <n v="1"/>
    <m/>
    <m/>
    <m/>
    <n v="1"/>
    <n v="35.622799999999998"/>
    <n v="35.619999999999997"/>
    <n v="1"/>
    <n v="1"/>
    <m/>
    <m/>
  </r>
  <r>
    <x v="14"/>
    <m/>
    <x v="234"/>
    <s v="PrEP"/>
    <m/>
    <s v=""/>
    <m/>
    <x v="30"/>
    <x v="0"/>
    <n v="1"/>
    <n v="1"/>
    <m/>
    <m/>
    <m/>
    <n v="1"/>
    <n v="153.5155"/>
    <n v="153.52000000000001"/>
    <n v="1"/>
    <n v="1"/>
    <m/>
    <m/>
  </r>
  <r>
    <x v="14"/>
    <m/>
    <x v="234"/>
    <s v="PrEP"/>
    <m/>
    <s v=""/>
    <m/>
    <x v="947"/>
    <x v="0"/>
    <m/>
    <n v="1"/>
    <n v="1"/>
    <n v="1"/>
    <m/>
    <n v="1"/>
    <n v="273.57"/>
    <n v="273.57"/>
    <n v="1"/>
    <n v="1"/>
    <m/>
    <s v="Specs"/>
  </r>
  <r>
    <x v="14"/>
    <m/>
    <x v="234"/>
    <s v="PrEP"/>
    <m/>
    <s v=""/>
    <m/>
    <x v="948"/>
    <x v="0"/>
    <m/>
    <n v="1"/>
    <n v="1"/>
    <n v="1"/>
    <s v="time"/>
    <n v="1"/>
    <n v="1750"/>
    <n v="1750"/>
    <n v="1"/>
    <n v="1"/>
    <m/>
    <s v="Estimated with &quot;Mindray ALT, AST, ALP, bilirubin&quot; and &quot;Blood collecting tubes, plastic with determina..grey,3.5-4ml&quot;"/>
  </r>
  <r>
    <x v="14"/>
    <m/>
    <x v="234"/>
    <s v="PrEP"/>
    <s v="primary"/>
    <s v="primary"/>
    <m/>
    <x v="903"/>
    <x v="0"/>
    <m/>
    <n v="1"/>
    <n v="1"/>
    <n v="365"/>
    <m/>
    <n v="365"/>
    <n v="116.8"/>
    <n v="42632"/>
    <n v="1"/>
    <n v="1"/>
    <m/>
    <m/>
  </r>
  <r>
    <x v="14"/>
    <m/>
    <x v="21"/>
    <s v="System inputs"/>
    <s v="primary"/>
    <s v="primary"/>
    <m/>
    <x v="71"/>
    <x v="1"/>
    <m/>
    <s v="minutes?"/>
    <m/>
    <s v="Please add in for review"/>
    <m/>
    <n v="0"/>
    <m/>
    <n v="0"/>
    <m/>
    <n v="1"/>
    <m/>
    <m/>
  </r>
  <r>
    <x v="14"/>
    <m/>
    <x v="21"/>
    <m/>
    <s v="primary"/>
    <s v="primary"/>
    <m/>
    <x v="949"/>
    <x v="1"/>
    <m/>
    <s v="minutes?"/>
    <m/>
    <s v="Please for blood draw"/>
    <m/>
    <n v="0"/>
    <m/>
    <n v="0"/>
    <m/>
    <n v="1"/>
    <m/>
    <m/>
  </r>
  <r>
    <x v="14"/>
    <m/>
    <x v="21"/>
    <m/>
    <s v="primary"/>
    <s v="primary"/>
    <m/>
    <x v="231"/>
    <x v="1"/>
    <m/>
    <s v="minutes?"/>
    <m/>
    <s v="Please add in"/>
    <m/>
    <n v="0"/>
    <m/>
    <n v="0"/>
    <m/>
    <n v="1"/>
    <m/>
    <m/>
  </r>
  <r>
    <x v="14"/>
    <m/>
    <x v="21"/>
    <m/>
    <s v="primary"/>
    <s v="primary"/>
    <m/>
    <x v="413"/>
    <x v="1"/>
    <m/>
    <m/>
    <m/>
    <m/>
    <m/>
    <n v="0"/>
    <m/>
    <n v="0"/>
    <m/>
    <n v="1"/>
    <m/>
    <m/>
  </r>
  <r>
    <x v="14"/>
    <m/>
    <x v="21"/>
    <m/>
    <s v="primary"/>
    <s v="primary"/>
    <m/>
    <x v="394"/>
    <x v="1"/>
    <m/>
    <m/>
    <m/>
    <m/>
    <m/>
    <n v="0"/>
    <m/>
    <n v="0"/>
    <m/>
    <n v="1"/>
    <m/>
    <m/>
  </r>
  <r>
    <x v="14"/>
    <m/>
    <x v="235"/>
    <s v="PEP"/>
    <s v="primary"/>
    <s v="primary"/>
    <m/>
    <x v="950"/>
    <x v="0"/>
    <m/>
    <n v="1"/>
    <n v="1"/>
    <n v="1"/>
    <s v="once"/>
    <n v="1"/>
    <n v="6250"/>
    <n v="6250"/>
    <m/>
    <n v="1"/>
    <m/>
    <s v="https://onlinelibrary.wiley.com/doi/pdf/10.1002/jia2.25255"/>
  </r>
  <r>
    <x v="14"/>
    <m/>
    <x v="235"/>
    <m/>
    <s v="primary"/>
    <s v="primary"/>
    <m/>
    <x v="951"/>
    <x v="2"/>
    <m/>
    <m/>
    <m/>
    <s v="Need to add formulation, number of tablets"/>
    <m/>
    <n v="0"/>
    <m/>
    <n v="0"/>
    <m/>
    <n v="1"/>
    <m/>
    <m/>
  </r>
  <r>
    <x v="14"/>
    <m/>
    <x v="235"/>
    <m/>
    <m/>
    <s v=""/>
    <m/>
    <x v="26"/>
    <x v="0"/>
    <n v="3"/>
    <n v="3"/>
    <m/>
    <m/>
    <m/>
    <n v="3"/>
    <n v="84.667699999999996"/>
    <n v="254"/>
    <m/>
    <n v="1"/>
    <m/>
    <m/>
  </r>
  <r>
    <x v="14"/>
    <m/>
    <x v="235"/>
    <m/>
    <m/>
    <s v=""/>
    <m/>
    <x v="81"/>
    <x v="0"/>
    <n v="1"/>
    <n v="1"/>
    <m/>
    <m/>
    <m/>
    <n v="1"/>
    <n v="35.622799999999998"/>
    <n v="35.619999999999997"/>
    <m/>
    <n v="1"/>
    <m/>
    <m/>
  </r>
  <r>
    <x v="14"/>
    <m/>
    <x v="235"/>
    <m/>
    <m/>
    <s v=""/>
    <m/>
    <x v="30"/>
    <x v="0"/>
    <n v="1"/>
    <n v="1"/>
    <m/>
    <m/>
    <m/>
    <n v="1"/>
    <n v="153.5155"/>
    <n v="153.52000000000001"/>
    <m/>
    <n v="1"/>
    <m/>
    <m/>
  </r>
  <r>
    <x v="14"/>
    <m/>
    <x v="235"/>
    <m/>
    <m/>
    <s v=""/>
    <m/>
    <x v="947"/>
    <x v="0"/>
    <m/>
    <n v="1"/>
    <n v="1"/>
    <n v="1"/>
    <m/>
    <n v="1"/>
    <n v="273.57"/>
    <n v="273.57"/>
    <m/>
    <n v="1"/>
    <m/>
    <s v="Specs"/>
  </r>
  <r>
    <x v="14"/>
    <m/>
    <x v="235"/>
    <m/>
    <m/>
    <s v=""/>
    <m/>
    <x v="948"/>
    <x v="0"/>
    <m/>
    <n v="1"/>
    <n v="1"/>
    <n v="1"/>
    <s v="time"/>
    <n v="1"/>
    <n v="1750"/>
    <n v="1750"/>
    <m/>
    <n v="1"/>
    <m/>
    <s v="Estimated with &quot;Mindray ALT, AST, ALP, bilirubin&quot; and &quot;Blood collecting tubes, plastic with determina..grey,3.5-4ml&quot;"/>
  </r>
  <r>
    <x v="14"/>
    <m/>
    <x v="3"/>
    <s v="System inputs"/>
    <s v="primary"/>
    <s v="primary"/>
    <m/>
    <x v="71"/>
    <x v="1"/>
    <m/>
    <s v="minutes?"/>
    <m/>
    <m/>
    <m/>
    <n v="0"/>
    <m/>
    <n v="0"/>
    <m/>
    <n v="1"/>
    <m/>
    <m/>
  </r>
  <r>
    <x v="14"/>
    <m/>
    <x v="3"/>
    <m/>
    <s v="primary"/>
    <s v="primary"/>
    <m/>
    <x v="949"/>
    <x v="1"/>
    <m/>
    <s v="minutes?"/>
    <m/>
    <m/>
    <m/>
    <n v="0"/>
    <m/>
    <n v="0"/>
    <m/>
    <n v="1"/>
    <m/>
    <m/>
  </r>
  <r>
    <x v="14"/>
    <m/>
    <x v="3"/>
    <m/>
    <s v="primary"/>
    <s v="primary"/>
    <m/>
    <x v="231"/>
    <x v="1"/>
    <m/>
    <s v="minutes?"/>
    <m/>
    <m/>
    <m/>
    <n v="0"/>
    <m/>
    <n v="0"/>
    <m/>
    <n v="1"/>
    <m/>
    <m/>
  </r>
  <r>
    <x v="14"/>
    <m/>
    <x v="3"/>
    <m/>
    <s v="primary"/>
    <s v="primary"/>
    <m/>
    <x v="413"/>
    <x v="1"/>
    <m/>
    <m/>
    <m/>
    <m/>
    <m/>
    <n v="0"/>
    <m/>
    <n v="0"/>
    <m/>
    <n v="1"/>
    <m/>
    <m/>
  </r>
  <r>
    <x v="14"/>
    <m/>
    <x v="3"/>
    <m/>
    <s v="primary"/>
    <s v="primary"/>
    <m/>
    <x v="394"/>
    <x v="1"/>
    <m/>
    <m/>
    <m/>
    <m/>
    <m/>
    <n v="0"/>
    <m/>
    <n v="0"/>
    <m/>
    <n v="1"/>
    <m/>
    <m/>
  </r>
  <r>
    <x v="14"/>
    <m/>
    <x v="236"/>
    <s v="IUD: drug subsitution"/>
    <m/>
    <s v=""/>
    <m/>
    <x v="947"/>
    <x v="0"/>
    <m/>
    <n v="1"/>
    <n v="1"/>
    <n v="1"/>
    <m/>
    <n v="4"/>
    <n v="273.57"/>
    <n v="1094.28"/>
    <n v="1"/>
    <n v="1"/>
    <m/>
    <s v="Specs"/>
  </r>
  <r>
    <x v="14"/>
    <m/>
    <x v="236"/>
    <s v="IUD: drug subsitution"/>
    <s v="All"/>
    <s v="all"/>
    <m/>
    <x v="2"/>
    <x v="0"/>
    <s v="test kit"/>
    <n v="1"/>
    <n v="1"/>
    <n v="4"/>
    <s v="visit"/>
    <n v="4"/>
    <n v="1800"/>
    <n v="7200"/>
    <n v="1"/>
    <n v="1"/>
    <m/>
    <s v="https://mshpriceguide.org/en/single-drug-information/?DMFId=1083&amp;searchYear=2015"/>
  </r>
  <r>
    <x v="14"/>
    <m/>
    <x v="236"/>
    <s v="IUD: drug subsitution"/>
    <m/>
    <s v=""/>
    <m/>
    <x v="952"/>
    <x v="0"/>
    <m/>
    <n v="1"/>
    <n v="1"/>
    <n v="365"/>
    <m/>
    <n v="365"/>
    <n v="496"/>
    <n v="181040"/>
    <n v="1"/>
    <n v="1"/>
    <m/>
    <m/>
  </r>
  <r>
    <x v="14"/>
    <m/>
    <x v="237"/>
    <s v="IUD: needle exchange"/>
    <m/>
    <s v=""/>
    <m/>
    <x v="953"/>
    <x v="0"/>
    <n v="1"/>
    <n v="1"/>
    <n v="1"/>
    <n v="365"/>
    <m/>
    <n v="365"/>
    <n v="153.5155"/>
    <n v="56033.16"/>
    <n v="1"/>
    <n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3847D5-F086-8046-88FA-CA30D9EE7F4D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C232" firstHeaderRow="1" firstDataRow="1" firstDataCol="2"/>
  <pivotFields count="6">
    <pivotField axis="axisRow" compact="0" outline="0" showAll="0" defaultSubtotal="0">
      <items count="15">
        <item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1">
        <item x="110"/>
        <item x="0"/>
        <item x="72"/>
        <item x="23"/>
        <item x="24"/>
        <item x="33"/>
        <item x="129"/>
        <item x="73"/>
        <item x="74"/>
        <item x="1"/>
        <item x="111"/>
        <item x="34"/>
        <item x="182"/>
        <item x="183"/>
        <item x="75"/>
        <item x="209"/>
        <item x="166"/>
        <item x="130"/>
        <item x="194"/>
        <item x="35"/>
        <item x="131"/>
        <item x="76"/>
        <item x="77"/>
        <item x="78"/>
        <item x="132"/>
        <item x="155"/>
        <item x="156"/>
        <item x="54"/>
        <item x="55"/>
        <item x="2"/>
        <item x="184"/>
        <item x="185"/>
        <item x="36"/>
        <item x="79"/>
        <item x="25"/>
        <item x="167"/>
        <item x="3"/>
        <item x="80"/>
        <item x="133"/>
        <item x="134"/>
        <item x="81"/>
        <item x="168"/>
        <item x="169"/>
        <item x="82"/>
        <item x="4"/>
        <item x="195"/>
        <item x="196"/>
        <item x="197"/>
        <item x="198"/>
        <item x="83"/>
        <item x="170"/>
        <item x="199"/>
        <item x="135"/>
        <item x="26"/>
        <item x="136"/>
        <item x="137"/>
        <item x="37"/>
        <item x="138"/>
        <item x="139"/>
        <item x="210"/>
        <item x="200"/>
        <item x="140"/>
        <item x="84"/>
        <item x="5"/>
        <item x="6"/>
        <item x="7"/>
        <item x="201"/>
        <item x="8"/>
        <item x="9"/>
        <item x="10"/>
        <item x="11"/>
        <item x="12"/>
        <item x="13"/>
        <item x="14"/>
        <item x="15"/>
        <item x="16"/>
        <item x="85"/>
        <item x="171"/>
        <item x="86"/>
        <item x="141"/>
        <item x="87"/>
        <item x="172"/>
        <item x="56"/>
        <item x="38"/>
        <item x="39"/>
        <item x="40"/>
        <item x="173"/>
        <item x="57"/>
        <item x="157"/>
        <item x="158"/>
        <item x="142"/>
        <item x="202"/>
        <item x="203"/>
        <item x="58"/>
        <item x="59"/>
        <item x="88"/>
        <item m="1" x="220"/>
        <item m="1" x="218"/>
        <item x="143"/>
        <item x="144"/>
        <item x="123"/>
        <item x="204"/>
        <item x="124"/>
        <item x="145"/>
        <item x="17"/>
        <item x="41"/>
        <item x="89"/>
        <item x="174"/>
        <item x="18"/>
        <item x="159"/>
        <item x="160"/>
        <item x="90"/>
        <item x="42"/>
        <item x="91"/>
        <item x="161"/>
        <item x="175"/>
        <item x="60"/>
        <item x="92"/>
        <item x="93"/>
        <item x="211"/>
        <item x="205"/>
        <item x="206"/>
        <item x="146"/>
        <item x="27"/>
        <item x="94"/>
        <item x="95"/>
        <item x="162"/>
        <item x="43"/>
        <item x="44"/>
        <item x="125"/>
        <item x="212"/>
        <item x="19"/>
        <item x="176"/>
        <item x="45"/>
        <item x="213"/>
        <item x="46"/>
        <item x="186"/>
        <item x="47"/>
        <item x="214"/>
        <item x="187"/>
        <item x="188"/>
        <item x="215"/>
        <item x="20"/>
        <item x="96"/>
        <item x="61"/>
        <item x="97"/>
        <item x="48"/>
        <item m="1" x="219"/>
        <item x="189"/>
        <item x="112"/>
        <item x="21"/>
        <item x="177"/>
        <item x="216"/>
        <item x="217"/>
        <item x="193"/>
        <item x="126"/>
        <item x="127"/>
        <item x="128"/>
        <item x="190"/>
        <item x="147"/>
        <item x="148"/>
        <item x="49"/>
        <item x="50"/>
        <item x="191"/>
        <item x="149"/>
        <item x="113"/>
        <item x="114"/>
        <item x="115"/>
        <item x="116"/>
        <item x="117"/>
        <item x="28"/>
        <item x="98"/>
        <item x="99"/>
        <item x="29"/>
        <item x="30"/>
        <item x="178"/>
        <item x="179"/>
        <item x="180"/>
        <item x="181"/>
        <item x="22"/>
        <item x="150"/>
        <item x="118"/>
        <item x="119"/>
        <item x="120"/>
        <item x="151"/>
        <item x="100"/>
        <item x="31"/>
        <item x="121"/>
        <item x="101"/>
        <item x="152"/>
        <item x="153"/>
        <item x="102"/>
        <item x="103"/>
        <item x="104"/>
        <item x="122"/>
        <item x="105"/>
        <item x="106"/>
        <item x="207"/>
        <item x="62"/>
        <item x="63"/>
        <item x="64"/>
        <item x="65"/>
        <item x="66"/>
        <item x="67"/>
        <item x="68"/>
        <item x="69"/>
        <item x="70"/>
        <item x="71"/>
        <item x="208"/>
        <item x="107"/>
        <item x="108"/>
        <item x="109"/>
        <item x="51"/>
        <item x="163"/>
        <item x="164"/>
        <item x="32"/>
        <item x="192"/>
        <item x="165"/>
        <item x="154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29">
    <i>
      <x/>
      <x/>
    </i>
    <i r="1">
      <x v="153"/>
    </i>
    <i r="1">
      <x v="184"/>
    </i>
    <i>
      <x v="1"/>
      <x v="1"/>
    </i>
    <i r="1">
      <x v="9"/>
    </i>
    <i r="1">
      <x v="29"/>
    </i>
    <i r="1">
      <x v="36"/>
    </i>
    <i r="1">
      <x v="44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104"/>
    </i>
    <i r="1">
      <x v="108"/>
    </i>
    <i r="1">
      <x v="131"/>
    </i>
    <i r="1">
      <x v="142"/>
    </i>
    <i r="1">
      <x v="150"/>
    </i>
    <i r="1">
      <x v="179"/>
    </i>
    <i>
      <x v="2"/>
      <x v="3"/>
    </i>
    <i r="1">
      <x v="4"/>
    </i>
    <i r="1">
      <x v="34"/>
    </i>
    <i r="1">
      <x v="53"/>
    </i>
    <i r="1">
      <x v="123"/>
    </i>
    <i r="1">
      <x v="170"/>
    </i>
    <i r="1">
      <x v="173"/>
    </i>
    <i r="1">
      <x v="174"/>
    </i>
    <i r="1">
      <x v="179"/>
    </i>
    <i r="1">
      <x v="186"/>
    </i>
    <i r="1">
      <x v="215"/>
    </i>
    <i>
      <x v="3"/>
      <x v="5"/>
    </i>
    <i r="1">
      <x v="11"/>
    </i>
    <i r="1">
      <x v="19"/>
    </i>
    <i r="1">
      <x v="29"/>
    </i>
    <i r="1">
      <x v="32"/>
    </i>
    <i r="1">
      <x v="56"/>
    </i>
    <i r="1">
      <x v="83"/>
    </i>
    <i r="1">
      <x v="84"/>
    </i>
    <i r="1">
      <x v="85"/>
    </i>
    <i r="1">
      <x v="105"/>
    </i>
    <i r="1">
      <x v="112"/>
    </i>
    <i r="1">
      <x v="127"/>
    </i>
    <i r="1">
      <x v="128"/>
    </i>
    <i r="1">
      <x v="133"/>
    </i>
    <i r="1">
      <x v="135"/>
    </i>
    <i r="1">
      <x v="137"/>
    </i>
    <i r="1">
      <x v="146"/>
    </i>
    <i r="1">
      <x v="161"/>
    </i>
    <i r="1">
      <x v="162"/>
    </i>
    <i r="1">
      <x v="212"/>
    </i>
    <i r="1">
      <x v="219"/>
    </i>
    <i r="1">
      <x v="220"/>
    </i>
    <i>
      <x v="4"/>
      <x v="27"/>
    </i>
    <i r="1">
      <x v="28"/>
    </i>
    <i r="1">
      <x v="82"/>
    </i>
    <i r="1">
      <x v="87"/>
    </i>
    <i r="1">
      <x v="93"/>
    </i>
    <i r="1">
      <x v="94"/>
    </i>
    <i r="1">
      <x v="116"/>
    </i>
    <i r="1">
      <x v="144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>
      <x v="5"/>
      <x/>
    </i>
    <i r="1">
      <x v="1"/>
    </i>
    <i r="1">
      <x v="2"/>
    </i>
    <i r="1">
      <x v="7"/>
    </i>
    <i r="1">
      <x v="8"/>
    </i>
    <i r="1">
      <x v="14"/>
    </i>
    <i r="1">
      <x v="21"/>
    </i>
    <i r="1">
      <x v="22"/>
    </i>
    <i r="1">
      <x v="23"/>
    </i>
    <i r="1">
      <x v="33"/>
    </i>
    <i r="1">
      <x v="37"/>
    </i>
    <i r="1">
      <x v="40"/>
    </i>
    <i r="1">
      <x v="43"/>
    </i>
    <i r="1">
      <x v="49"/>
    </i>
    <i r="1">
      <x v="62"/>
    </i>
    <i r="1">
      <x v="76"/>
    </i>
    <i r="1">
      <x v="78"/>
    </i>
    <i r="1">
      <x v="80"/>
    </i>
    <i r="1">
      <x v="95"/>
    </i>
    <i r="1">
      <x v="106"/>
    </i>
    <i r="1">
      <x v="111"/>
    </i>
    <i r="1">
      <x v="113"/>
    </i>
    <i r="1">
      <x v="117"/>
    </i>
    <i r="1">
      <x v="118"/>
    </i>
    <i r="1">
      <x v="124"/>
    </i>
    <i r="1">
      <x v="125"/>
    </i>
    <i r="1">
      <x v="131"/>
    </i>
    <i r="1">
      <x v="143"/>
    </i>
    <i r="1">
      <x v="145"/>
    </i>
    <i r="1">
      <x v="171"/>
    </i>
    <i r="1">
      <x v="172"/>
    </i>
    <i r="1">
      <x v="185"/>
    </i>
    <i r="1">
      <x v="188"/>
    </i>
    <i r="1">
      <x v="191"/>
    </i>
    <i r="1">
      <x v="192"/>
    </i>
    <i r="1">
      <x v="193"/>
    </i>
    <i r="1">
      <x v="195"/>
    </i>
    <i r="1">
      <x v="196"/>
    </i>
    <i r="1">
      <x v="209"/>
    </i>
    <i r="1">
      <x v="210"/>
    </i>
    <i r="1">
      <x v="211"/>
    </i>
    <i>
      <x v="6"/>
      <x v="10"/>
    </i>
    <i r="1">
      <x v="149"/>
    </i>
    <i r="1">
      <x v="165"/>
    </i>
    <i r="1">
      <x v="166"/>
    </i>
    <i r="1">
      <x v="167"/>
    </i>
    <i r="1">
      <x v="168"/>
    </i>
    <i r="1">
      <x v="169"/>
    </i>
    <i r="1">
      <x v="181"/>
    </i>
    <i r="1">
      <x v="182"/>
    </i>
    <i r="1">
      <x v="183"/>
    </i>
    <i r="1">
      <x v="187"/>
    </i>
    <i r="1">
      <x v="194"/>
    </i>
    <i>
      <x v="7"/>
      <x v="100"/>
    </i>
    <i r="1">
      <x v="102"/>
    </i>
    <i r="1">
      <x v="129"/>
    </i>
    <i r="1">
      <x v="155"/>
    </i>
    <i r="1">
      <x v="156"/>
    </i>
    <i r="1">
      <x v="157"/>
    </i>
    <i>
      <x v="8"/>
      <x v="1"/>
    </i>
    <i r="1">
      <x v="6"/>
    </i>
    <i r="1">
      <x v="17"/>
    </i>
    <i r="1">
      <x v="20"/>
    </i>
    <i r="1">
      <x v="24"/>
    </i>
    <i r="1">
      <x v="38"/>
    </i>
    <i r="1">
      <x v="39"/>
    </i>
    <i r="1">
      <x v="52"/>
    </i>
    <i r="1">
      <x v="54"/>
    </i>
    <i r="1">
      <x v="55"/>
    </i>
    <i r="1">
      <x v="57"/>
    </i>
    <i r="1">
      <x v="58"/>
    </i>
    <i r="1">
      <x v="61"/>
    </i>
    <i r="1">
      <x v="79"/>
    </i>
    <i r="1">
      <x v="90"/>
    </i>
    <i r="1">
      <x v="98"/>
    </i>
    <i r="1">
      <x v="99"/>
    </i>
    <i r="1">
      <x v="103"/>
    </i>
    <i r="1">
      <x v="122"/>
    </i>
    <i r="1">
      <x v="159"/>
    </i>
    <i r="1">
      <x v="160"/>
    </i>
    <i r="1">
      <x v="164"/>
    </i>
    <i r="1">
      <x v="180"/>
    </i>
    <i r="1">
      <x v="184"/>
    </i>
    <i r="1">
      <x v="189"/>
    </i>
    <i r="1">
      <x v="190"/>
    </i>
    <i r="1">
      <x v="218"/>
    </i>
    <i>
      <x v="9"/>
      <x/>
    </i>
    <i r="1">
      <x v="25"/>
    </i>
    <i r="1">
      <x v="26"/>
    </i>
    <i r="1">
      <x v="88"/>
    </i>
    <i r="1">
      <x v="89"/>
    </i>
    <i r="1">
      <x v="109"/>
    </i>
    <i r="1">
      <x v="110"/>
    </i>
    <i r="1">
      <x v="114"/>
    </i>
    <i r="1">
      <x v="126"/>
    </i>
    <i r="1">
      <x v="213"/>
    </i>
    <i r="1">
      <x v="214"/>
    </i>
    <i r="1">
      <x v="217"/>
    </i>
    <i>
      <x v="10"/>
      <x v="16"/>
    </i>
    <i r="1">
      <x v="35"/>
    </i>
    <i r="1">
      <x v="41"/>
    </i>
    <i r="1">
      <x v="42"/>
    </i>
    <i r="1">
      <x v="50"/>
    </i>
    <i r="1">
      <x v="77"/>
    </i>
    <i r="1">
      <x v="81"/>
    </i>
    <i r="1">
      <x v="86"/>
    </i>
    <i r="1">
      <x v="107"/>
    </i>
    <i r="1">
      <x v="115"/>
    </i>
    <i r="1">
      <x v="132"/>
    </i>
    <i r="1">
      <x v="151"/>
    </i>
    <i r="1">
      <x v="175"/>
    </i>
    <i r="1">
      <x v="176"/>
    </i>
    <i r="1">
      <x v="177"/>
    </i>
    <i r="1">
      <x v="178"/>
    </i>
    <i>
      <x v="11"/>
      <x v="12"/>
    </i>
    <i r="1">
      <x v="13"/>
    </i>
    <i r="1">
      <x v="30"/>
    </i>
    <i r="1">
      <x v="31"/>
    </i>
    <i r="1">
      <x v="136"/>
    </i>
    <i r="1">
      <x v="139"/>
    </i>
    <i r="1">
      <x v="140"/>
    </i>
    <i r="1">
      <x v="148"/>
    </i>
    <i r="1">
      <x v="158"/>
    </i>
    <i r="1">
      <x v="163"/>
    </i>
    <i r="1">
      <x v="216"/>
    </i>
    <i>
      <x v="12"/>
      <x/>
    </i>
    <i r="1">
      <x v="154"/>
    </i>
    <i>
      <x v="13"/>
      <x/>
    </i>
    <i r="1">
      <x v="18"/>
    </i>
    <i r="1">
      <x v="45"/>
    </i>
    <i r="1">
      <x v="46"/>
    </i>
    <i r="1">
      <x v="47"/>
    </i>
    <i r="1">
      <x v="48"/>
    </i>
    <i r="1">
      <x v="51"/>
    </i>
    <i r="1">
      <x v="60"/>
    </i>
    <i r="1">
      <x v="66"/>
    </i>
    <i r="1">
      <x v="91"/>
    </i>
    <i r="1">
      <x v="92"/>
    </i>
    <i r="1">
      <x v="101"/>
    </i>
    <i r="1">
      <x v="120"/>
    </i>
    <i r="1">
      <x v="121"/>
    </i>
    <i r="1">
      <x v="197"/>
    </i>
    <i r="1">
      <x v="208"/>
    </i>
    <i>
      <x v="14"/>
      <x v="15"/>
    </i>
    <i r="1">
      <x v="59"/>
    </i>
    <i r="1">
      <x v="119"/>
    </i>
    <i r="1">
      <x v="130"/>
    </i>
    <i r="1">
      <x v="134"/>
    </i>
    <i r="1">
      <x v="138"/>
    </i>
    <i r="1">
      <x v="141"/>
    </i>
    <i r="1">
      <x v="152"/>
    </i>
    <i t="grand">
      <x/>
    </i>
  </rowItems>
  <colItems count="1">
    <i/>
  </colItems>
  <dataFields count="1">
    <dataField name="Sum of Total cost per inpu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99C78D-334F-D748-A5C2-11FDA9039532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4:E1274" firstHeaderRow="0" firstDataRow="1" firstDataCol="3" rowPageCount="1" colPageCount="1"/>
  <pivotFields count="21">
    <pivotField axis="axisRow" compact="0" outline="0" showAll="0" defaultSubtotal="0">
      <items count="15">
        <item x="4"/>
        <item x="7"/>
        <item x="14"/>
        <item x="1"/>
        <item x="0"/>
        <item x="6"/>
        <item x="8"/>
        <item x="5"/>
        <item x="12"/>
        <item x="9"/>
        <item x="10"/>
        <item x="11"/>
        <item x="13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1">
        <item x="30"/>
        <item x="27"/>
        <item x="117"/>
        <item x="121"/>
        <item x="224"/>
        <item x="88"/>
        <item x="22"/>
        <item x="23"/>
        <item x="60"/>
        <item x="107"/>
        <item x="218"/>
        <item x="178"/>
        <item x="176"/>
        <item x="158"/>
        <item x="125"/>
        <item x="1"/>
        <item x="46"/>
        <item x="161"/>
        <item x="91"/>
        <item x="114"/>
        <item x="215"/>
        <item x="223"/>
        <item x="94"/>
        <item x="31"/>
        <item x="32"/>
        <item x="203"/>
        <item x="36"/>
        <item x="100"/>
        <item x="194"/>
        <item x="195"/>
        <item x="148"/>
        <item x="147"/>
        <item x="73"/>
        <item x="177"/>
        <item x="179"/>
        <item x="233"/>
        <item x="0"/>
        <item x="126"/>
        <item x="167"/>
        <item x="72"/>
        <item x="2"/>
        <item x="75"/>
        <item x="79"/>
        <item x="42"/>
        <item x="116"/>
        <item x="164"/>
        <item x="165"/>
        <item x="10"/>
        <item x="74"/>
        <item x="212"/>
        <item x="211"/>
        <item x="216"/>
        <item x="210"/>
        <item x="16"/>
        <item x="171"/>
        <item x="201"/>
        <item x="67"/>
        <item x="99"/>
        <item x="127"/>
        <item x="118"/>
        <item x="93"/>
        <item x="80"/>
        <item x="217"/>
        <item x="98"/>
        <item x="92"/>
        <item x="207"/>
        <item x="48"/>
        <item x="198"/>
        <item x="78"/>
        <item x="43"/>
        <item x="52"/>
        <item x="62"/>
        <item x="57"/>
        <item x="197"/>
        <item x="63"/>
        <item x="65"/>
        <item x="64"/>
        <item x="58"/>
        <item x="59"/>
        <item x="61"/>
        <item x="54"/>
        <item x="53"/>
        <item x="66"/>
        <item x="55"/>
        <item x="13"/>
        <item x="166"/>
        <item x="135"/>
        <item x="24"/>
        <item x="87"/>
        <item x="11"/>
        <item x="160"/>
        <item x="6"/>
        <item x="228"/>
        <item x="229"/>
        <item x="230"/>
        <item x="162"/>
        <item x="136"/>
        <item x="189"/>
        <item x="190"/>
        <item x="81"/>
        <item x="208"/>
        <item x="209"/>
        <item x="133"/>
        <item x="132"/>
        <item x="12"/>
        <item m="1" x="240"/>
        <item m="1" x="238"/>
        <item x="95"/>
        <item x="96"/>
        <item x="131"/>
        <item x="154"/>
        <item x="205"/>
        <item x="155"/>
        <item x="97"/>
        <item x="69"/>
        <item x="231"/>
        <item x="9"/>
        <item x="157"/>
        <item x="68"/>
        <item x="191"/>
        <item x="192"/>
        <item x="29"/>
        <item x="225"/>
        <item x="28"/>
        <item x="196"/>
        <item x="156"/>
        <item x="134"/>
        <item x="35"/>
        <item x="34"/>
        <item x="213"/>
        <item x="214"/>
        <item x="206"/>
        <item x="49"/>
        <item x="199"/>
        <item x="204"/>
        <item x="3"/>
        <item x="123"/>
        <item x="37"/>
        <item x="39"/>
        <item x="193"/>
        <item x="226"/>
        <item x="227"/>
        <item x="151"/>
        <item x="51"/>
        <item x="8"/>
        <item x="170"/>
        <item x="219"/>
        <item x="50"/>
        <item x="235"/>
        <item x="174"/>
        <item x="232"/>
        <item x="47"/>
        <item x="183"/>
        <item x="181"/>
        <item x="182"/>
        <item x="45"/>
        <item x="56"/>
        <item x="41"/>
        <item x="149"/>
        <item x="7"/>
        <item x="234"/>
        <item m="1" x="239"/>
        <item x="115"/>
        <item x="173"/>
        <item x="106"/>
        <item x="70"/>
        <item x="86"/>
        <item x="159"/>
        <item x="44"/>
        <item x="40"/>
        <item x="185"/>
        <item x="150"/>
        <item x="152"/>
        <item x="153"/>
        <item x="180"/>
        <item x="90"/>
        <item x="89"/>
        <item x="220"/>
        <item x="221"/>
        <item x="184"/>
        <item x="76"/>
        <item x="113"/>
        <item x="120"/>
        <item x="109"/>
        <item x="110"/>
        <item x="112"/>
        <item x="111"/>
        <item x="124"/>
        <item x="5"/>
        <item x="4"/>
        <item x="128"/>
        <item x="122"/>
        <item x="169"/>
        <item x="168"/>
        <item x="163"/>
        <item x="172"/>
        <item x="71"/>
        <item x="82"/>
        <item x="104"/>
        <item x="101"/>
        <item x="105"/>
        <item x="83"/>
        <item x="130"/>
        <item x="18"/>
        <item x="129"/>
        <item x="102"/>
        <item x="17"/>
        <item x="84"/>
        <item x="85"/>
        <item x="38"/>
        <item x="20"/>
        <item x="103"/>
        <item x="33"/>
        <item x="108"/>
        <item x="19"/>
        <item x="14"/>
        <item x="200"/>
        <item x="139"/>
        <item x="140"/>
        <item x="143"/>
        <item x="144"/>
        <item x="145"/>
        <item x="146"/>
        <item x="137"/>
        <item x="138"/>
        <item x="141"/>
        <item x="142"/>
        <item x="202"/>
        <item x="25"/>
        <item x="26"/>
        <item x="15"/>
        <item x="222"/>
        <item x="186"/>
        <item x="188"/>
        <item x="119"/>
        <item x="175"/>
        <item x="187"/>
        <item x="21"/>
        <item x="77"/>
        <item x="236"/>
        <item x="2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54">
        <item x="491"/>
        <item x="820"/>
        <item x="816"/>
        <item x="317"/>
        <item x="878"/>
        <item x="922"/>
        <item x="501"/>
        <item x="819"/>
        <item x="817"/>
        <item x="90"/>
        <item x="610"/>
        <item x="490"/>
        <item x="423"/>
        <item x="268"/>
        <item x="595"/>
        <item x="926"/>
        <item x="262"/>
        <item x="177"/>
        <item x="931"/>
        <item x="842"/>
        <item x="853"/>
        <item x="371"/>
        <item x="369"/>
        <item x="370"/>
        <item x="8"/>
        <item x="408"/>
        <item x="375"/>
        <item x="729"/>
        <item x="737"/>
        <item x="697"/>
        <item x="453"/>
        <item x="659"/>
        <item x="765"/>
        <item x="769"/>
        <item x="554"/>
        <item x="397"/>
        <item x="126"/>
        <item x="247"/>
        <item x="300"/>
        <item x="124"/>
        <item x="222"/>
        <item x="921"/>
        <item x="97"/>
        <item x="58"/>
        <item x="178"/>
        <item x="586"/>
        <item x="195"/>
        <item x="506"/>
        <item x="600"/>
        <item x="469"/>
        <item x="601"/>
        <item x="49"/>
        <item x="68"/>
        <item x="34"/>
        <item x="689"/>
        <item x="616"/>
        <item x="130"/>
        <item x="295"/>
        <item x="473"/>
        <item x="69"/>
        <item x="951"/>
        <item x="334"/>
        <item x="332"/>
        <item x="333"/>
        <item x="366"/>
        <item x="653"/>
        <item x="655"/>
        <item x="419"/>
        <item x="172"/>
        <item x="424"/>
        <item x="204"/>
        <item x="123"/>
        <item x="59"/>
        <item x="611"/>
        <item x="728"/>
        <item x="779"/>
        <item x="617"/>
        <item x="618"/>
        <item x="905"/>
        <item x="835"/>
        <item x="154"/>
        <item x="436"/>
        <item x="319"/>
        <item x="286"/>
        <item x="856"/>
        <item x="761"/>
        <item x="31"/>
        <item x="567"/>
        <item x="798"/>
        <item x="108"/>
        <item x="517"/>
        <item x="547"/>
        <item x="140"/>
        <item x="796"/>
        <item x="566"/>
        <item x="399"/>
        <item x="526"/>
        <item x="879"/>
        <item x="920"/>
        <item x="912"/>
        <item x="777"/>
        <item x="416"/>
        <item x="208"/>
        <item x="201"/>
        <item x="207"/>
        <item x="26"/>
        <item x="388"/>
        <item x="17"/>
        <item x="742"/>
        <item x="532"/>
        <item x="612"/>
        <item x="624"/>
        <item x="580"/>
        <item x="718"/>
        <item x="173"/>
        <item x="191"/>
        <item x="121"/>
        <item x="658"/>
        <item x="88"/>
        <item x="250"/>
        <item x="545"/>
        <item x="570"/>
        <item x="534"/>
        <item x="881"/>
        <item x="885"/>
        <item x="884"/>
        <item x="886"/>
        <item x="620"/>
        <item x="85"/>
        <item x="64"/>
        <item x="438"/>
        <item x="270"/>
        <item x="92"/>
        <item x="133"/>
        <item x="712"/>
        <item x="340"/>
        <item x="561"/>
        <item x="915"/>
        <item x="916"/>
        <item x="604"/>
        <item x="596"/>
        <item x="249"/>
        <item x="219"/>
        <item x="91"/>
        <item x="872"/>
        <item x="381"/>
        <item x="551"/>
        <item x="536"/>
        <item x="83"/>
        <item x="235"/>
        <item x="563"/>
        <item x="425"/>
        <item x="384"/>
        <item x="267"/>
        <item x="324"/>
        <item x="514"/>
        <item x="559"/>
        <item x="234"/>
        <item x="686"/>
        <item x="929"/>
        <item x="913"/>
        <item x="918"/>
        <item x="376"/>
        <item x="756"/>
        <item x="668"/>
        <item x="411"/>
        <item x="391"/>
        <item x="71"/>
        <item x="897"/>
        <item x="928"/>
        <item x="893"/>
        <item x="153"/>
        <item x="937"/>
        <item x="907"/>
        <item x="940"/>
        <item x="840"/>
        <item x="217"/>
        <item x="484"/>
        <item x="582"/>
        <item x="801"/>
        <item x="466"/>
        <item x="739"/>
        <item x="847"/>
        <item x="538"/>
        <item x="635"/>
        <item x="677"/>
        <item x="636"/>
        <item x="199"/>
        <item x="715"/>
        <item x="699"/>
        <item x="713"/>
        <item x="489"/>
        <item x="39"/>
        <item x="33"/>
        <item x="927"/>
        <item x="945"/>
        <item x="946"/>
        <item x="587"/>
        <item x="325"/>
        <item x="3"/>
        <item x="74"/>
        <item x="79"/>
        <item x="70"/>
        <item x="583"/>
        <item x="307"/>
        <item x="788"/>
        <item x="789"/>
        <item x="919"/>
        <item x="382"/>
        <item x="383"/>
        <item x="479"/>
        <item x="711"/>
        <item x="463"/>
        <item x="355"/>
        <item x="356"/>
        <item x="511"/>
        <item x="151"/>
        <item x="150"/>
        <item x="46"/>
        <item x="280"/>
        <item x="230"/>
        <item x="166"/>
        <item x="522"/>
        <item x="498"/>
        <item x="529"/>
        <item x="528"/>
        <item x="136"/>
        <item x="695"/>
        <item x="724"/>
        <item x="692"/>
        <item x="748"/>
        <item x="734"/>
        <item x="726"/>
        <item x="735"/>
        <item x="706"/>
        <item x="725"/>
        <item x="696"/>
        <item x="705"/>
        <item x="752"/>
        <item x="704"/>
        <item x="720"/>
        <item x="225"/>
        <item x="118"/>
        <item x="251"/>
        <item x="364"/>
        <item x="202"/>
        <item x="278"/>
        <item x="361"/>
        <item x="60"/>
        <item x="572"/>
        <item x="94"/>
        <item x="434"/>
        <item x="95"/>
        <item x="839"/>
        <item x="296"/>
        <item x="851"/>
        <item x="405"/>
        <item x="349"/>
        <item x="942"/>
        <item x="500"/>
        <item x="535"/>
        <item x="218"/>
        <item x="628"/>
        <item x="15"/>
        <item x="674"/>
        <item x="480"/>
        <item x="499"/>
        <item x="519"/>
        <item x="112"/>
        <item x="446"/>
        <item x="344"/>
        <item x="857"/>
        <item x="904"/>
        <item x="592"/>
        <item x="584"/>
        <item x="585"/>
        <item x="745"/>
        <item x="743"/>
        <item x="693"/>
        <item x="456"/>
        <item x="447"/>
        <item x="448"/>
        <item x="454"/>
        <item x="398"/>
        <item x="719"/>
        <item x="716"/>
        <item x="518"/>
        <item x="783"/>
        <item x="598"/>
        <item x="614"/>
        <item x="502"/>
        <item x="497"/>
        <item x="125"/>
        <item x="38"/>
        <item x="533"/>
        <item x="413"/>
        <item x="279"/>
        <item x="21"/>
        <item x="22"/>
        <item x="694"/>
        <item x="137"/>
        <item x="493"/>
        <item x="605"/>
        <item x="507"/>
        <item x="556"/>
        <item x="468"/>
        <item x="622"/>
        <item x="823"/>
        <item x="822"/>
        <item x="98"/>
        <item x="793"/>
        <item x="114"/>
        <item x="422"/>
        <item x="421"/>
        <item x="539"/>
        <item x="40"/>
        <item x="638"/>
        <item x="0"/>
        <item x="200"/>
        <item x="703"/>
        <item x="129"/>
        <item x="439"/>
        <item x="233"/>
        <item x="925"/>
        <item x="831"/>
        <item x="749"/>
        <item x="558"/>
        <item x="564"/>
        <item x="751"/>
        <item x="13"/>
        <item x="155"/>
        <item x="6"/>
        <item x="488"/>
        <item x="606"/>
        <item x="347"/>
        <item x="348"/>
        <item x="210"/>
        <item x="16"/>
        <item x="339"/>
        <item x="509"/>
        <item x="400"/>
        <item x="273"/>
        <item x="190"/>
        <item x="212"/>
        <item x="62"/>
        <item x="597"/>
        <item x="844"/>
        <item x="841"/>
        <item x="111"/>
        <item x="187"/>
        <item x="367"/>
        <item x="246"/>
        <item x="269"/>
        <item x="89"/>
        <item x="701"/>
        <item x="414"/>
        <item x="574"/>
        <item x="362"/>
        <item x="81"/>
        <item x="28"/>
        <item x="110"/>
        <item x="72"/>
        <item x="99"/>
        <item x="418"/>
        <item x="164"/>
        <item x="163"/>
        <item x="374"/>
        <item x="156"/>
        <item x="792"/>
        <item x="629"/>
        <item x="508"/>
        <item x="495"/>
        <item x="283"/>
        <item x="627"/>
        <item x="709"/>
        <item x="261"/>
        <item x="197"/>
        <item x="4"/>
        <item x="569"/>
        <item x="577"/>
        <item x="562"/>
        <item x="100"/>
        <item x="312"/>
        <item x="678"/>
        <item x="387"/>
        <item x="552"/>
        <item x="900"/>
        <item x="143"/>
        <item x="778"/>
        <item x="274"/>
        <item x="18"/>
        <item x="803"/>
        <item x="389"/>
        <item x="401"/>
        <item x="947"/>
        <item x="5"/>
        <item x="2"/>
        <item x="943"/>
        <item x="805"/>
        <item x="214"/>
        <item x="894"/>
        <item x="291"/>
        <item x="302"/>
        <item x="297"/>
        <item x="303"/>
        <item x="316"/>
        <item x="304"/>
        <item x="336"/>
        <item x="329"/>
        <item x="337"/>
        <item x="338"/>
        <item x="343"/>
        <item x="812"/>
        <item x="553"/>
        <item x="896"/>
        <item x="889"/>
        <item x="892"/>
        <item x="755"/>
        <item x="619"/>
        <item x="670"/>
        <item x="664"/>
        <item x="865"/>
        <item x="157"/>
        <item x="396"/>
        <item x="763"/>
        <item x="800"/>
        <item x="420"/>
        <item x="313"/>
        <item x="271"/>
        <item x="680"/>
        <item x="259"/>
        <item x="360"/>
        <item x="352"/>
        <item x="203"/>
        <item x="537"/>
        <item x="849"/>
        <item x="825"/>
        <item x="521"/>
        <item x="323"/>
        <item x="57"/>
        <item x="142"/>
        <item x="644"/>
        <item x="850"/>
        <item x="637"/>
        <item x="127"/>
        <item x="239"/>
        <item x="461"/>
        <item x="657"/>
        <item x="632"/>
        <item x="471"/>
        <item x="496"/>
        <item x="276"/>
        <item x="406"/>
        <item x="407"/>
        <item x="845"/>
        <item x="935"/>
        <item x="933"/>
        <item x="266"/>
        <item x="437"/>
        <item x="82"/>
        <item x="544"/>
        <item x="811"/>
        <item x="802"/>
        <item x="45"/>
        <item x="310"/>
        <item x="924"/>
        <item x="119"/>
        <item x="440"/>
        <item x="923"/>
        <item x="460"/>
        <item x="55"/>
        <item x="540"/>
        <item x="101"/>
        <item x="47"/>
        <item x="134"/>
        <item x="328"/>
        <item x="330"/>
        <item x="331"/>
        <item x="868"/>
        <item x="848"/>
        <item x="394"/>
        <item x="231"/>
        <item x="775"/>
        <item x="917"/>
        <item x="223"/>
        <item x="263"/>
        <item x="613"/>
        <item x="183"/>
        <item x="832"/>
        <item x="505"/>
        <item x="542"/>
        <item x="161"/>
        <item x="76"/>
        <item x="51"/>
        <item x="61"/>
        <item x="607"/>
        <item x="698"/>
        <item x="494"/>
        <item x="690"/>
        <item x="147"/>
        <item x="102"/>
        <item x="860"/>
        <item x="568"/>
        <item x="948"/>
        <item x="906"/>
        <item x="167"/>
        <item x="647"/>
        <item x="758"/>
        <item x="257"/>
        <item x="275"/>
        <item x="159"/>
        <item x="843"/>
        <item x="854"/>
        <item x="160"/>
        <item x="939"/>
        <item x="372"/>
        <item x="717"/>
        <item x="240"/>
        <item x="676"/>
        <item x="675"/>
        <item x="727"/>
        <item x="870"/>
        <item x="871"/>
        <item x="292"/>
        <item x="390"/>
        <item x="530"/>
        <item x="669"/>
        <item x="590"/>
        <item x="799"/>
        <item x="253"/>
        <item x="482"/>
        <item x="318"/>
        <item x="41"/>
        <item x="415"/>
        <item x="952"/>
        <item x="581"/>
        <item x="503"/>
        <item x="176"/>
        <item x="171"/>
        <item x="524"/>
        <item x="113"/>
        <item x="681"/>
        <item x="103"/>
        <item x="193"/>
        <item x="188"/>
        <item x="858"/>
        <item x="864"/>
        <item x="373"/>
        <item x="36"/>
        <item x="813"/>
        <item x="866"/>
        <item x="359"/>
        <item x="666"/>
        <item x="650"/>
        <item x="654"/>
        <item x="649"/>
        <item x="828"/>
        <item x="20"/>
        <item x="380"/>
        <item x="35"/>
        <item x="179"/>
        <item x="443"/>
        <item x="714"/>
        <item x="410"/>
        <item x="435"/>
        <item x="807"/>
        <item x="891"/>
        <item x="229"/>
        <item x="350"/>
        <item x="512"/>
        <item x="932"/>
        <item x="341"/>
        <item x="804"/>
        <item x="791"/>
        <item x="256"/>
        <item x="255"/>
        <item x="781"/>
        <item x="667"/>
        <item x="174"/>
        <item x="773"/>
        <item x="169"/>
        <item x="152"/>
        <item x="770"/>
        <item x="656"/>
        <item x="379"/>
        <item x="104"/>
        <item x="146"/>
        <item x="54"/>
        <item x="86"/>
        <item x="691"/>
        <item x="941"/>
        <item x="120"/>
        <item x="546"/>
        <item x="786"/>
        <item x="814"/>
        <item x="281"/>
        <item x="441"/>
        <item x="258"/>
        <item x="412"/>
        <item x="431"/>
        <item x="591"/>
        <item x="949"/>
        <item x="216"/>
        <item x="633"/>
        <item x="50"/>
        <item x="895"/>
        <item x="87"/>
        <item x="363"/>
        <item x="609"/>
        <item x="426"/>
        <item x="358"/>
        <item x="182"/>
        <item x="623"/>
        <item x="294"/>
        <item x="826"/>
        <item x="314"/>
        <item x="899"/>
        <item x="950"/>
        <item x="744"/>
        <item x="747"/>
        <item x="740"/>
        <item x="741"/>
        <item x="452"/>
        <item x="429"/>
        <item x="206"/>
        <item x="588"/>
        <item x="589"/>
        <item x="630"/>
        <item x="543"/>
        <item x="149"/>
        <item x="464"/>
        <item x="242"/>
        <item x="243"/>
        <item x="785"/>
        <item x="185"/>
        <item x="306"/>
        <item x="224"/>
        <item x="771"/>
        <item x="767"/>
        <item x="766"/>
        <item x="131"/>
        <item x="515"/>
        <item x="852"/>
        <item x="244"/>
        <item x="549"/>
        <item x="708"/>
        <item x="311"/>
        <item x="73"/>
        <item x="248"/>
        <item x="445"/>
        <item x="215"/>
        <item x="459"/>
        <item x="458"/>
        <item x="277"/>
        <item x="911"/>
        <item x="867"/>
        <item x="550"/>
        <item x="516"/>
        <item x="322"/>
        <item x="293"/>
        <item x="175"/>
        <item x="663"/>
        <item x="513"/>
        <item x="541"/>
        <item x="192"/>
        <item x="116"/>
        <item x="93"/>
        <item x="575"/>
        <item x="576"/>
        <item x="14"/>
        <item x="451"/>
        <item x="236"/>
        <item x="170"/>
        <item x="241"/>
        <item x="830"/>
        <item x="141"/>
        <item x="209"/>
        <item x="465"/>
        <item x="96"/>
        <item x="782"/>
        <item x="211"/>
        <item x="357"/>
        <item x="289"/>
        <item x="386"/>
        <item x="285"/>
        <item x="63"/>
        <item x="520"/>
        <item x="478"/>
        <item x="730"/>
        <item x="731"/>
        <item x="403"/>
        <item x="52"/>
        <item x="213"/>
        <item x="746"/>
        <item x="797"/>
        <item x="876"/>
        <item x="873"/>
        <item x="9"/>
        <item x="308"/>
        <item x="762"/>
        <item x="37"/>
        <item x="555"/>
        <item x="837"/>
        <item x="531"/>
        <item x="594"/>
        <item x="608"/>
        <item x="679"/>
        <item x="578"/>
        <item x="750"/>
        <item x="428"/>
        <item x="7"/>
        <item x="226"/>
        <item x="557"/>
        <item x="934"/>
        <item x="560"/>
        <item x="385"/>
        <item x="301"/>
        <item x="181"/>
        <item x="736"/>
        <item x="887"/>
        <item x="882"/>
        <item x="335"/>
        <item x="855"/>
        <item x="232"/>
        <item x="393"/>
        <item x="774"/>
        <item x="378"/>
        <item x="818"/>
        <item x="859"/>
        <item x="651"/>
        <item x="365"/>
        <item x="353"/>
        <item x="874"/>
        <item x="877"/>
        <item x="821"/>
        <item x="754"/>
        <item x="238"/>
        <item x="320"/>
        <item x="326"/>
        <item x="565"/>
        <item x="525"/>
        <item x="936"/>
        <item x="914"/>
        <item x="901"/>
        <item x="908"/>
        <item x="930"/>
        <item x="80"/>
        <item x="710"/>
        <item x="707"/>
        <item x="284"/>
        <item x="772"/>
        <item x="342"/>
        <item x="288"/>
        <item x="290"/>
        <item x="298"/>
        <item x="764"/>
        <item x="122"/>
        <item x="760"/>
        <item x="309"/>
        <item x="299"/>
        <item x="198"/>
        <item x="665"/>
        <item x="888"/>
        <item x="492"/>
        <item x="42"/>
        <item x="84"/>
        <item x="186"/>
        <item x="25"/>
        <item x="880"/>
        <item x="395"/>
        <item x="909"/>
        <item x="862"/>
        <item x="138"/>
        <item x="662"/>
        <item x="645"/>
        <item x="346"/>
        <item x="105"/>
        <item x="417"/>
        <item x="56"/>
        <item x="652"/>
        <item x="687"/>
        <item x="427"/>
        <item x="260"/>
        <item x="115"/>
        <item x="158"/>
        <item x="571"/>
        <item x="688"/>
        <item x="863"/>
        <item x="254"/>
        <item x="168"/>
        <item x="757"/>
        <item x="404"/>
        <item x="474"/>
        <item x="48"/>
        <item x="626"/>
        <item x="639"/>
        <item x="827"/>
        <item x="829"/>
        <item x="476"/>
        <item x="593"/>
        <item x="78"/>
        <item x="327"/>
        <item x="184"/>
        <item x="180"/>
        <item x="135"/>
        <item x="944"/>
        <item x="29"/>
        <item x="815"/>
        <item x="684"/>
        <item x="264"/>
        <item x="794"/>
        <item x="795"/>
        <item x="245"/>
        <item x="27"/>
        <item x="573"/>
        <item x="682"/>
        <item x="109"/>
        <item x="194"/>
        <item x="220"/>
        <item x="953"/>
        <item x="30"/>
        <item x="44"/>
        <item x="780"/>
        <item x="287"/>
        <item x="24"/>
        <item x="409"/>
        <item x="660"/>
        <item x="132"/>
        <item x="776"/>
        <item x="504"/>
        <item x="12"/>
        <item x="65"/>
        <item x="903"/>
        <item x="875"/>
        <item x="196"/>
        <item x="938"/>
        <item x="640"/>
        <item x="433"/>
        <item x="23"/>
        <item x="237"/>
        <item x="470"/>
        <item x="272"/>
        <item x="599"/>
        <item x="685"/>
        <item x="602"/>
        <item x="472"/>
        <item x="481"/>
        <item x="861"/>
        <item x="838"/>
        <item x="753"/>
        <item x="824"/>
        <item x="11"/>
        <item x="579"/>
        <item x="615"/>
        <item x="642"/>
        <item x="603"/>
        <item x="321"/>
        <item x="145"/>
        <item x="205"/>
        <item x="631"/>
        <item x="648"/>
        <item x="646"/>
        <item x="634"/>
        <item x="671"/>
        <item x="672"/>
        <item x="75"/>
        <item x="902"/>
        <item x="510"/>
        <item x="475"/>
        <item x="673"/>
        <item x="890"/>
        <item x="53"/>
        <item x="189"/>
        <item x="67"/>
        <item x="252"/>
        <item x="305"/>
        <item x="733"/>
        <item x="228"/>
        <item x="487"/>
        <item x="444"/>
        <item x="430"/>
        <item x="836"/>
        <item x="19"/>
        <item x="432"/>
        <item x="392"/>
        <item x="128"/>
        <item x="683"/>
        <item x="784"/>
        <item x="162"/>
        <item x="227"/>
        <item x="1"/>
        <item x="377"/>
        <item x="846"/>
        <item x="165"/>
        <item x="282"/>
        <item x="66"/>
        <item x="869"/>
        <item x="148"/>
        <item x="467"/>
        <item x="77"/>
        <item x="790"/>
        <item x="787"/>
        <item x="345"/>
        <item x="527"/>
        <item x="523"/>
        <item x="368"/>
        <item x="806"/>
        <item x="810"/>
        <item x="265"/>
        <item x="910"/>
        <item x="625"/>
        <item x="106"/>
        <item x="477"/>
        <item x="144"/>
        <item x="457"/>
        <item x="449"/>
        <item x="450"/>
        <item x="455"/>
        <item x="402"/>
        <item x="643"/>
        <item x="139"/>
        <item x="641"/>
        <item x="354"/>
        <item x="351"/>
        <item x="661"/>
        <item x="43"/>
        <item x="32"/>
        <item x="221"/>
        <item x="107"/>
        <item x="732"/>
        <item x="10"/>
        <item x="621"/>
        <item x="462"/>
        <item x="483"/>
        <item x="721"/>
        <item x="722"/>
        <item x="485"/>
        <item x="883"/>
        <item x="702"/>
        <item x="768"/>
        <item x="486"/>
        <item x="738"/>
        <item x="442"/>
        <item x="723"/>
        <item x="759"/>
        <item x="809"/>
        <item x="700"/>
        <item x="315"/>
        <item x="808"/>
        <item x="548"/>
        <item x="834"/>
        <item x="833"/>
        <item x="898"/>
        <item x="1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2">
        <item m="1" x="3"/>
        <item m="1" x="8"/>
        <item m="1" x="18"/>
        <item m="1" x="12"/>
        <item m="1" x="6"/>
        <item m="1" x="9"/>
        <item m="1" x="13"/>
        <item m="1" x="19"/>
        <item m="1" x="7"/>
        <item m="1" x="14"/>
        <item m="1" x="16"/>
        <item m="1" x="21"/>
        <item m="1" x="10"/>
        <item m="1" x="17"/>
        <item m="1" x="15"/>
        <item m="1" x="4"/>
        <item m="1" x="11"/>
        <item m="1" x="20"/>
        <item m="1" x="5"/>
        <item x="0"/>
        <item h="1"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2"/>
    <field x="7"/>
  </rowFields>
  <rowItems count="1270">
    <i>
      <x/>
      <x/>
      <x v="21"/>
    </i>
    <i r="2">
      <x v="22"/>
    </i>
    <i r="2">
      <x v="64"/>
    </i>
    <i r="2">
      <x v="116"/>
    </i>
    <i r="2">
      <x v="244"/>
    </i>
    <i r="2">
      <x v="247"/>
    </i>
    <i r="2">
      <x v="248"/>
    </i>
    <i r="2">
      <x v="318"/>
    </i>
    <i r="2">
      <x v="350"/>
    </i>
    <i r="2">
      <x v="357"/>
    </i>
    <i r="2">
      <x v="607"/>
    </i>
    <i r="2">
      <x v="905"/>
    </i>
    <i r="1">
      <x v="8"/>
      <x v="154"/>
    </i>
    <i r="1">
      <x v="32"/>
      <x v="515"/>
    </i>
    <i r="1">
      <x v="39"/>
      <x v="23"/>
    </i>
    <i r="1">
      <x v="48"/>
      <x v="315"/>
    </i>
    <i r="1">
      <x v="70"/>
      <x v="40"/>
    </i>
    <i r="2">
      <x v="647"/>
    </i>
    <i r="1">
      <x v="71"/>
      <x v="475"/>
    </i>
    <i r="2">
      <x v="647"/>
    </i>
    <i r="1">
      <x v="72"/>
      <x v="615"/>
    </i>
    <i r="1">
      <x v="74"/>
      <x v="338"/>
    </i>
    <i r="2">
      <x v="801"/>
    </i>
    <i r="2">
      <x v="820"/>
    </i>
    <i r="1">
      <x v="75"/>
      <x v="61"/>
    </i>
    <i r="2">
      <x v="62"/>
    </i>
    <i r="2">
      <x v="63"/>
    </i>
    <i r="2">
      <x v="476"/>
    </i>
    <i r="2">
      <x v="477"/>
    </i>
    <i r="2">
      <x v="647"/>
    </i>
    <i r="2">
      <x v="721"/>
    </i>
    <i r="1">
      <x v="76"/>
      <x v="61"/>
    </i>
    <i r="2">
      <x v="62"/>
    </i>
    <i r="2">
      <x v="63"/>
    </i>
    <i r="2">
      <x v="476"/>
    </i>
    <i r="2">
      <x v="477"/>
    </i>
    <i r="2">
      <x v="647"/>
    </i>
    <i r="2">
      <x v="721"/>
    </i>
    <i r="1">
      <x v="77"/>
      <x v="947"/>
    </i>
    <i r="1">
      <x v="78"/>
      <x v="947"/>
    </i>
    <i r="1">
      <x v="79"/>
      <x v="198"/>
    </i>
    <i r="2">
      <x v="353"/>
    </i>
    <i r="2">
      <x v="738"/>
    </i>
    <i r="2">
      <x v="760"/>
    </i>
    <i r="1">
      <x v="81"/>
      <x v="38"/>
    </i>
    <i r="2">
      <x v="40"/>
    </i>
    <i r="2">
      <x v="89"/>
    </i>
    <i r="2">
      <x v="143"/>
    </i>
    <i r="2">
      <x v="292"/>
    </i>
    <i r="2">
      <x v="349"/>
    </i>
    <i r="2">
      <x v="647"/>
    </i>
    <i r="2">
      <x v="754"/>
    </i>
    <i r="2">
      <x v="759"/>
    </i>
    <i r="1">
      <x v="82"/>
      <x v="61"/>
    </i>
    <i r="2">
      <x v="62"/>
    </i>
    <i r="2">
      <x v="63"/>
    </i>
    <i r="2">
      <x v="376"/>
    </i>
    <i r="2">
      <x v="476"/>
    </i>
    <i r="2">
      <x v="477"/>
    </i>
    <i r="2">
      <x v="647"/>
    </i>
    <i r="2">
      <x v="721"/>
    </i>
    <i r="1">
      <x v="83"/>
      <x v="37"/>
    </i>
    <i r="2">
      <x v="40"/>
    </i>
    <i r="2">
      <x v="89"/>
    </i>
    <i r="2">
      <x v="116"/>
    </i>
    <i r="2">
      <x v="143"/>
    </i>
    <i r="2">
      <x v="292"/>
    </i>
    <i r="2">
      <x v="349"/>
    </i>
    <i r="2">
      <x v="698"/>
    </i>
    <i r="2">
      <x v="758"/>
    </i>
    <i r="2">
      <x v="820"/>
    </i>
    <i r="2">
      <x v="875"/>
    </i>
    <i r="1">
      <x v="114"/>
      <x v="513"/>
    </i>
    <i r="1">
      <x v="118"/>
      <x v="751"/>
    </i>
    <i r="1">
      <x v="144"/>
      <x v="547"/>
    </i>
    <i r="1">
      <x v="156"/>
      <x v="37"/>
    </i>
    <i r="2">
      <x v="40"/>
    </i>
    <i r="2">
      <x v="89"/>
    </i>
    <i r="2">
      <x v="646"/>
    </i>
    <i r="1">
      <x v="165"/>
      <x v="730"/>
    </i>
    <i r="1">
      <x v="196"/>
      <x v="839"/>
    </i>
    <i>
      <x v="1"/>
      <x v="2"/>
      <x v="197"/>
    </i>
    <i r="2">
      <x v="647"/>
    </i>
    <i r="1">
      <x v="3"/>
      <x v="14"/>
    </i>
    <i r="2">
      <x v="72"/>
    </i>
    <i r="2">
      <x v="129"/>
    </i>
    <i r="2">
      <x v="140"/>
    </i>
    <i r="2">
      <x v="345"/>
    </i>
    <i r="2">
      <x v="361"/>
    </i>
    <i r="2">
      <x v="466"/>
    </i>
    <i r="2">
      <x v="472"/>
    </i>
    <i r="2">
      <x v="665"/>
    </i>
    <i r="2">
      <x v="685"/>
    </i>
    <i r="2">
      <x v="691"/>
    </i>
    <i r="2">
      <x v="766"/>
    </i>
    <i r="2">
      <x v="776"/>
    </i>
    <i r="2">
      <x v="784"/>
    </i>
    <i r="2">
      <x v="820"/>
    </i>
    <i r="1">
      <x v="37"/>
      <x v="72"/>
    </i>
    <i r="2">
      <x v="345"/>
    </i>
    <i r="2">
      <x v="361"/>
    </i>
    <i r="2">
      <x v="466"/>
    </i>
    <i r="2">
      <x v="472"/>
    </i>
    <i r="2">
      <x v="665"/>
    </i>
    <i r="2">
      <x v="691"/>
    </i>
    <i r="2">
      <x v="704"/>
    </i>
    <i r="2">
      <x v="784"/>
    </i>
    <i r="2">
      <x v="820"/>
    </i>
    <i r="1">
      <x v="58"/>
      <x v="72"/>
    </i>
    <i r="2">
      <x v="129"/>
    </i>
    <i r="2">
      <x v="140"/>
    </i>
    <i r="2">
      <x v="345"/>
    </i>
    <i r="2">
      <x v="361"/>
    </i>
    <i r="2">
      <x v="466"/>
    </i>
    <i r="2">
      <x v="472"/>
    </i>
    <i r="2">
      <x v="665"/>
    </i>
    <i r="2">
      <x v="685"/>
    </i>
    <i r="2">
      <x v="691"/>
    </i>
    <i r="2">
      <x v="766"/>
    </i>
    <i r="2">
      <x v="776"/>
    </i>
    <i r="2">
      <x v="784"/>
    </i>
    <i r="2">
      <x v="820"/>
    </i>
    <i r="2">
      <x v="853"/>
    </i>
    <i r="1">
      <x v="136"/>
      <x v="72"/>
    </i>
    <i r="2">
      <x v="129"/>
    </i>
    <i r="2">
      <x v="140"/>
    </i>
    <i r="2">
      <x v="345"/>
    </i>
    <i r="2">
      <x v="361"/>
    </i>
    <i r="2">
      <x v="466"/>
    </i>
    <i r="2">
      <x v="472"/>
    </i>
    <i r="2">
      <x v="665"/>
    </i>
    <i r="2">
      <x v="685"/>
    </i>
    <i r="2">
      <x v="691"/>
    </i>
    <i r="2">
      <x v="766"/>
    </i>
    <i r="2">
      <x v="776"/>
    </i>
    <i r="2">
      <x v="784"/>
    </i>
    <i r="2">
      <x v="820"/>
    </i>
    <i r="1">
      <x v="187"/>
      <x v="361"/>
    </i>
    <i r="2">
      <x v="466"/>
    </i>
    <i r="2">
      <x v="472"/>
    </i>
    <i r="2">
      <x v="495"/>
    </i>
    <i r="2">
      <x v="665"/>
    </i>
    <i r="2">
      <x v="691"/>
    </i>
    <i r="2">
      <x v="784"/>
    </i>
    <i r="2">
      <x v="820"/>
    </i>
    <i r="1">
      <x v="190"/>
      <x v="72"/>
    </i>
    <i r="2">
      <x v="129"/>
    </i>
    <i r="2">
      <x v="140"/>
    </i>
    <i r="2">
      <x v="345"/>
    </i>
    <i r="2">
      <x v="361"/>
    </i>
    <i r="2">
      <x v="466"/>
    </i>
    <i r="2">
      <x v="472"/>
    </i>
    <i r="2">
      <x v="665"/>
    </i>
    <i r="2">
      <x v="685"/>
    </i>
    <i r="2">
      <x v="691"/>
    </i>
    <i r="2">
      <x v="766"/>
    </i>
    <i r="2">
      <x v="776"/>
    </i>
    <i r="2">
      <x v="784"/>
    </i>
    <i r="2">
      <x v="820"/>
    </i>
    <i r="1">
      <x v="191"/>
      <x v="72"/>
    </i>
    <i r="2">
      <x v="129"/>
    </i>
    <i r="2">
      <x v="139"/>
    </i>
    <i r="2">
      <x v="345"/>
    </i>
    <i r="2">
      <x v="361"/>
    </i>
    <i r="2">
      <x v="466"/>
    </i>
    <i r="2">
      <x v="472"/>
    </i>
    <i r="2">
      <x v="665"/>
    </i>
    <i r="2">
      <x v="685"/>
    </i>
    <i r="2">
      <x v="691"/>
    </i>
    <i r="2">
      <x v="766"/>
    </i>
    <i r="2">
      <x v="776"/>
    </i>
    <i r="2">
      <x v="784"/>
    </i>
    <i r="2">
      <x v="820"/>
    </i>
    <i r="2">
      <x v="855"/>
    </i>
    <i r="1">
      <x v="196"/>
      <x v="76"/>
    </i>
    <i r="2">
      <x v="77"/>
    </i>
    <i r="2">
      <x v="839"/>
    </i>
    <i r="1">
      <x v="204"/>
      <x v="200"/>
    </i>
    <i r="2">
      <x v="647"/>
    </i>
    <i r="2">
      <x v="839"/>
    </i>
    <i r="1">
      <x v="234"/>
      <x v="273"/>
    </i>
    <i r="2">
      <x v="799"/>
    </i>
    <i>
      <x v="2"/>
      <x v="4"/>
      <x v="105"/>
    </i>
    <i r="2">
      <x v="207"/>
    </i>
    <i r="2">
      <x v="208"/>
    </i>
    <i r="2">
      <x v="358"/>
    </i>
    <i r="2">
      <x v="584"/>
    </i>
    <i r="2">
      <x v="820"/>
    </i>
    <i r="1">
      <x v="10"/>
      <x v="272"/>
    </i>
    <i r="2">
      <x v="832"/>
    </i>
    <i r="1">
      <x v="21"/>
      <x v="138"/>
    </i>
    <i r="2">
      <x v="358"/>
    </i>
    <i r="1">
      <x v="32"/>
      <x v="515"/>
    </i>
    <i r="1">
      <x v="35"/>
      <x v="195"/>
    </i>
    <i r="2">
      <x v="196"/>
    </i>
    <i r="2">
      <x v="805"/>
    </i>
    <i r="1">
      <x v="62"/>
      <x v="358"/>
    </i>
    <i r="2">
      <x v="616"/>
    </i>
    <i r="1">
      <x v="92"/>
      <x v="456"/>
    </i>
    <i r="1">
      <x v="93"/>
      <x v="456"/>
    </i>
    <i r="1">
      <x v="94"/>
      <x v="455"/>
    </i>
    <i r="1">
      <x v="115"/>
      <x v="358"/>
    </i>
    <i r="2">
      <x v="514"/>
    </i>
    <i r="2">
      <x v="835"/>
    </i>
    <i r="1">
      <x v="122"/>
      <x v="5"/>
    </i>
    <i r="2">
      <x v="41"/>
    </i>
    <i r="2">
      <x v="197"/>
    </i>
    <i r="2">
      <x v="323"/>
    </i>
    <i r="2">
      <x v="465"/>
    </i>
    <i r="1">
      <x v="140"/>
      <x v="194"/>
    </i>
    <i r="1">
      <x v="141"/>
      <x v="194"/>
    </i>
    <i r="1">
      <x v="146"/>
      <x v="78"/>
    </i>
    <i r="2">
      <x v="272"/>
    </i>
    <i r="2">
      <x v="504"/>
    </i>
    <i r="2">
      <x v="832"/>
    </i>
    <i r="1">
      <x v="148"/>
      <x v="60"/>
    </i>
    <i r="2">
      <x v="105"/>
    </i>
    <i r="2">
      <x v="358"/>
    </i>
    <i r="2">
      <x v="394"/>
    </i>
    <i r="2">
      <x v="503"/>
    </i>
    <i r="2">
      <x v="617"/>
    </i>
    <i r="2">
      <x v="820"/>
    </i>
    <i r="1">
      <x v="150"/>
      <x v="105"/>
    </i>
    <i r="2">
      <x v="258"/>
    </i>
    <i r="2">
      <x v="358"/>
    </i>
    <i r="2">
      <x v="397"/>
    </i>
    <i r="2">
      <x v="590"/>
    </i>
    <i r="2">
      <x v="820"/>
    </i>
    <i r="1">
      <x v="160"/>
      <x v="105"/>
    </i>
    <i r="2">
      <x v="358"/>
    </i>
    <i r="2">
      <x v="394"/>
    </i>
    <i r="2">
      <x v="397"/>
    </i>
    <i r="2">
      <x v="503"/>
    </i>
    <i r="2">
      <x v="820"/>
    </i>
    <i r="2">
      <x v="832"/>
    </i>
    <i r="1">
      <x v="177"/>
      <x v="770"/>
    </i>
    <i r="1">
      <x v="178"/>
      <x v="770"/>
    </i>
    <i r="1">
      <x v="231"/>
      <x v="99"/>
    </i>
    <i r="2">
      <x v="358"/>
    </i>
    <i r="2">
      <x v="654"/>
    </i>
    <i r="2">
      <x v="820"/>
    </i>
    <i r="1">
      <x v="239"/>
      <x v="394"/>
    </i>
    <i r="2">
      <x v="396"/>
    </i>
    <i r="2">
      <x v="534"/>
    </i>
    <i r="1">
      <x v="240"/>
      <x v="819"/>
    </i>
    <i>
      <x v="3"/>
      <x v="30"/>
      <x v="117"/>
    </i>
    <i r="2">
      <x v="344"/>
    </i>
    <i r="2">
      <x v="359"/>
    </i>
    <i r="2">
      <x v="447"/>
    </i>
    <i r="2">
      <x v="647"/>
    </i>
    <i r="2">
      <x v="760"/>
    </i>
    <i r="2">
      <x v="928"/>
    </i>
    <i r="1">
      <x v="31"/>
      <x v="117"/>
    </i>
    <i r="2">
      <x v="344"/>
    </i>
    <i r="2">
      <x v="359"/>
    </i>
    <i r="2">
      <x v="447"/>
    </i>
    <i r="2">
      <x v="928"/>
    </i>
    <i r="1">
      <x v="91"/>
      <x v="806"/>
    </i>
    <i r="1">
      <x v="96"/>
      <x v="806"/>
    </i>
    <i r="1">
      <x v="102"/>
      <x v="448"/>
    </i>
    <i r="1">
      <x v="103"/>
      <x v="448"/>
    </i>
    <i r="1">
      <x v="126"/>
      <x v="448"/>
    </i>
    <i r="1">
      <x v="158"/>
      <x v="117"/>
    </i>
    <i r="2">
      <x v="243"/>
    </i>
    <i r="2">
      <x v="353"/>
    </i>
    <i r="2">
      <x v="447"/>
    </i>
    <i r="2">
      <x v="826"/>
    </i>
    <i r="1">
      <x v="217"/>
      <x v="65"/>
    </i>
    <i r="2">
      <x v="647"/>
    </i>
    <i r="1">
      <x v="218"/>
      <x v="65"/>
    </i>
    <i r="2">
      <x v="647"/>
    </i>
    <i r="1">
      <x v="219"/>
      <x v="62"/>
    </i>
    <i r="2">
      <x v="376"/>
    </i>
    <i r="2">
      <x v="648"/>
    </i>
    <i r="1">
      <x v="220"/>
      <x v="66"/>
    </i>
    <i r="2">
      <x v="376"/>
    </i>
    <i r="2">
      <x v="648"/>
    </i>
    <i r="1">
      <x v="221"/>
      <x v="62"/>
    </i>
    <i r="2">
      <x v="311"/>
    </i>
    <i r="2">
      <x v="513"/>
    </i>
    <i r="2">
      <x v="647"/>
    </i>
    <i r="1">
      <x v="222"/>
      <x v="506"/>
    </i>
    <i r="2">
      <x v="513"/>
    </i>
    <i r="2">
      <x v="583"/>
    </i>
    <i r="2">
      <x v="647"/>
    </i>
    <i r="1">
      <x v="223"/>
      <x v="506"/>
    </i>
    <i r="2">
      <x v="513"/>
    </i>
    <i r="2">
      <x v="647"/>
    </i>
    <i r="1">
      <x v="224"/>
      <x v="506"/>
    </i>
    <i r="2">
      <x v="513"/>
    </i>
    <i r="2">
      <x v="647"/>
    </i>
    <i r="1">
      <x v="225"/>
      <x v="376"/>
    </i>
    <i r="2">
      <x v="506"/>
    </i>
    <i r="2">
      <x v="513"/>
    </i>
    <i r="2">
      <x v="648"/>
    </i>
    <i r="1">
      <x v="226"/>
      <x v="376"/>
    </i>
    <i r="2">
      <x v="506"/>
    </i>
    <i r="2">
      <x v="513"/>
    </i>
    <i r="2">
      <x v="648"/>
    </i>
    <i>
      <x v="4"/>
      <x/>
      <x v="103"/>
    </i>
    <i r="2">
      <x v="466"/>
    </i>
    <i r="2">
      <x v="820"/>
    </i>
    <i r="1">
      <x v="1"/>
      <x v="640"/>
    </i>
    <i r="2">
      <x v="820"/>
    </i>
    <i r="1">
      <x v="6"/>
      <x v="71"/>
    </i>
    <i r="2">
      <x v="116"/>
    </i>
    <i r="2">
      <x v="242"/>
    </i>
    <i r="2">
      <x v="466"/>
    </i>
    <i r="2">
      <x v="591"/>
    </i>
    <i r="2">
      <x v="756"/>
    </i>
    <i r="2">
      <x v="783"/>
    </i>
    <i r="2">
      <x v="820"/>
    </i>
    <i r="2">
      <x v="928"/>
    </i>
    <i r="1">
      <x v="7"/>
      <x v="39"/>
    </i>
    <i r="2">
      <x v="42"/>
    </i>
    <i r="2">
      <x v="118"/>
    </i>
    <i r="2">
      <x v="292"/>
    </i>
    <i r="2">
      <x v="311"/>
    </i>
    <i r="2">
      <x v="542"/>
    </i>
    <i r="1">
      <x v="15"/>
      <x v="53"/>
    </i>
    <i r="2">
      <x v="193"/>
    </i>
    <i r="2">
      <x v="199"/>
    </i>
    <i r="2">
      <x v="359"/>
    </i>
    <i r="2">
      <x v="377"/>
    </i>
    <i r="2">
      <x v="395"/>
    </i>
    <i r="2">
      <x v="396"/>
    </i>
    <i r="2">
      <x v="697"/>
    </i>
    <i r="2">
      <x v="710"/>
    </i>
    <i r="2">
      <x v="890"/>
    </i>
    <i r="1">
      <x v="23"/>
      <x v="9"/>
    </i>
    <i r="2">
      <x v="42"/>
    </i>
    <i r="2">
      <x v="89"/>
    </i>
    <i r="2">
      <x v="118"/>
    </i>
    <i r="2">
      <x v="128"/>
    </i>
    <i r="2">
      <x v="129"/>
    </i>
    <i r="2">
      <x v="132"/>
    </i>
    <i r="2">
      <x v="143"/>
    </i>
    <i r="2">
      <x v="148"/>
    </i>
    <i r="2">
      <x v="200"/>
    </i>
    <i r="2">
      <x v="248"/>
    </i>
    <i r="2">
      <x v="250"/>
    </i>
    <i r="2">
      <x v="252"/>
    </i>
    <i r="2">
      <x v="309"/>
    </i>
    <i r="2">
      <x v="344"/>
    </i>
    <i r="2">
      <x v="353"/>
    </i>
    <i r="2">
      <x v="358"/>
    </i>
    <i r="2">
      <x v="360"/>
    </i>
    <i r="2">
      <x v="362"/>
    </i>
    <i r="2">
      <x v="381"/>
    </i>
    <i r="2">
      <x v="459"/>
    </i>
    <i r="2">
      <x v="472"/>
    </i>
    <i r="2">
      <x v="500"/>
    </i>
    <i r="2">
      <x v="542"/>
    </i>
    <i r="2">
      <x v="585"/>
    </i>
    <i r="2">
      <x v="588"/>
    </i>
    <i r="2">
      <x v="606"/>
    </i>
    <i r="2">
      <x v="640"/>
    </i>
    <i r="2">
      <x v="647"/>
    </i>
    <i r="2">
      <x v="666"/>
    </i>
    <i r="2">
      <x v="678"/>
    </i>
    <i r="2">
      <x v="765"/>
    </i>
    <i r="2">
      <x v="776"/>
    </i>
    <i r="2">
      <x v="784"/>
    </i>
    <i r="2">
      <x v="816"/>
    </i>
    <i r="2">
      <x v="911"/>
    </i>
    <i r="2">
      <x v="928"/>
    </i>
    <i r="1">
      <x v="24"/>
      <x v="42"/>
    </i>
    <i r="2">
      <x v="115"/>
    </i>
    <i r="2">
      <x v="132"/>
    </i>
    <i r="2">
      <x v="143"/>
    </i>
    <i r="2">
      <x v="148"/>
    </i>
    <i r="2">
      <x v="252"/>
    </i>
    <i r="2">
      <x v="342"/>
    </i>
    <i r="2">
      <x v="344"/>
    </i>
    <i r="2">
      <x v="349"/>
    </i>
    <i r="2">
      <x v="353"/>
    </i>
    <i r="2">
      <x v="358"/>
    </i>
    <i r="2">
      <x v="459"/>
    </i>
    <i r="2">
      <x v="542"/>
    </i>
    <i r="2">
      <x v="543"/>
    </i>
    <i r="2">
      <x v="588"/>
    </i>
    <i r="2">
      <x v="640"/>
    </i>
    <i r="2">
      <x v="664"/>
    </i>
    <i r="2">
      <x v="678"/>
    </i>
    <i r="2">
      <x v="765"/>
    </i>
    <i r="2">
      <x v="784"/>
    </i>
    <i r="2">
      <x v="816"/>
    </i>
    <i r="2">
      <x v="817"/>
    </i>
    <i r="1">
      <x v="26"/>
      <x v="149"/>
    </i>
    <i r="2">
      <x v="157"/>
    </i>
    <i r="2">
      <x v="671"/>
    </i>
    <i r="2">
      <x v="839"/>
    </i>
    <i r="1">
      <x v="36"/>
      <x v="317"/>
    </i>
    <i r="2">
      <x v="331"/>
    </i>
    <i r="1">
      <x v="40"/>
      <x v="24"/>
    </i>
    <i r="1">
      <x v="43"/>
      <x v="9"/>
    </i>
    <i r="2">
      <x v="16"/>
    </i>
    <i r="2">
      <x v="42"/>
    </i>
    <i r="2">
      <x v="43"/>
    </i>
    <i r="2">
      <x v="153"/>
    </i>
    <i r="2">
      <x v="200"/>
    </i>
    <i r="2">
      <x v="252"/>
    </i>
    <i r="2">
      <x v="344"/>
    </i>
    <i r="2">
      <x v="349"/>
    </i>
    <i r="2">
      <x v="457"/>
    </i>
    <i r="2">
      <x v="466"/>
    </i>
    <i r="2">
      <x v="544"/>
    </i>
    <i r="2">
      <x v="647"/>
    </i>
    <i r="2">
      <x v="665"/>
    </i>
    <i r="2">
      <x v="692"/>
    </i>
    <i r="2">
      <x v="776"/>
    </i>
    <i r="2">
      <x v="784"/>
    </i>
    <i r="2">
      <x v="809"/>
    </i>
    <i r="2">
      <x v="908"/>
    </i>
    <i r="1">
      <x v="47"/>
      <x v="315"/>
    </i>
    <i r="1">
      <x v="53"/>
      <x v="9"/>
    </i>
    <i r="2">
      <x v="42"/>
    </i>
    <i r="2">
      <x v="89"/>
    </i>
    <i r="2">
      <x v="118"/>
    </i>
    <i r="2">
      <x v="128"/>
    </i>
    <i r="2">
      <x v="129"/>
    </i>
    <i r="2">
      <x v="132"/>
    </i>
    <i r="2">
      <x v="143"/>
    </i>
    <i r="2">
      <x v="148"/>
    </i>
    <i r="2">
      <x v="200"/>
    </i>
    <i r="2">
      <x v="248"/>
    </i>
    <i r="2">
      <x v="250"/>
    </i>
    <i r="2">
      <x v="252"/>
    </i>
    <i r="2">
      <x v="309"/>
    </i>
    <i r="2">
      <x v="344"/>
    </i>
    <i r="2">
      <x v="353"/>
    </i>
    <i r="2">
      <x v="358"/>
    </i>
    <i r="2">
      <x v="360"/>
    </i>
    <i r="2">
      <x v="362"/>
    </i>
    <i r="2">
      <x v="381"/>
    </i>
    <i r="2">
      <x v="459"/>
    </i>
    <i r="2">
      <x v="472"/>
    </i>
    <i r="2">
      <x v="500"/>
    </i>
    <i r="2">
      <x v="542"/>
    </i>
    <i r="2">
      <x v="585"/>
    </i>
    <i r="2">
      <x v="588"/>
    </i>
    <i r="2">
      <x v="606"/>
    </i>
    <i r="2">
      <x v="647"/>
    </i>
    <i r="2">
      <x v="666"/>
    </i>
    <i r="2">
      <x v="678"/>
    </i>
    <i r="2">
      <x v="765"/>
    </i>
    <i r="2">
      <x v="776"/>
    </i>
    <i r="2">
      <x v="816"/>
    </i>
    <i r="2">
      <x v="911"/>
    </i>
    <i r="2">
      <x v="928"/>
    </i>
    <i r="1">
      <x v="69"/>
      <x v="13"/>
    </i>
    <i r="2">
      <x v="80"/>
    </i>
    <i r="2">
      <x v="116"/>
    </i>
    <i r="2">
      <x v="131"/>
    </i>
    <i r="2">
      <x v="142"/>
    </i>
    <i r="2">
      <x v="200"/>
    </i>
    <i r="2">
      <x v="311"/>
    </i>
    <i r="2">
      <x v="344"/>
    </i>
    <i r="2">
      <x v="352"/>
    </i>
    <i r="2">
      <x v="595"/>
    </i>
    <i r="2">
      <x v="692"/>
    </i>
    <i r="1">
      <x v="84"/>
      <x v="359"/>
    </i>
    <i r="2">
      <x v="439"/>
    </i>
    <i r="2">
      <x v="470"/>
    </i>
    <i r="2">
      <x v="493"/>
    </i>
    <i r="2">
      <x v="587"/>
    </i>
    <i r="2">
      <x v="691"/>
    </i>
    <i r="2">
      <x v="778"/>
    </i>
    <i r="2">
      <x v="824"/>
    </i>
    <i r="2">
      <x v="871"/>
    </i>
    <i r="1">
      <x v="87"/>
      <x v="559"/>
    </i>
    <i r="1">
      <x v="89"/>
      <x v="359"/>
    </i>
    <i r="2">
      <x v="532"/>
    </i>
    <i r="2">
      <x v="764"/>
    </i>
    <i r="2">
      <x v="821"/>
    </i>
    <i r="2">
      <x v="925"/>
    </i>
    <i r="1">
      <x v="104"/>
      <x v="359"/>
    </i>
    <i r="2">
      <x v="463"/>
    </i>
    <i r="1">
      <x v="116"/>
      <x v="192"/>
    </i>
    <i r="1">
      <x v="121"/>
      <x v="17"/>
    </i>
    <i r="2">
      <x v="42"/>
    </i>
    <i r="2">
      <x v="72"/>
    </i>
    <i r="2">
      <x v="80"/>
    </i>
    <i r="2">
      <x v="129"/>
    </i>
    <i r="2">
      <x v="143"/>
    </i>
    <i r="2">
      <x v="309"/>
    </i>
    <i r="2">
      <x v="330"/>
    </i>
    <i r="2">
      <x v="344"/>
    </i>
    <i r="2">
      <x v="349"/>
    </i>
    <i r="2">
      <x v="361"/>
    </i>
    <i r="2">
      <x v="466"/>
    </i>
    <i r="2">
      <x v="472"/>
    </i>
    <i r="2">
      <x v="493"/>
    </i>
    <i r="2">
      <x v="537"/>
    </i>
    <i r="2">
      <x v="544"/>
    </i>
    <i r="2">
      <x v="588"/>
    </i>
    <i r="2">
      <x v="640"/>
    </i>
    <i r="2">
      <x v="647"/>
    </i>
    <i r="2">
      <x v="665"/>
    </i>
    <i r="2">
      <x v="691"/>
    </i>
    <i r="2">
      <x v="766"/>
    </i>
    <i r="2">
      <x v="776"/>
    </i>
    <i r="2">
      <x v="783"/>
    </i>
    <i r="2">
      <x v="784"/>
    </i>
    <i r="2">
      <x v="789"/>
    </i>
    <i r="2">
      <x v="820"/>
    </i>
    <i r="1">
      <x v="123"/>
      <x v="68"/>
    </i>
    <i r="2">
      <x v="80"/>
    </i>
    <i r="2">
      <x v="114"/>
    </i>
    <i r="2">
      <x v="309"/>
    </i>
    <i r="2">
      <x v="330"/>
    </i>
    <i r="2">
      <x v="364"/>
    </i>
    <i r="2">
      <x v="367"/>
    </i>
    <i r="2">
      <x v="422"/>
    </i>
    <i r="2">
      <x v="466"/>
    </i>
    <i r="2">
      <x v="491"/>
    </i>
    <i r="2">
      <x v="510"/>
    </i>
    <i r="2">
      <x v="513"/>
    </i>
    <i r="2">
      <x v="538"/>
    </i>
    <i r="2">
      <x v="559"/>
    </i>
    <i r="2">
      <x v="578"/>
    </i>
    <i r="2">
      <x v="591"/>
    </i>
    <i r="2">
      <x v="640"/>
    </i>
    <i r="2">
      <x v="783"/>
    </i>
    <i r="2">
      <x v="784"/>
    </i>
    <i r="2">
      <x v="789"/>
    </i>
    <i r="2">
      <x v="820"/>
    </i>
    <i r="2">
      <x v="888"/>
    </i>
    <i r="2">
      <x v="893"/>
    </i>
    <i r="2">
      <x v="928"/>
    </i>
    <i r="1">
      <x v="127"/>
      <x v="292"/>
    </i>
    <i r="2">
      <x v="322"/>
    </i>
    <i r="1">
      <x v="128"/>
      <x v="40"/>
    </i>
    <i r="2">
      <x v="42"/>
    </i>
    <i r="2">
      <x v="80"/>
    </i>
    <i r="2">
      <x v="116"/>
    </i>
    <i r="2">
      <x v="142"/>
    </i>
    <i r="2">
      <x v="187"/>
    </i>
    <i r="2">
      <x v="220"/>
    </i>
    <i r="2">
      <x v="241"/>
    </i>
    <i r="2">
      <x v="330"/>
    </i>
    <i r="2">
      <x v="349"/>
    </i>
    <i r="2">
      <x v="361"/>
    </i>
    <i r="2">
      <x v="466"/>
    </i>
    <i r="2">
      <x v="484"/>
    </i>
    <i r="2">
      <x v="542"/>
    </i>
    <i r="2">
      <x v="544"/>
    </i>
    <i r="2">
      <x v="567"/>
    </i>
    <i r="2">
      <x v="647"/>
    </i>
    <i r="2">
      <x v="678"/>
    </i>
    <i r="2">
      <x v="711"/>
    </i>
    <i r="2">
      <x v="783"/>
    </i>
    <i r="2">
      <x v="818"/>
    </i>
    <i r="2">
      <x v="877"/>
    </i>
    <i r="2">
      <x v="889"/>
    </i>
    <i r="2">
      <x v="927"/>
    </i>
    <i r="1">
      <x v="137"/>
      <x v="578"/>
    </i>
    <i r="2">
      <x v="673"/>
    </i>
    <i r="1">
      <x v="138"/>
      <x v="37"/>
    </i>
    <i r="2">
      <x v="42"/>
    </i>
    <i r="2">
      <x v="119"/>
    </i>
    <i r="2">
      <x v="141"/>
    </i>
    <i r="2">
      <x v="243"/>
    </i>
    <i r="2">
      <x v="311"/>
    </i>
    <i r="2">
      <x v="349"/>
    </i>
    <i r="2">
      <x v="466"/>
    </i>
    <i r="2">
      <x v="648"/>
    </i>
    <i r="2">
      <x v="678"/>
    </i>
    <i r="2">
      <x v="692"/>
    </i>
    <i r="2">
      <x v="818"/>
    </i>
    <i r="2">
      <x v="874"/>
    </i>
    <i r="2">
      <x v="928"/>
    </i>
    <i r="1">
      <x v="144"/>
      <x v="293"/>
    </i>
    <i r="2">
      <x v="548"/>
    </i>
    <i r="2">
      <x v="700"/>
    </i>
    <i r="1">
      <x v="157"/>
      <x v="42"/>
    </i>
    <i r="2">
      <x v="200"/>
    </i>
    <i r="2">
      <x v="268"/>
    </i>
    <i r="2">
      <x v="311"/>
    </i>
    <i r="2">
      <x v="349"/>
    </i>
    <i r="2">
      <x v="375"/>
    </i>
    <i r="2">
      <x v="430"/>
    </i>
    <i r="2">
      <x v="492"/>
    </i>
    <i r="2">
      <x v="493"/>
    </i>
    <i r="2">
      <x v="544"/>
    </i>
    <i r="2">
      <x v="559"/>
    </i>
    <i r="2">
      <x v="575"/>
    </i>
    <i r="2">
      <x v="640"/>
    </i>
    <i r="2">
      <x v="647"/>
    </i>
    <i r="2">
      <x v="665"/>
    </i>
    <i r="2">
      <x v="782"/>
    </i>
    <i r="2">
      <x v="816"/>
    </i>
    <i r="2">
      <x v="818"/>
    </i>
    <i r="2">
      <x v="889"/>
    </i>
    <i r="1">
      <x v="159"/>
      <x v="559"/>
    </i>
    <i r="1">
      <x v="188"/>
      <x v="86"/>
    </i>
    <i r="2">
      <x v="813"/>
    </i>
    <i r="2">
      <x v="820"/>
    </i>
    <i r="2">
      <x v="824"/>
    </i>
    <i r="2">
      <x v="926"/>
    </i>
    <i r="1">
      <x v="189"/>
      <x v="105"/>
    </i>
    <i r="2">
      <x v="824"/>
    </i>
    <i r="2">
      <x v="838"/>
    </i>
    <i r="1">
      <x v="203"/>
      <x v="268"/>
    </i>
    <i r="1">
      <x v="206"/>
      <x v="348"/>
    </i>
    <i r="1">
      <x v="209"/>
      <x v="37"/>
    </i>
    <i r="2">
      <x v="351"/>
    </i>
    <i r="2">
      <x v="358"/>
    </i>
    <i r="2">
      <x v="648"/>
    </i>
    <i r="2">
      <x v="812"/>
    </i>
    <i r="2">
      <x v="839"/>
    </i>
    <i r="1">
      <x v="210"/>
      <x v="118"/>
    </i>
    <i r="2">
      <x v="268"/>
    </i>
    <i r="2">
      <x v="311"/>
    </i>
    <i r="2">
      <x v="348"/>
    </i>
    <i r="2">
      <x v="540"/>
    </i>
    <i r="2">
      <x v="665"/>
    </i>
    <i r="2">
      <x v="700"/>
    </i>
    <i r="2">
      <x v="783"/>
    </i>
    <i r="1">
      <x v="212"/>
      <x v="42"/>
    </i>
    <i r="2">
      <x v="70"/>
    </i>
    <i r="2">
      <x v="80"/>
    </i>
    <i r="2">
      <x v="102"/>
    </i>
    <i r="2">
      <x v="103"/>
    </i>
    <i r="2">
      <x v="104"/>
    </i>
    <i r="2">
      <x v="105"/>
    </i>
    <i r="2">
      <x v="116"/>
    </i>
    <i r="2">
      <x v="187"/>
    </i>
    <i r="2">
      <x v="200"/>
    </i>
    <i r="2">
      <x v="245"/>
    </i>
    <i r="2">
      <x v="248"/>
    </i>
    <i r="2">
      <x v="309"/>
    </i>
    <i r="2">
      <x v="318"/>
    </i>
    <i r="2">
      <x v="330"/>
    </i>
    <i r="2">
      <x v="336"/>
    </i>
    <i r="2">
      <x v="343"/>
    </i>
    <i r="2">
      <x v="349"/>
    </i>
    <i r="2">
      <x v="361"/>
    </i>
    <i r="2">
      <x v="376"/>
    </i>
    <i r="2">
      <x v="433"/>
    </i>
    <i r="2">
      <x v="466"/>
    </i>
    <i r="2">
      <x v="492"/>
    </i>
    <i r="2">
      <x v="544"/>
    </i>
    <i r="2">
      <x v="559"/>
    </i>
    <i r="2">
      <x v="588"/>
    </i>
    <i r="2">
      <x v="624"/>
    </i>
    <i r="2">
      <x v="640"/>
    </i>
    <i r="2">
      <x v="665"/>
    </i>
    <i r="2">
      <x v="676"/>
    </i>
    <i r="2">
      <x v="678"/>
    </i>
    <i r="2">
      <x v="680"/>
    </i>
    <i r="2">
      <x v="691"/>
    </i>
    <i r="2">
      <x v="692"/>
    </i>
    <i r="2">
      <x v="760"/>
    </i>
    <i r="2">
      <x v="783"/>
    </i>
    <i r="2">
      <x v="784"/>
    </i>
    <i r="2">
      <x v="820"/>
    </i>
    <i r="2">
      <x v="857"/>
    </i>
    <i r="2">
      <x v="858"/>
    </i>
    <i r="2">
      <x v="928"/>
    </i>
    <i r="1">
      <x v="214"/>
      <x v="540"/>
    </i>
    <i r="1">
      <x v="215"/>
      <x v="43"/>
    </i>
    <i r="2">
      <x v="72"/>
    </i>
    <i r="2">
      <x v="129"/>
    </i>
    <i r="2">
      <x v="200"/>
    </i>
    <i r="2">
      <x v="248"/>
    </i>
    <i r="2">
      <x v="344"/>
    </i>
    <i r="2">
      <x v="361"/>
    </i>
    <i r="2">
      <x v="647"/>
    </i>
    <i r="2">
      <x v="685"/>
    </i>
    <i r="2">
      <x v="691"/>
    </i>
    <i r="2">
      <x v="700"/>
    </i>
    <i r="2">
      <x v="820"/>
    </i>
    <i r="2">
      <x v="831"/>
    </i>
    <i r="1">
      <x v="228"/>
      <x v="56"/>
    </i>
    <i r="2">
      <x v="118"/>
    </i>
    <i r="2">
      <x v="133"/>
    </i>
    <i r="2">
      <x v="148"/>
    </i>
    <i r="2">
      <x v="200"/>
    </i>
    <i r="2">
      <x v="320"/>
    </i>
    <i r="2">
      <x v="344"/>
    </i>
    <i r="2">
      <x v="358"/>
    </i>
    <i r="2">
      <x v="361"/>
    </i>
    <i r="2">
      <x v="387"/>
    </i>
    <i r="2">
      <x v="640"/>
    </i>
    <i r="2">
      <x v="647"/>
    </i>
    <i r="2">
      <x v="827"/>
    </i>
    <i r="2">
      <x v="885"/>
    </i>
    <i r="1">
      <x v="229"/>
      <x v="56"/>
    </i>
    <i r="2">
      <x v="116"/>
    </i>
    <i r="2">
      <x v="132"/>
    </i>
    <i r="2">
      <x v="148"/>
    </i>
    <i r="2">
      <x v="200"/>
    </i>
    <i r="2">
      <x v="344"/>
    </i>
    <i r="2">
      <x v="358"/>
    </i>
    <i r="2">
      <x v="499"/>
    </i>
    <i r="2">
      <x v="559"/>
    </i>
    <i r="2">
      <x v="586"/>
    </i>
    <i r="2">
      <x v="640"/>
    </i>
    <i r="2">
      <x v="665"/>
    </i>
    <i r="2">
      <x v="816"/>
    </i>
    <i r="2">
      <x v="857"/>
    </i>
    <i r="2">
      <x v="885"/>
    </i>
    <i r="1">
      <x v="230"/>
      <x v="129"/>
    </i>
    <i r="2">
      <x v="344"/>
    </i>
    <i r="2">
      <x v="361"/>
    </i>
    <i r="2">
      <x v="492"/>
    </i>
    <i r="2">
      <x v="685"/>
    </i>
    <i r="2">
      <x v="691"/>
    </i>
    <i r="2">
      <x v="820"/>
    </i>
    <i r="2">
      <x v="831"/>
    </i>
    <i r="1">
      <x v="237"/>
      <x v="540"/>
    </i>
    <i>
      <x v="5"/>
      <x v="9"/>
      <x v="121"/>
    </i>
    <i r="2">
      <x v="359"/>
    </i>
    <i r="2">
      <x v="667"/>
    </i>
    <i r="2">
      <x v="668"/>
    </i>
    <i r="2">
      <x v="785"/>
    </i>
    <i r="1">
      <x v="164"/>
      <x v="121"/>
    </i>
    <i r="2">
      <x v="248"/>
    </i>
    <i r="2">
      <x v="814"/>
    </i>
    <i r="1">
      <x v="181"/>
      <x v="178"/>
    </i>
    <i r="1">
      <x v="183"/>
      <x v="247"/>
    </i>
    <i r="2">
      <x v="707"/>
    </i>
    <i r="2">
      <x v="852"/>
    </i>
    <i r="1">
      <x v="184"/>
      <x v="380"/>
    </i>
    <i r="1">
      <x v="185"/>
      <x v="535"/>
    </i>
    <i r="1">
      <x v="186"/>
      <x v="112"/>
    </i>
    <i r="1">
      <x v="198"/>
      <x v="87"/>
    </i>
    <i r="2">
      <x v="94"/>
    </i>
    <i r="2">
      <x v="150"/>
    </i>
    <i r="2">
      <x v="327"/>
    </i>
    <i r="2">
      <x v="380"/>
    </i>
    <i r="2">
      <x v="739"/>
    </i>
    <i r="1">
      <x v="199"/>
      <x v="34"/>
    </i>
    <i r="2">
      <x v="326"/>
    </i>
    <i r="1">
      <x v="200"/>
      <x v="121"/>
    </i>
    <i r="2">
      <x v="249"/>
    </i>
    <i r="2">
      <x v="356"/>
    </i>
    <i r="2">
      <x v="378"/>
    </i>
    <i r="2">
      <x v="502"/>
    </i>
    <i r="2">
      <x v="739"/>
    </i>
    <i r="2">
      <x v="785"/>
    </i>
    <i r="2">
      <x v="814"/>
    </i>
    <i r="1">
      <x v="205"/>
      <x v="34"/>
    </i>
    <i r="2">
      <x v="156"/>
    </i>
    <i r="2">
      <x v="326"/>
    </i>
    <i r="1">
      <x v="213"/>
      <x v="87"/>
    </i>
    <i r="2">
      <x v="94"/>
    </i>
    <i r="2">
      <x v="150"/>
    </i>
    <i r="2">
      <x v="327"/>
    </i>
    <i r="2">
      <x v="379"/>
    </i>
    <i r="2">
      <x v="739"/>
    </i>
    <i>
      <x v="6"/>
      <x v="110"/>
      <x v="40"/>
    </i>
    <i r="2">
      <x v="42"/>
    </i>
    <i r="2">
      <x v="117"/>
    </i>
    <i r="2">
      <x v="132"/>
    </i>
    <i r="2">
      <x v="251"/>
    </i>
    <i r="2">
      <x v="361"/>
    </i>
    <i r="2">
      <x v="429"/>
    </i>
    <i r="2">
      <x v="541"/>
    </i>
    <i r="2">
      <x v="543"/>
    </i>
    <i r="2">
      <x v="815"/>
    </i>
    <i r="2">
      <x v="928"/>
    </i>
    <i r="1">
      <x v="112"/>
      <x v="692"/>
    </i>
    <i r="1">
      <x v="142"/>
      <x v="526"/>
    </i>
    <i r="1">
      <x v="171"/>
      <x v="358"/>
    </i>
    <i r="2">
      <x v="367"/>
    </i>
    <i r="2">
      <x v="577"/>
    </i>
    <i r="2">
      <x v="692"/>
    </i>
    <i r="2">
      <x v="801"/>
    </i>
    <i r="1">
      <x v="172"/>
      <x v="697"/>
    </i>
    <i r="1">
      <x v="173"/>
      <x v="697"/>
    </i>
    <i>
      <x v="7"/>
      <x/>
      <x v="90"/>
    </i>
    <i r="2">
      <x v="95"/>
    </i>
    <i r="2">
      <x v="105"/>
    </i>
    <i r="2">
      <x v="152"/>
    </i>
    <i r="2">
      <x v="208"/>
    </i>
    <i r="2">
      <x v="209"/>
    </i>
    <i r="2">
      <x v="256"/>
    </i>
    <i r="2">
      <x v="283"/>
    </i>
    <i r="2">
      <x v="340"/>
    </i>
    <i r="2">
      <x v="358"/>
    </i>
    <i r="2">
      <x v="393"/>
    </i>
    <i r="2">
      <x v="584"/>
    </i>
    <i r="2">
      <x v="690"/>
    </i>
    <i r="2">
      <x v="715"/>
    </i>
    <i r="2">
      <x v="791"/>
    </i>
    <i r="2">
      <x v="918"/>
    </i>
    <i r="1">
      <x v="5"/>
      <x v="115"/>
    </i>
    <i r="2">
      <x v="129"/>
    </i>
    <i r="2">
      <x v="132"/>
    </i>
    <i r="2">
      <x v="143"/>
    </i>
    <i r="2">
      <x v="148"/>
    </i>
    <i r="2">
      <x v="180"/>
    </i>
    <i r="2">
      <x v="252"/>
    </i>
    <i r="2">
      <x v="321"/>
    </i>
    <i r="2">
      <x v="342"/>
    </i>
    <i r="2">
      <x v="344"/>
    </i>
    <i r="2">
      <x v="353"/>
    </i>
    <i r="2">
      <x v="358"/>
    </i>
    <i r="2">
      <x v="381"/>
    </i>
    <i r="2">
      <x v="459"/>
    </i>
    <i r="2">
      <x v="472"/>
    </i>
    <i r="2">
      <x v="500"/>
    </i>
    <i r="2">
      <x v="564"/>
    </i>
    <i r="2">
      <x v="588"/>
    </i>
    <i r="2">
      <x v="664"/>
    </i>
    <i r="2">
      <x v="678"/>
    </i>
    <i r="2">
      <x v="765"/>
    </i>
    <i r="2">
      <x v="816"/>
    </i>
    <i r="2">
      <x v="817"/>
    </i>
    <i r="2">
      <x v="898"/>
    </i>
    <i r="1">
      <x v="18"/>
      <x v="6"/>
    </i>
    <i r="2">
      <x v="223"/>
    </i>
    <i r="2">
      <x v="259"/>
    </i>
    <i r="2">
      <x v="266"/>
    </i>
    <i r="2">
      <x v="290"/>
    </i>
    <i r="2">
      <x v="536"/>
    </i>
    <i r="1">
      <x v="22"/>
      <x v="6"/>
    </i>
    <i r="2">
      <x v="155"/>
    </i>
    <i r="2">
      <x v="641"/>
    </i>
    <i r="2">
      <x v="657"/>
    </i>
    <i r="2">
      <x v="662"/>
    </i>
    <i r="1">
      <x v="27"/>
      <x v="6"/>
    </i>
    <i r="2">
      <x v="91"/>
    </i>
    <i r="2">
      <x v="120"/>
    </i>
    <i r="2">
      <x v="146"/>
    </i>
    <i r="2">
      <x v="314"/>
    </i>
    <i r="2">
      <x v="460"/>
    </i>
    <i r="2">
      <x v="471"/>
    </i>
    <i r="2">
      <x v="490"/>
    </i>
    <i r="2">
      <x v="592"/>
    </i>
    <i r="2">
      <x v="628"/>
    </i>
    <i r="2">
      <x v="644"/>
    </i>
    <i r="2">
      <x v="656"/>
    </i>
    <i r="2">
      <x v="663"/>
    </i>
    <i r="2">
      <x v="949"/>
    </i>
    <i r="1">
      <x v="41"/>
      <x v="25"/>
    </i>
    <i r="2">
      <x v="26"/>
    </i>
    <i r="2">
      <x v="105"/>
    </i>
    <i r="2">
      <x v="200"/>
    </i>
    <i r="2">
      <x v="208"/>
    </i>
    <i r="2">
      <x v="358"/>
    </i>
    <i r="2">
      <x v="359"/>
    </i>
    <i r="2">
      <x v="366"/>
    </i>
    <i r="2">
      <x v="367"/>
    </i>
    <i r="2">
      <x v="384"/>
    </i>
    <i r="2">
      <x v="452"/>
    </i>
    <i r="2">
      <x v="453"/>
    </i>
    <i r="2">
      <x v="484"/>
    </i>
    <i r="2">
      <x v="563"/>
    </i>
    <i r="2">
      <x v="584"/>
    </i>
    <i r="2">
      <x v="715"/>
    </i>
    <i r="2">
      <x v="825"/>
    </i>
    <i r="2">
      <x v="891"/>
    </i>
    <i r="1">
      <x v="42"/>
      <x v="25"/>
    </i>
    <i r="2">
      <x v="101"/>
    </i>
    <i r="2">
      <x v="105"/>
    </i>
    <i r="2">
      <x v="200"/>
    </i>
    <i r="2">
      <x v="208"/>
    </i>
    <i r="2">
      <x v="355"/>
    </i>
    <i r="2">
      <x v="359"/>
    </i>
    <i r="2">
      <x v="367"/>
    </i>
    <i r="2">
      <x v="384"/>
    </i>
    <i r="2">
      <x v="452"/>
    </i>
    <i r="2">
      <x v="453"/>
    </i>
    <i r="2">
      <x v="533"/>
    </i>
    <i r="2">
      <x v="584"/>
    </i>
    <i r="2">
      <x v="715"/>
    </i>
    <i r="2">
      <x v="825"/>
    </i>
    <i r="2">
      <x v="891"/>
    </i>
    <i r="1">
      <x v="57"/>
      <x v="6"/>
    </i>
    <i r="2">
      <x v="122"/>
    </i>
    <i r="2">
      <x v="147"/>
    </i>
    <i r="2">
      <x v="155"/>
    </i>
    <i r="2">
      <x v="260"/>
    </i>
    <i r="2">
      <x v="434"/>
    </i>
    <i r="2">
      <x v="641"/>
    </i>
    <i r="1">
      <x v="60"/>
      <x v="339"/>
    </i>
    <i r="2">
      <x v="370"/>
    </i>
    <i r="2">
      <x v="867"/>
    </i>
    <i r="1">
      <x v="61"/>
      <x v="105"/>
    </i>
    <i r="2">
      <x v="152"/>
    </i>
    <i r="2">
      <x v="208"/>
    </i>
    <i r="2">
      <x v="363"/>
    </i>
    <i r="2">
      <x v="584"/>
    </i>
    <i r="2">
      <x v="715"/>
    </i>
    <i r="2">
      <x v="777"/>
    </i>
    <i r="1">
      <x v="63"/>
      <x v="96"/>
    </i>
    <i r="2">
      <x v="109"/>
    </i>
    <i r="2">
      <x v="224"/>
    </i>
    <i r="2">
      <x v="225"/>
    </i>
    <i r="2">
      <x v="266"/>
    </i>
    <i r="2">
      <x v="294"/>
    </i>
    <i r="2">
      <x v="525"/>
    </i>
    <i r="2">
      <x v="703"/>
    </i>
    <i r="2">
      <x v="740"/>
    </i>
    <i r="2">
      <x v="903"/>
    </i>
    <i r="2">
      <x v="904"/>
    </i>
    <i r="1">
      <x v="64"/>
      <x v="47"/>
    </i>
    <i r="2">
      <x v="303"/>
    </i>
    <i r="2">
      <x v="370"/>
    </i>
    <i r="2">
      <x v="489"/>
    </i>
    <i r="2">
      <x v="829"/>
    </i>
    <i r="1">
      <x v="68"/>
      <x v="35"/>
    </i>
    <i r="2">
      <x v="105"/>
    </i>
    <i r="2">
      <x v="152"/>
    </i>
    <i r="2">
      <x v="208"/>
    </i>
    <i r="2">
      <x v="283"/>
    </i>
    <i r="2">
      <x v="358"/>
    </i>
    <i r="2">
      <x v="423"/>
    </i>
    <i r="2">
      <x v="584"/>
    </i>
    <i r="2">
      <x v="715"/>
    </i>
    <i r="1">
      <x v="88"/>
      <x v="42"/>
    </i>
    <i r="2">
      <x v="115"/>
    </i>
    <i r="2">
      <x v="129"/>
    </i>
    <i r="2">
      <x v="132"/>
    </i>
    <i r="2">
      <x v="143"/>
    </i>
    <i r="2">
      <x v="148"/>
    </i>
    <i r="2">
      <x v="252"/>
    </i>
    <i r="2">
      <x v="342"/>
    </i>
    <i r="2">
      <x v="344"/>
    </i>
    <i r="2">
      <x v="349"/>
    </i>
    <i r="2">
      <x v="353"/>
    </i>
    <i r="2">
      <x v="358"/>
    </i>
    <i r="2">
      <x v="381"/>
    </i>
    <i r="2">
      <x v="459"/>
    </i>
    <i r="2">
      <x v="472"/>
    </i>
    <i r="2">
      <x v="500"/>
    </i>
    <i r="2">
      <x v="542"/>
    </i>
    <i r="2">
      <x v="543"/>
    </i>
    <i r="2">
      <x v="588"/>
    </i>
    <i r="2">
      <x v="664"/>
    </i>
    <i r="2">
      <x v="678"/>
    </i>
    <i r="2">
      <x v="765"/>
    </i>
    <i r="2">
      <x v="816"/>
    </i>
    <i r="2">
      <x v="817"/>
    </i>
    <i r="1">
      <x v="99"/>
      <x v="67"/>
    </i>
    <i r="2">
      <x v="105"/>
    </i>
    <i r="2">
      <x v="152"/>
    </i>
    <i r="2">
      <x v="208"/>
    </i>
    <i r="2">
      <x v="358"/>
    </i>
    <i r="2">
      <x v="584"/>
    </i>
    <i r="2">
      <x v="777"/>
    </i>
    <i r="1">
      <x v="107"/>
      <x v="267"/>
    </i>
    <i r="2">
      <x v="641"/>
    </i>
    <i r="2">
      <x v="686"/>
    </i>
    <i r="1">
      <x v="108"/>
      <x v="437"/>
    </i>
    <i r="1">
      <x v="113"/>
      <x v="222"/>
    </i>
    <i r="2">
      <x v="266"/>
    </i>
    <i r="2">
      <x v="539"/>
    </i>
    <i r="2">
      <x v="641"/>
    </i>
    <i r="2">
      <x v="904"/>
    </i>
    <i r="1">
      <x v="135"/>
      <x v="145"/>
    </i>
    <i r="1">
      <x v="175"/>
      <x/>
    </i>
    <i r="2">
      <x v="11"/>
    </i>
    <i r="2">
      <x v="191"/>
    </i>
    <i r="2">
      <x v="200"/>
    </i>
    <i r="2">
      <x v="359"/>
    </i>
    <i r="2">
      <x v="763"/>
    </i>
    <i r="1">
      <x v="176"/>
      <x v="940"/>
    </i>
    <i r="1">
      <x v="180"/>
      <x v="25"/>
    </i>
    <i r="2">
      <x v="26"/>
    </i>
    <i r="2">
      <x v="86"/>
    </i>
    <i r="2">
      <x v="105"/>
    </i>
    <i r="2">
      <x v="208"/>
    </i>
    <i r="2">
      <x v="313"/>
    </i>
    <i r="2">
      <x v="331"/>
    </i>
    <i r="2">
      <x v="358"/>
    </i>
    <i r="2">
      <x v="426"/>
    </i>
    <i r="2">
      <x v="430"/>
    </i>
    <i r="2">
      <x v="584"/>
    </i>
    <i r="2">
      <x v="647"/>
    </i>
    <i r="2">
      <x v="726"/>
    </i>
    <i r="2">
      <x v="806"/>
    </i>
    <i r="1">
      <x v="197"/>
      <x v="12"/>
    </i>
    <i r="2">
      <x v="25"/>
    </i>
    <i r="2">
      <x v="69"/>
    </i>
    <i r="2">
      <x v="105"/>
    </i>
    <i r="2">
      <x v="151"/>
    </i>
    <i r="2">
      <x v="208"/>
    </i>
    <i r="2">
      <x v="283"/>
    </i>
    <i r="2">
      <x v="358"/>
    </i>
    <i r="2">
      <x v="584"/>
    </i>
    <i r="2">
      <x v="698"/>
    </i>
    <i r="2">
      <x v="777"/>
    </i>
    <i r="1">
      <x v="201"/>
      <x v="25"/>
    </i>
    <i r="2">
      <x v="86"/>
    </i>
    <i r="2">
      <x v="105"/>
    </i>
    <i r="2">
      <x v="208"/>
    </i>
    <i r="2">
      <x v="283"/>
    </i>
    <i r="2">
      <x v="340"/>
    </i>
    <i r="2">
      <x v="358"/>
    </i>
    <i r="2">
      <x v="499"/>
    </i>
    <i r="1">
      <x v="207"/>
      <x v="81"/>
    </i>
    <i r="2">
      <x v="130"/>
    </i>
    <i r="2">
      <x v="200"/>
    </i>
    <i r="2">
      <x v="251"/>
    </i>
    <i r="2">
      <x v="321"/>
    </i>
    <i r="2">
      <x v="338"/>
    </i>
    <i r="2">
      <x v="344"/>
    </i>
    <i r="2">
      <x v="359"/>
    </i>
    <i r="2">
      <x v="458"/>
    </i>
    <i r="2">
      <x v="467"/>
    </i>
    <i r="2">
      <x v="561"/>
    </i>
    <i r="2">
      <x v="564"/>
    </i>
    <i r="2">
      <x v="596"/>
    </i>
    <i r="2">
      <x v="647"/>
    </i>
    <i r="2">
      <x v="837"/>
    </i>
    <i r="1">
      <x v="208"/>
      <x v="56"/>
    </i>
    <i r="2">
      <x v="81"/>
    </i>
    <i r="2">
      <x v="143"/>
    </i>
    <i r="2">
      <x v="180"/>
    </i>
    <i r="2">
      <x v="251"/>
    </i>
    <i r="2">
      <x v="321"/>
    </i>
    <i r="2">
      <x v="338"/>
    </i>
    <i r="2">
      <x v="344"/>
    </i>
    <i r="2">
      <x v="359"/>
    </i>
    <i r="2">
      <x v="361"/>
    </i>
    <i r="2">
      <x v="459"/>
    </i>
    <i r="2">
      <x v="472"/>
    </i>
    <i r="2">
      <x v="564"/>
    </i>
    <i r="2">
      <x v="647"/>
    </i>
    <i r="2">
      <x v="677"/>
    </i>
    <i r="2">
      <x v="820"/>
    </i>
    <i r="2">
      <x v="837"/>
    </i>
    <i r="2">
      <x v="898"/>
    </i>
    <i r="1">
      <x v="238"/>
      <x v="26"/>
    </i>
    <i r="2">
      <x v="105"/>
    </i>
    <i r="2">
      <x v="152"/>
    </i>
    <i r="2">
      <x v="358"/>
    </i>
    <i r="2">
      <x v="584"/>
    </i>
    <i r="2">
      <x v="715"/>
    </i>
    <i>
      <x v="8"/>
      <x v="28"/>
      <x v="7"/>
    </i>
    <i r="1">
      <x v="29"/>
      <x v="1"/>
    </i>
    <i r="2">
      <x v="24"/>
    </i>
    <i r="2">
      <x v="40"/>
    </i>
    <i r="2">
      <x v="697"/>
    </i>
    <i r="2">
      <x v="727"/>
    </i>
    <i r="2">
      <x v="806"/>
    </i>
    <i r="2">
      <x v="906"/>
    </i>
    <i r="1">
      <x v="97"/>
      <x v="461"/>
    </i>
    <i r="1">
      <x v="98"/>
      <x v="549"/>
    </i>
    <i r="1">
      <x v="119"/>
      <x v="807"/>
    </i>
    <i r="1">
      <x v="120"/>
      <x v="2"/>
    </i>
    <i r="2">
      <x v="8"/>
    </i>
    <i r="1">
      <x v="124"/>
      <x v="40"/>
    </i>
    <i r="2">
      <x v="727"/>
    </i>
    <i r="2">
      <x v="734"/>
    </i>
    <i r="1">
      <x v="139"/>
      <x v="2"/>
    </i>
    <i r="2">
      <x v="8"/>
    </i>
    <i r="2">
      <x v="727"/>
    </i>
    <i r="1">
      <x v="232"/>
      <x v="906"/>
    </i>
    <i r="1">
      <x v="233"/>
      <x v="907"/>
    </i>
    <i r="2">
      <x v="945"/>
    </i>
    <i r="1">
      <x v="236"/>
      <x v="948"/>
    </i>
    <i r="1">
      <x v="237"/>
      <x v="594"/>
    </i>
    <i>
      <x v="9"/>
      <x v="17"/>
      <x v="359"/>
    </i>
    <i r="2">
      <x v="498"/>
    </i>
    <i r="2">
      <x v="589"/>
    </i>
    <i r="2">
      <x v="934"/>
    </i>
    <i r="2">
      <x v="935"/>
    </i>
    <i r="1">
      <x v="38"/>
      <x v="359"/>
    </i>
    <i r="2">
      <x v="562"/>
    </i>
    <i r="2">
      <x v="943"/>
    </i>
    <i r="1">
      <x v="45"/>
      <x v="359"/>
    </i>
    <i r="2">
      <x v="498"/>
    </i>
    <i r="2">
      <x v="589"/>
    </i>
    <i r="1">
      <x v="46"/>
      <x v="359"/>
    </i>
    <i r="2">
      <x v="498"/>
    </i>
    <i r="2">
      <x v="589"/>
    </i>
    <i r="1">
      <x v="54"/>
      <x v="276"/>
    </i>
    <i r="2">
      <x v="277"/>
    </i>
    <i r="2">
      <x v="618"/>
    </i>
    <i r="2">
      <x v="619"/>
    </i>
    <i r="2">
      <x v="620"/>
    </i>
    <i r="2">
      <x v="693"/>
    </i>
    <i r="1">
      <x v="85"/>
      <x v="74"/>
    </i>
    <i r="2">
      <x v="359"/>
    </i>
    <i r="2">
      <x v="498"/>
    </i>
    <i r="2">
      <x v="589"/>
    </i>
    <i r="1">
      <x v="90"/>
      <x v="359"/>
    </i>
    <i r="2">
      <x v="498"/>
    </i>
    <i r="2">
      <x v="589"/>
    </i>
    <i r="2">
      <x v="934"/>
    </i>
    <i r="2">
      <x v="935"/>
    </i>
    <i r="1">
      <x v="95"/>
      <x v="359"/>
    </i>
    <i r="2">
      <x v="498"/>
    </i>
    <i r="2">
      <x v="589"/>
    </i>
    <i r="2">
      <x v="934"/>
    </i>
    <i r="2">
      <x v="935"/>
    </i>
    <i r="1">
      <x v="117"/>
      <x v="29"/>
    </i>
    <i r="2">
      <x v="359"/>
    </i>
    <i r="2">
      <x v="498"/>
    </i>
    <i r="2">
      <x v="589"/>
    </i>
    <i r="1">
      <x v="125"/>
      <x v="344"/>
    </i>
    <i r="2">
      <x v="359"/>
    </i>
    <i r="2">
      <x v="498"/>
    </i>
    <i r="2">
      <x v="589"/>
    </i>
    <i r="1">
      <x v="145"/>
      <x v="28"/>
    </i>
    <i r="2">
      <x v="181"/>
    </i>
    <i r="2">
      <x v="359"/>
    </i>
    <i r="2">
      <x v="562"/>
    </i>
    <i r="2">
      <x v="620"/>
    </i>
    <i r="2">
      <x v="688"/>
    </i>
    <i r="2">
      <x v="689"/>
    </i>
    <i r="2">
      <x v="718"/>
    </i>
    <i r="2">
      <x v="929"/>
    </i>
    <i r="1">
      <x v="167"/>
      <x v="29"/>
    </i>
    <i r="2">
      <x v="134"/>
    </i>
    <i r="2">
      <x v="211"/>
    </i>
    <i r="2">
      <x v="284"/>
    </i>
    <i r="2">
      <x v="359"/>
    </i>
    <i r="2">
      <x v="374"/>
    </i>
    <i r="2">
      <x v="498"/>
    </i>
    <i r="2">
      <x v="516"/>
    </i>
    <i r="2">
      <x v="562"/>
    </i>
    <i r="2">
      <x v="589"/>
    </i>
    <i r="2">
      <x v="645"/>
    </i>
    <i r="2">
      <x v="747"/>
    </i>
    <i r="2">
      <x v="748"/>
    </i>
    <i r="2">
      <x v="938"/>
    </i>
    <i r="1">
      <x v="192"/>
      <x v="28"/>
    </i>
    <i r="2">
      <x v="359"/>
    </i>
    <i r="2">
      <x v="562"/>
    </i>
    <i r="2">
      <x v="688"/>
    </i>
    <i r="2">
      <x v="689"/>
    </i>
    <i r="2">
      <x v="718"/>
    </i>
    <i r="2">
      <x v="941"/>
    </i>
    <i r="1">
      <x v="193"/>
      <x v="498"/>
    </i>
    <i r="2">
      <x v="589"/>
    </i>
    <i r="1">
      <x v="194"/>
      <x v="359"/>
    </i>
    <i r="2">
      <x v="498"/>
    </i>
    <i r="2">
      <x v="589"/>
    </i>
    <i r="2">
      <x v="934"/>
    </i>
    <i r="1">
      <x v="195"/>
      <x v="359"/>
    </i>
    <i r="2">
      <x v="708"/>
    </i>
    <i>
      <x v="10"/>
      <x v="11"/>
      <x v="32"/>
    </i>
    <i r="2">
      <x v="40"/>
    </i>
    <i r="2">
      <x v="117"/>
    </i>
    <i r="2">
      <x v="359"/>
    </i>
    <i r="2">
      <x v="424"/>
    </i>
    <i r="2">
      <x v="466"/>
    </i>
    <i r="2">
      <x v="577"/>
    </i>
    <i r="2">
      <x v="699"/>
    </i>
    <i r="2">
      <x v="755"/>
    </i>
    <i r="2">
      <x v="939"/>
    </i>
    <i r="1">
      <x v="12"/>
      <x v="85"/>
    </i>
    <i r="2">
      <x v="359"/>
    </i>
    <i r="2">
      <x v="577"/>
    </i>
    <i r="2">
      <x v="757"/>
    </i>
    <i r="1">
      <x v="33"/>
      <x v="85"/>
    </i>
    <i r="2">
      <x v="359"/>
    </i>
    <i r="2">
      <x v="577"/>
    </i>
    <i r="2">
      <x v="757"/>
    </i>
    <i r="1">
      <x v="34"/>
      <x v="16"/>
    </i>
    <i r="2">
      <x v="33"/>
    </i>
    <i r="2">
      <x v="40"/>
    </i>
    <i r="2">
      <x v="72"/>
    </i>
    <i r="2">
      <x v="117"/>
    </i>
    <i r="2">
      <x v="359"/>
    </i>
    <i r="2">
      <x v="424"/>
    </i>
    <i r="2">
      <x v="466"/>
    </i>
    <i r="2">
      <x v="577"/>
    </i>
    <i r="2">
      <x v="699"/>
    </i>
    <i r="2">
      <x v="755"/>
    </i>
    <i r="2">
      <x v="939"/>
    </i>
    <i r="1">
      <x v="149"/>
      <x v="359"/>
    </i>
    <i r="2">
      <x v="577"/>
    </i>
    <i r="2">
      <x v="790"/>
    </i>
    <i r="2">
      <x v="849"/>
    </i>
    <i r="1">
      <x v="152"/>
      <x v="40"/>
    </i>
    <i r="2">
      <x v="117"/>
    </i>
    <i r="2">
      <x v="143"/>
    </i>
    <i r="2">
      <x v="359"/>
    </i>
    <i r="2">
      <x v="424"/>
    </i>
    <i r="2">
      <x v="466"/>
    </i>
    <i r="2">
      <x v="577"/>
    </i>
    <i r="2">
      <x v="647"/>
    </i>
    <i r="2">
      <x v="679"/>
    </i>
    <i r="2">
      <x v="699"/>
    </i>
    <i r="2">
      <x v="755"/>
    </i>
    <i r="1">
      <x v="154"/>
      <x v="359"/>
    </i>
    <i r="2">
      <x v="577"/>
    </i>
    <i r="1">
      <x v="163"/>
      <x v="359"/>
    </i>
    <i r="2">
      <x v="577"/>
    </i>
    <i r="1">
      <x v="174"/>
      <x v="359"/>
    </i>
    <i r="2">
      <x v="577"/>
    </i>
    <i r="1">
      <x v="179"/>
      <x v="40"/>
    </i>
    <i r="2">
      <x v="117"/>
    </i>
    <i r="2">
      <x v="143"/>
    </i>
    <i r="2">
      <x v="205"/>
    </i>
    <i r="2">
      <x v="206"/>
    </i>
    <i r="2">
      <x v="242"/>
    </i>
    <i r="2">
      <x v="287"/>
    </i>
    <i r="2">
      <x v="310"/>
    </i>
    <i r="2">
      <x v="359"/>
    </i>
    <i r="2">
      <x v="368"/>
    </i>
    <i r="2">
      <x v="466"/>
    </i>
    <i r="2">
      <x v="577"/>
    </i>
    <i r="2">
      <x v="593"/>
    </i>
    <i r="2">
      <x v="647"/>
    </i>
    <i r="2">
      <x v="679"/>
    </i>
    <i r="2">
      <x v="755"/>
    </i>
    <i r="2">
      <x v="810"/>
    </i>
    <i r="2">
      <x v="811"/>
    </i>
    <i r="2">
      <x v="887"/>
    </i>
    <i r="2">
      <x v="901"/>
    </i>
    <i r="1">
      <x v="235"/>
      <x v="359"/>
    </i>
    <i r="2">
      <x v="577"/>
    </i>
    <i>
      <x v="11"/>
      <x v="170"/>
      <x v="88"/>
    </i>
    <i r="2">
      <x v="292"/>
    </i>
    <i r="1">
      <x v="237"/>
      <x v="179"/>
    </i>
    <i r="2">
      <x v="425"/>
    </i>
    <i r="2">
      <x v="462"/>
    </i>
    <i>
      <x v="12"/>
      <x v="20"/>
      <x v="197"/>
    </i>
    <i r="2">
      <x v="870"/>
    </i>
    <i r="1">
      <x v="49"/>
      <x v="124"/>
    </i>
    <i r="2">
      <x v="126"/>
    </i>
    <i r="2">
      <x v="197"/>
    </i>
    <i r="2">
      <x v="719"/>
    </i>
    <i r="2">
      <x v="720"/>
    </i>
    <i r="2">
      <x v="937"/>
    </i>
    <i r="1">
      <x v="50"/>
      <x v="125"/>
    </i>
    <i r="2">
      <x v="197"/>
    </i>
    <i r="2">
      <x v="720"/>
    </i>
    <i r="2">
      <x v="937"/>
    </i>
    <i r="1">
      <x v="51"/>
      <x v="937"/>
    </i>
    <i r="1">
      <x v="52"/>
      <x v="123"/>
    </i>
    <i r="2">
      <x v="197"/>
    </i>
    <i r="2">
      <x v="720"/>
    </i>
    <i r="2">
      <x v="937"/>
    </i>
    <i r="1">
      <x v="55"/>
      <x v="346"/>
    </i>
    <i r="2">
      <x v="358"/>
    </i>
    <i r="2">
      <x v="796"/>
    </i>
    <i r="1">
      <x v="67"/>
      <x v="614"/>
    </i>
    <i r="1">
      <x v="73"/>
      <x v="105"/>
    </i>
    <i r="2">
      <x v="358"/>
    </i>
    <i r="2">
      <x v="435"/>
    </i>
    <i r="2">
      <x v="820"/>
    </i>
    <i r="1">
      <x v="100"/>
      <x v="4"/>
    </i>
    <i r="1">
      <x v="101"/>
      <x v="4"/>
    </i>
    <i r="1">
      <x v="111"/>
      <x v="358"/>
    </i>
    <i r="1">
      <x v="133"/>
      <x v="358"/>
    </i>
    <i r="2">
      <x v="796"/>
    </i>
    <i r="1">
      <x v="134"/>
      <x v="358"/>
    </i>
    <i r="1">
      <x v="216"/>
      <x v="358"/>
    </i>
    <i r="1">
      <x v="227"/>
      <x v="182"/>
    </i>
    <i r="2">
      <x v="358"/>
    </i>
    <i r="2">
      <x v="892"/>
    </i>
    <i r="1">
      <x v="237"/>
      <x v="605"/>
    </i>
    <i>
      <x v="13"/>
      <x v="16"/>
      <x v="83"/>
    </i>
    <i r="2">
      <x v="823"/>
    </i>
    <i r="1">
      <x v="66"/>
      <x v="401"/>
    </i>
    <i r="2">
      <x v="820"/>
    </i>
    <i r="1">
      <x v="132"/>
      <x v="523"/>
    </i>
    <i r="2">
      <x v="820"/>
    </i>
    <i r="1">
      <x v="143"/>
      <x v="613"/>
    </i>
    <i r="1">
      <x v="147"/>
      <x v="659"/>
    </i>
    <i r="2">
      <x v="820"/>
    </i>
    <i r="1">
      <x v="151"/>
      <x v="682"/>
    </i>
    <i r="2">
      <x v="820"/>
    </i>
    <i r="1">
      <x v="155"/>
      <x v="684"/>
    </i>
    <i r="2">
      <x v="820"/>
    </i>
    <i r="1">
      <x v="168"/>
      <x v="749"/>
    </i>
    <i>
      <x v="14"/>
      <x v="169"/>
      <x v="559"/>
    </i>
    <i r="2">
      <x v="647"/>
    </i>
    <i r="1">
      <x v="201"/>
      <x v="880"/>
    </i>
    <i r="1">
      <x v="237"/>
      <x v="953"/>
    </i>
    <i t="grand">
      <x/>
    </i>
  </rowItems>
  <colFields count="1">
    <field x="-2"/>
  </colFields>
  <colItems count="2">
    <i>
      <x/>
    </i>
    <i i="1">
      <x v="1"/>
    </i>
  </colItems>
  <pageFields count="1">
    <pageField fld="8" hier="-1"/>
  </pageFields>
  <dataFields count="2">
    <dataField name="Sum of Total Cost (MK)" fld="16" baseField="0" baseItem="0"/>
    <dataField name="Sum of Proportion of patients receiving this input (clean)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5" dT="2022-02-12T09:36:57.03" personId="{7E6C0EB0-FB9F-8940-98F9-F273B373ACAC}" id="{C8B07E8E-3AF8-3F44-AD7D-BC0C5C37A05C}">
    <text>CEA is once per quarter</text>
  </threadedComment>
  <threadedComment ref="X107" dT="2022-02-11T10:35:03.15" personId="{7E6C0EB0-FB9F-8940-98F9-F273B373ACAC}" id="{E57196BD-034F-A544-8F93-FD261258EDA7}">
    <text>https://www.ncbi.nlm.nih.gov/pmc/articles/PMC2689913/pdf/AJRCCM179111055.pdf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20" dT="2022-02-12T09:36:57.03" personId="{7E6C0EB0-FB9F-8940-98F9-F273B373ACAC}" id="{C953A55D-F917-E94A-9D09-336BDA9A6C60}">
    <text>CEA is once per quarter</text>
  </threadedComment>
  <threadedComment ref="W117" dT="2022-02-11T10:35:03.15" personId="{7E6C0EB0-FB9F-8940-98F9-F273B373ACAC}" id="{BD012026-7793-BE40-B370-F8F136E443E3}">
    <text>https://www.ncbi.nlm.nih.gov/pmc/articles/PMC2689913/pdf/AJRCCM179111055.pdf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18" dT="2022-02-12T09:36:57.03" personId="{7E6C0EB0-FB9F-8940-98F9-F273B373ACAC}" id="{DC297099-B321-B94D-88EE-4E906B38681E}">
    <text>CEA is once per quarter</text>
  </threadedComment>
  <threadedComment ref="O115" dT="2022-02-11T10:35:03.15" personId="{7E6C0EB0-FB9F-8940-98F9-F273B373ACAC}" id="{E76AD7FE-B224-484F-AFB0-E05E88E38D93}">
    <text>https://www.ncbi.nlm.nih.gov/pmc/articles/PMC2689913/pdf/AJRCCM179111055.pdf</text>
  </threadedComment>
  <threadedComment ref="N141" dT="2022-02-12T09:09:22.44" personId="{7E6C0EB0-FB9F-8940-98F9-F273B373ACAC}" id="{DB34F1B8-CE71-1E44-AA4D-A439FB897D8A}">
    <text xml:space="preserve">Per reference
</text>
  </threadedComment>
  <threadedComment ref="N144" dT="2022-02-11T13:25:06.48" personId="{7E6C0EB0-FB9F-8940-98F9-F273B373ACAC}" id="{839A98C6-6C95-244C-8371-F43464E97AA3}">
    <text>Under 5 population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S14" dT="2022-02-12T09:36:57.03" personId="{7E6C0EB0-FB9F-8940-98F9-F273B373ACAC}" id="{76B13AE5-76B4-6047-90D2-39232D0E2D4E}">
    <text>CEA is once per quarter</text>
  </threadedComment>
  <threadedComment ref="W111" dT="2022-02-11T10:35:03.15" personId="{7E6C0EB0-FB9F-8940-98F9-F273B373ACAC}" id="{C26297B3-CD4A-A841-862F-577136B3764D}">
    <text>https://www.ncbi.nlm.nih.gov/pmc/articles/PMC2689913/pdf/AJRCCM179111055.pdf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ubmed.ncbi.nlm.nih.gov/27029239/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ubmed.ncbi.nlm.nih.gov/27029239/" TargetMode="External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ciencedirect.com/science/article/pii/S240584402030791X;%20Total%2037%25;%205%25%20of%20total" TargetMode="External"/><Relationship Id="rId1" Type="http://schemas.openxmlformats.org/officeDocument/2006/relationships/hyperlink" Target="https://pubmed.ncbi.nlm.nih.gov/27029239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mshpriceguide.org/" TargetMode="External"/><Relationship Id="rId18" Type="http://schemas.openxmlformats.org/officeDocument/2006/relationships/hyperlink" Target="https://mshpriceguide.org/en/single-drug-information/?DMFId=1618&amp;searchYear=2015" TargetMode="External"/><Relationship Id="rId26" Type="http://schemas.openxmlformats.org/officeDocument/2006/relationships/hyperlink" Target="https://www.ncbi.nlm.nih.gov/pmc/articles/PMC6248837/" TargetMode="External"/><Relationship Id="rId3" Type="http://schemas.openxmlformats.org/officeDocument/2006/relationships/hyperlink" Target="https://mshpriceguide.org/en/single-drug-information/?DMFId=1478&amp;searchYear=2015&amp;classifDetailsId=498" TargetMode="External"/><Relationship Id="rId21" Type="http://schemas.openxmlformats.org/officeDocument/2006/relationships/hyperlink" Target="https://onlinelibrary.wiley.com/doi/pdf/10.1002/jia2.25255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s://mshpriceguide.org/" TargetMode="External"/><Relationship Id="rId12" Type="http://schemas.openxmlformats.org/officeDocument/2006/relationships/hyperlink" Target="https://mshpriceguide.org/" TargetMode="External"/><Relationship Id="rId17" Type="http://schemas.openxmlformats.org/officeDocument/2006/relationships/hyperlink" Target="https://www.ncbi.nlm.nih.gov/pmc/articles/PMC1285096/" TargetMode="External"/><Relationship Id="rId25" Type="http://schemas.openxmlformats.org/officeDocument/2006/relationships/hyperlink" Target="https://clintonhealthaccess.org/wp-content/uploads/2016/11/2016-CHAI-ARV-Reference-Price-List_FINAL.pdf" TargetMode="External"/><Relationship Id="rId33" Type="http://schemas.openxmlformats.org/officeDocument/2006/relationships/hyperlink" Target="https://mshpriceguide.org/en/single-drug-information/?DMFId=1083&amp;searchYear=2015" TargetMode="External"/><Relationship Id="rId2" Type="http://schemas.openxmlformats.org/officeDocument/2006/relationships/hyperlink" Target="https://mshpriceguide.org/" TargetMode="External"/><Relationship Id="rId16" Type="http://schemas.openxmlformats.org/officeDocument/2006/relationships/hyperlink" Target="https://www.thelancet.com/journals/langlo/article/PIIS2214-109X(20)30240-0/fulltext" TargetMode="External"/><Relationship Id="rId20" Type="http://schemas.openxmlformats.org/officeDocument/2006/relationships/hyperlink" Target="https://supply.unicef.org/s0000237.html" TargetMode="External"/><Relationship Id="rId29" Type="http://schemas.openxmlformats.org/officeDocument/2006/relationships/hyperlink" Target="https://clintonhealthaccess.org/wp-content/uploads/2016/11/2016-CHAI-ARV-Reference-Price-List_FINAL.pdf" TargetMode="External"/><Relationship Id="rId1" Type="http://schemas.openxmlformats.org/officeDocument/2006/relationships/hyperlink" Target="https://mshpriceguide.org/en/single-drug-information/?DMFId=1083&amp;searchYear=2015" TargetMode="External"/><Relationship Id="rId6" Type="http://schemas.openxmlformats.org/officeDocument/2006/relationships/hyperlink" Target="https://mshpriceguide.org/" TargetMode="External"/><Relationship Id="rId11" Type="http://schemas.openxmlformats.org/officeDocument/2006/relationships/hyperlink" Target="https://journals.plos.org/plosone/article/figure?id=10.1371/journal.pone.0215972.t002" TargetMode="External"/><Relationship Id="rId24" Type="http://schemas.openxmlformats.org/officeDocument/2006/relationships/hyperlink" Target="https://www.ncbi.nlm.nih.gov/pmc/articles/PMC6248837/" TargetMode="External"/><Relationship Id="rId32" Type="http://schemas.openxmlformats.org/officeDocument/2006/relationships/hyperlink" Target="https://onlinelibrary.wiley.com/doi/pdf/10.1002/jia2.25255" TargetMode="External"/><Relationship Id="rId5" Type="http://schemas.openxmlformats.org/officeDocument/2006/relationships/hyperlink" Target="https://academic.oup.com/cid/article/62/suppl_2/S220/2478850" TargetMode="External"/><Relationship Id="rId15" Type="http://schemas.openxmlformats.org/officeDocument/2006/relationships/hyperlink" Target="https://pubmed.ncbi.nlm.nih.gov/15465766/" TargetMode="External"/><Relationship Id="rId23" Type="http://schemas.openxmlformats.org/officeDocument/2006/relationships/hyperlink" Target="https://clintonhealthaccess.org/wp-content/uploads/2016/11/2016-CHAI-ARV-Reference-Price-List_FINAL.pdf" TargetMode="External"/><Relationship Id="rId28" Type="http://schemas.openxmlformats.org/officeDocument/2006/relationships/hyperlink" Target="https://clintonhealthaccess.org/wp-content/uploads/2016/11/2016-CHAI-ARV-Reference-Price-List_FINAL.pdf" TargetMode="External"/><Relationship Id="rId10" Type="http://schemas.openxmlformats.org/officeDocument/2006/relationships/hyperlink" Target="https://mshpriceguide.org/" TargetMode="External"/><Relationship Id="rId19" Type="http://schemas.openxmlformats.org/officeDocument/2006/relationships/hyperlink" Target="https://supply.unicef.org/s0000237.html" TargetMode="External"/><Relationship Id="rId31" Type="http://schemas.openxmlformats.org/officeDocument/2006/relationships/hyperlink" Target="https://onlinelibrary.wiley.com/doi/pdf/10.1002/jia2.25255" TargetMode="External"/><Relationship Id="rId4" Type="http://schemas.openxmlformats.org/officeDocument/2006/relationships/hyperlink" Target="https://mshpriceguide.org/en/single-drug-information/?DMFId=497&amp;searchYear=2015" TargetMode="External"/><Relationship Id="rId9" Type="http://schemas.openxmlformats.org/officeDocument/2006/relationships/hyperlink" Target="https://mshpriceguide.org/" TargetMode="External"/><Relationship Id="rId14" Type="http://schemas.openxmlformats.org/officeDocument/2006/relationships/hyperlink" Target="https://www.ncbi.nlm.nih.gov/pmc/articles/PMC1285096/" TargetMode="External"/><Relationship Id="rId22" Type="http://schemas.openxmlformats.org/officeDocument/2006/relationships/hyperlink" Target="https://onlinelibrary.wiley.com/doi/pdf/10.1002/jia2.25255" TargetMode="External"/><Relationship Id="rId27" Type="http://schemas.openxmlformats.org/officeDocument/2006/relationships/hyperlink" Target="https://clintonhealthaccess.org/wp-content/uploads/2016/11/2016-CHAI-ARV-Reference-Price-List_FINAL.pdf" TargetMode="External"/><Relationship Id="rId30" Type="http://schemas.openxmlformats.org/officeDocument/2006/relationships/hyperlink" Target="https://clintonhealthaccess.org/wp-content/uploads/2016/11/2016-CHAI-ARV-Reference-Price-List_FINAL.pdf" TargetMode="External"/><Relationship Id="rId8" Type="http://schemas.openxmlformats.org/officeDocument/2006/relationships/hyperlink" Target="https://mshpriceguid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D8C6-AB65-4E9F-BF6E-031DAC36B678}">
  <sheetPr>
    <tabColor theme="4"/>
  </sheetPr>
  <dimension ref="A1:BL18"/>
  <sheetViews>
    <sheetView showGridLines="0" tabSelected="1" zoomScale="70" zoomScaleNormal="70" workbookViewId="0">
      <selection activeCell="C1" sqref="C1"/>
    </sheetView>
  </sheetViews>
  <sheetFormatPr defaultColWidth="8.6640625" defaultRowHeight="14.4"/>
  <cols>
    <col min="2" max="2" width="27.33203125" bestFit="1" customWidth="1"/>
    <col min="3" max="3" width="33.44140625" bestFit="1" customWidth="1"/>
    <col min="4" max="4" width="28" bestFit="1" customWidth="1"/>
    <col min="5" max="5" width="22.6640625" bestFit="1" customWidth="1"/>
    <col min="6" max="6" width="19.33203125" bestFit="1" customWidth="1"/>
    <col min="7" max="7" width="23.109375" bestFit="1" customWidth="1"/>
    <col min="8" max="8" width="21.6640625" bestFit="1" customWidth="1"/>
    <col min="9" max="9" width="17" customWidth="1"/>
    <col min="10" max="10" width="105.109375" customWidth="1"/>
    <col min="13" max="13" width="14.6640625" bestFit="1" customWidth="1"/>
    <col min="14" max="14" width="12.109375" bestFit="1" customWidth="1"/>
  </cols>
  <sheetData>
    <row r="1" spans="1:64" ht="25.8">
      <c r="A1" s="406"/>
      <c r="B1" s="463"/>
      <c r="C1" s="463" t="s">
        <v>3198</v>
      </c>
      <c r="D1" s="463"/>
      <c r="E1" s="463"/>
      <c r="F1" s="463"/>
      <c r="G1" s="463"/>
      <c r="H1" s="463"/>
      <c r="I1" s="463"/>
      <c r="J1" s="463"/>
      <c r="K1" s="407"/>
      <c r="L1" s="407"/>
      <c r="M1" s="407"/>
    </row>
    <row r="3" spans="1:64" s="136" customFormat="1" ht="39" customHeight="1" thickBot="1">
      <c r="B3" s="450" t="s">
        <v>633</v>
      </c>
      <c r="D3" s="449"/>
      <c r="E3" s="449"/>
      <c r="F3" s="449"/>
      <c r="G3" s="449"/>
      <c r="H3" s="449"/>
      <c r="AD3" s="309"/>
      <c r="AE3" s="309"/>
      <c r="AF3" s="309"/>
      <c r="AG3" s="309"/>
      <c r="AH3" s="309"/>
      <c r="AI3" s="309"/>
      <c r="AJ3" s="309"/>
      <c r="AK3" s="309"/>
      <c r="AM3" s="309"/>
      <c r="AN3" s="309"/>
      <c r="AO3" s="309"/>
      <c r="AP3" s="309"/>
      <c r="AQ3" s="309"/>
      <c r="AR3" s="309"/>
      <c r="AS3" s="309"/>
      <c r="AT3" s="309"/>
      <c r="AV3" s="309"/>
      <c r="AW3" s="309"/>
      <c r="AX3" s="309"/>
      <c r="AY3" s="309"/>
      <c r="AZ3" s="309"/>
      <c r="BA3" s="309"/>
      <c r="BB3" s="309"/>
      <c r="BC3" s="309"/>
      <c r="BE3" s="309"/>
      <c r="BF3" s="309"/>
      <c r="BG3" s="309"/>
      <c r="BH3" s="309"/>
      <c r="BI3" s="309"/>
      <c r="BJ3" s="309"/>
      <c r="BK3" s="309"/>
      <c r="BL3" s="309"/>
    </row>
    <row r="4" spans="1:64" s="136" customFormat="1" ht="39" customHeight="1">
      <c r="B4" s="454" t="s">
        <v>629</v>
      </c>
      <c r="C4" s="455" t="s">
        <v>7</v>
      </c>
      <c r="D4" s="455" t="s">
        <v>11</v>
      </c>
      <c r="E4" s="455" t="s">
        <v>16</v>
      </c>
      <c r="F4" s="455" t="s">
        <v>18</v>
      </c>
      <c r="G4" s="456" t="s">
        <v>8</v>
      </c>
      <c r="H4" s="455" t="s">
        <v>646</v>
      </c>
      <c r="I4" s="455" t="s">
        <v>644</v>
      </c>
      <c r="J4" s="457" t="s">
        <v>630</v>
      </c>
      <c r="AD4" s="309"/>
      <c r="AE4" s="309"/>
      <c r="AF4" s="309"/>
      <c r="AG4" s="309"/>
      <c r="AH4" s="309"/>
      <c r="AI4" s="309"/>
      <c r="AJ4" s="309"/>
      <c r="AK4" s="309"/>
      <c r="AM4" s="309"/>
      <c r="AN4" s="309"/>
      <c r="AO4" s="309"/>
      <c r="AP4" s="309"/>
      <c r="AQ4" s="309"/>
      <c r="AR4" s="309"/>
      <c r="AS4" s="309"/>
      <c r="AT4" s="309"/>
      <c r="AV4" s="309"/>
      <c r="AW4" s="309"/>
      <c r="AX4" s="309"/>
      <c r="AY4" s="309"/>
      <c r="AZ4" s="309"/>
      <c r="BA4" s="309"/>
      <c r="BB4" s="309"/>
      <c r="BC4" s="309"/>
      <c r="BE4" s="309"/>
      <c r="BF4" s="309"/>
      <c r="BG4" s="309"/>
      <c r="BH4" s="309"/>
      <c r="BI4" s="309"/>
      <c r="BJ4" s="309"/>
      <c r="BK4" s="309"/>
      <c r="BL4" s="309"/>
    </row>
    <row r="5" spans="1:64" s="136" customFormat="1" ht="39" customHeight="1" thickBot="1">
      <c r="B5" s="458" t="s">
        <v>632</v>
      </c>
      <c r="C5" s="459">
        <v>224143956</v>
      </c>
      <c r="D5" s="460">
        <v>171203356.90000001</v>
      </c>
      <c r="E5" s="459">
        <f>C5-D5</f>
        <v>52940599.099999994</v>
      </c>
      <c r="F5" s="460">
        <v>64933347</v>
      </c>
      <c r="G5" s="461">
        <f>C5+F5</f>
        <v>289077303</v>
      </c>
      <c r="H5" s="461">
        <f>E5+F5</f>
        <v>117873946.09999999</v>
      </c>
      <c r="I5" s="461"/>
      <c r="J5" s="462" t="s">
        <v>631</v>
      </c>
      <c r="AD5" s="309"/>
      <c r="AE5" s="309"/>
      <c r="AF5" s="309"/>
      <c r="AG5" s="309"/>
      <c r="AH5" s="309"/>
      <c r="AI5" s="309"/>
      <c r="AJ5" s="309"/>
      <c r="AK5" s="309"/>
      <c r="AM5" s="309"/>
      <c r="AN5" s="309"/>
      <c r="AO5" s="309"/>
      <c r="AP5" s="309"/>
      <c r="AQ5" s="309"/>
      <c r="AR5" s="309"/>
      <c r="AS5" s="309"/>
      <c r="AT5" s="309"/>
      <c r="AV5" s="309"/>
      <c r="AW5" s="309"/>
      <c r="AX5" s="309"/>
      <c r="AY5" s="309"/>
      <c r="AZ5" s="309"/>
      <c r="BA5" s="309"/>
      <c r="BB5" s="309"/>
      <c r="BC5" s="309"/>
      <c r="BE5" s="309"/>
      <c r="BF5" s="309"/>
      <c r="BG5" s="309"/>
      <c r="BH5" s="309"/>
      <c r="BI5" s="309"/>
      <c r="BJ5" s="309"/>
      <c r="BK5" s="309"/>
      <c r="BL5" s="309"/>
    </row>
    <row r="6" spans="1:64" ht="39" customHeight="1">
      <c r="B6" s="450" t="s">
        <v>634</v>
      </c>
    </row>
    <row r="7" spans="1:64" s="136" customFormat="1" ht="39" customHeight="1" thickBot="1">
      <c r="B7" s="452" t="s">
        <v>635</v>
      </c>
      <c r="C7" s="453"/>
      <c r="D7" s="453" t="s">
        <v>5</v>
      </c>
      <c r="E7" s="453" t="s">
        <v>9</v>
      </c>
      <c r="F7" s="453" t="s">
        <v>639</v>
      </c>
      <c r="G7" s="452" t="s">
        <v>260</v>
      </c>
      <c r="H7" s="453" t="s">
        <v>17</v>
      </c>
      <c r="I7" s="452" t="s">
        <v>19</v>
      </c>
      <c r="J7" s="451" t="s">
        <v>630</v>
      </c>
      <c r="AD7" s="309"/>
      <c r="AE7" s="309"/>
      <c r="AF7" s="309"/>
      <c r="AG7" s="309"/>
      <c r="AH7" s="309"/>
      <c r="AI7" s="309"/>
      <c r="AJ7" s="309"/>
      <c r="AK7" s="309"/>
      <c r="AM7" s="309"/>
      <c r="AN7" s="309"/>
      <c r="AO7" s="309"/>
      <c r="AP7" s="309"/>
      <c r="AQ7" s="309"/>
      <c r="AR7" s="309"/>
      <c r="AS7" s="309"/>
      <c r="AT7" s="309"/>
      <c r="AV7" s="309"/>
      <c r="AW7" s="309"/>
      <c r="AX7" s="309"/>
      <c r="AY7" s="309"/>
      <c r="AZ7" s="309"/>
      <c r="BA7" s="309"/>
      <c r="BB7" s="309"/>
      <c r="BC7" s="309"/>
      <c r="BE7" s="309"/>
      <c r="BF7" s="309"/>
      <c r="BG7" s="309"/>
      <c r="BH7" s="309"/>
      <c r="BI7" s="309"/>
      <c r="BJ7" s="309"/>
      <c r="BK7" s="309"/>
      <c r="BL7" s="309"/>
    </row>
    <row r="8" spans="1:64" s="136" customFormat="1" ht="39" customHeight="1">
      <c r="B8" s="869" t="s">
        <v>564</v>
      </c>
      <c r="C8" s="464"/>
      <c r="D8" s="482">
        <f>SUMIFS('Costing HBP 2022-2030'!CA7:CA139, 'Costing HBP 2022-2030'!N7:N139, "=Donor funded", 'Costing HBP 2022-2030'!AB7:AB139, "=R")</f>
        <v>167140360.28288186</v>
      </c>
      <c r="E8" s="483">
        <f ca="1">F8-D8</f>
        <v>214677655.52792466</v>
      </c>
      <c r="F8" s="484">
        <f ca="1">SUMIF('Costing HBP 2022-2030'!AB7:BI139, "R", 'Costing HBP 2022-2030'!CA7:CA139)</f>
        <v>381818015.81080651</v>
      </c>
      <c r="G8" s="490">
        <f>SUMIF('Costing HBP 2022-2030'!AB7:AB139, "R", 'Costing HBP 2022-2030'!K7:K139)</f>
        <v>40442008.447622269</v>
      </c>
      <c r="H8" s="465">
        <f>COUNTIF('Costing HBP 2022-2030'!N7:N139, "No")</f>
        <v>76</v>
      </c>
      <c r="I8" s="465">
        <f>COUNTIF( 'Costing HBP 2022-2030'!AA7:AA139, "0")</f>
        <v>20</v>
      </c>
      <c r="J8" s="466"/>
      <c r="N8" s="764"/>
      <c r="AD8" s="309"/>
      <c r="AE8" s="309"/>
      <c r="AF8" s="309"/>
      <c r="AG8" s="309"/>
      <c r="AH8" s="309"/>
      <c r="AI8" s="309"/>
      <c r="AJ8" s="309"/>
      <c r="AK8" s="309"/>
      <c r="AM8" s="309"/>
      <c r="AN8" s="309"/>
      <c r="AO8" s="309"/>
      <c r="AP8" s="309"/>
      <c r="AQ8" s="309"/>
      <c r="AR8" s="309"/>
      <c r="AS8" s="309"/>
      <c r="AT8" s="309"/>
      <c r="AV8" s="309"/>
      <c r="AW8" s="309"/>
      <c r="AX8" s="309"/>
      <c r="AY8" s="309"/>
      <c r="AZ8" s="309"/>
      <c r="BA8" s="309"/>
      <c r="BB8" s="309"/>
      <c r="BC8" s="309"/>
      <c r="BE8" s="309"/>
      <c r="BF8" s="309"/>
      <c r="BG8" s="309"/>
      <c r="BH8" s="309"/>
      <c r="BI8" s="309"/>
      <c r="BJ8" s="309"/>
      <c r="BK8" s="309"/>
      <c r="BL8" s="309"/>
    </row>
    <row r="9" spans="1:64" s="136" customFormat="1" ht="39" customHeight="1" thickBot="1">
      <c r="B9" s="870"/>
      <c r="C9" s="467" t="s">
        <v>637</v>
      </c>
      <c r="D9" s="468">
        <f>D8/D5</f>
        <v>0.97626800846264161</v>
      </c>
      <c r="E9" s="469">
        <f ca="1">E8/H5</f>
        <v>1.8212477195410077</v>
      </c>
      <c r="F9" s="469">
        <f ca="1">F8/G5</f>
        <v>1.3208163070858818</v>
      </c>
      <c r="G9" s="491"/>
      <c r="H9" s="470"/>
      <c r="I9" s="470"/>
      <c r="J9" s="471"/>
      <c r="N9" s="764"/>
      <c r="AD9" s="309"/>
      <c r="AE9" s="309"/>
      <c r="AF9" s="309"/>
      <c r="AG9" s="309"/>
      <c r="AH9" s="309"/>
      <c r="AI9" s="309"/>
      <c r="AJ9" s="309"/>
      <c r="AK9" s="309"/>
      <c r="AM9" s="309"/>
      <c r="AN9" s="309"/>
      <c r="AO9" s="309"/>
      <c r="AP9" s="309"/>
      <c r="AQ9" s="309"/>
      <c r="AR9" s="309"/>
      <c r="AS9" s="309"/>
      <c r="AT9" s="309"/>
      <c r="AV9" s="309"/>
      <c r="AW9" s="309"/>
      <c r="AX9" s="309"/>
      <c r="AY9" s="309"/>
      <c r="AZ9" s="309"/>
      <c r="BA9" s="309"/>
      <c r="BB9" s="309"/>
      <c r="BC9" s="309"/>
      <c r="BE9" s="309"/>
      <c r="BF9" s="309"/>
      <c r="BG9" s="309"/>
      <c r="BH9" s="309"/>
      <c r="BI9" s="309"/>
      <c r="BJ9" s="309"/>
      <c r="BK9" s="309"/>
      <c r="BL9" s="309"/>
    </row>
    <row r="10" spans="1:64" s="136" customFormat="1" ht="39" customHeight="1">
      <c r="B10" s="867" t="s">
        <v>565</v>
      </c>
      <c r="C10" s="472"/>
      <c r="D10" s="485">
        <f>SUMIFS('Costing HBP 2022-2030'!CA7:CA139, 'Costing HBP 2022-2030'!N7:N139, "=Donor funded", 'Costing HBP 2022-2030'!AB7:AB139, "=AR")+D8</f>
        <v>197365263.69055468</v>
      </c>
      <c r="E10" s="486">
        <f ca="1">F10-D10</f>
        <v>216252845.59712958</v>
      </c>
      <c r="F10" s="487">
        <f ca="1">SUMIF('Costing HBP 2022-2030'!AB7:AB139, "AR", 'Costing HBP 2022-2030'!CA7:CA139)+F8</f>
        <v>413618109.28768426</v>
      </c>
      <c r="G10" s="492">
        <f>SUMIF('Costing HBP 2022-2030'!AB7:AB139, "AR", 'Costing HBP 2022-2030'!K7:K139)+G8</f>
        <v>41770701.552640259</v>
      </c>
      <c r="H10" s="473"/>
      <c r="I10" s="473"/>
      <c r="J10" s="474"/>
      <c r="N10" s="764"/>
      <c r="AD10" s="309"/>
      <c r="AE10" s="309"/>
      <c r="AF10" s="309"/>
      <c r="AG10" s="309"/>
      <c r="AH10" s="309"/>
      <c r="AI10" s="309"/>
      <c r="AJ10" s="309"/>
      <c r="AK10" s="309"/>
      <c r="AM10" s="309"/>
      <c r="AN10" s="309"/>
      <c r="AO10" s="309"/>
      <c r="AP10" s="309"/>
      <c r="AQ10" s="309"/>
      <c r="AR10" s="309"/>
      <c r="AS10" s="309"/>
      <c r="AT10" s="309"/>
      <c r="AV10" s="309"/>
      <c r="AW10" s="309"/>
      <c r="AX10" s="309"/>
      <c r="AY10" s="309"/>
      <c r="AZ10" s="309"/>
      <c r="BA10" s="309"/>
      <c r="BB10" s="309"/>
      <c r="BC10" s="309"/>
      <c r="BE10" s="309"/>
      <c r="BF10" s="309"/>
      <c r="BG10" s="309"/>
      <c r="BH10" s="309"/>
      <c r="BI10" s="309"/>
      <c r="BJ10" s="309"/>
      <c r="BK10" s="309"/>
      <c r="BL10" s="309"/>
    </row>
    <row r="11" spans="1:64" s="136" customFormat="1" ht="39" customHeight="1" thickBot="1">
      <c r="B11" s="868"/>
      <c r="C11" s="475" t="s">
        <v>637</v>
      </c>
      <c r="D11" s="476">
        <f>D10/D5</f>
        <v>1.1528118797684315</v>
      </c>
      <c r="E11" s="477">
        <f ca="1">E10/H5</f>
        <v>1.8346110633614361</v>
      </c>
      <c r="F11" s="477">
        <f ca="1">F10/G5</f>
        <v>1.4308218078528436</v>
      </c>
      <c r="G11" s="493"/>
      <c r="H11" s="478"/>
      <c r="I11" s="478"/>
      <c r="J11" s="479"/>
      <c r="N11" s="764"/>
      <c r="AD11" s="309"/>
      <c r="AE11" s="309"/>
      <c r="AF11" s="309"/>
      <c r="AG11" s="309"/>
      <c r="AH11" s="309"/>
      <c r="AI11" s="309"/>
      <c r="AJ11" s="309"/>
      <c r="AK11" s="309"/>
      <c r="AM11" s="309"/>
      <c r="AN11" s="309"/>
      <c r="AO11" s="309"/>
      <c r="AP11" s="309"/>
      <c r="AQ11" s="309"/>
      <c r="AR11" s="309"/>
      <c r="AS11" s="309"/>
      <c r="AT11" s="309"/>
      <c r="AV11" s="309"/>
      <c r="AW11" s="309"/>
      <c r="AX11" s="309"/>
      <c r="AY11" s="309"/>
      <c r="AZ11" s="309"/>
      <c r="BA11" s="309"/>
      <c r="BB11" s="309"/>
      <c r="BC11" s="309"/>
      <c r="BE11" s="309"/>
      <c r="BF11" s="309"/>
      <c r="BG11" s="309"/>
      <c r="BH11" s="309"/>
      <c r="BI11" s="309"/>
      <c r="BJ11" s="309"/>
      <c r="BK11" s="309"/>
      <c r="BL11" s="309"/>
    </row>
    <row r="12" spans="1:64" s="136" customFormat="1" ht="39" customHeight="1">
      <c r="B12" s="869" t="s">
        <v>566</v>
      </c>
      <c r="C12" s="480"/>
      <c r="D12" s="482">
        <f>SUMIFS('Costing HBP 2022-2030'!CA7:CA139, 'Costing HBP 2022-2030'!N7:N139, "=Donor funded", 'Costing HBP 2022-2030'!AB7:AB139, "=A")+D8+D10</f>
        <v>387101854.42866254</v>
      </c>
      <c r="E12" s="483">
        <f ca="1">F12-D12</f>
        <v>467292700.61816096</v>
      </c>
      <c r="F12" s="484">
        <f ca="1">SUMIF('Costing HBP 2022-2030'!AB7:AB139, "A", 'Costing HBP 2022-2030'!CA7:CA139)+F10+F8</f>
        <v>854394555.0468235</v>
      </c>
      <c r="G12" s="490">
        <f>SUMIF('Costing HBP 2022-2030'!AB7:AB139, "R", 'Costing HBP 2022-2030'!K7:K139)+G10</f>
        <v>82212710.000262529</v>
      </c>
      <c r="H12" s="465"/>
      <c r="I12" s="465"/>
      <c r="J12" s="466"/>
      <c r="N12" s="764"/>
      <c r="AD12" s="309"/>
      <c r="AE12" s="309"/>
      <c r="AF12" s="309"/>
      <c r="AG12" s="309"/>
      <c r="AH12" s="309"/>
      <c r="AI12" s="309"/>
      <c r="AJ12" s="309"/>
      <c r="AK12" s="309"/>
      <c r="AM12" s="309"/>
      <c r="AN12" s="309"/>
      <c r="AO12" s="309"/>
      <c r="AP12" s="309"/>
      <c r="AQ12" s="309"/>
      <c r="AR12" s="309"/>
      <c r="AS12" s="309"/>
      <c r="AT12" s="309"/>
      <c r="AV12" s="309"/>
      <c r="AW12" s="309"/>
      <c r="AX12" s="309"/>
      <c r="AY12" s="309"/>
      <c r="AZ12" s="309"/>
      <c r="BA12" s="309"/>
      <c r="BB12" s="309"/>
      <c r="BC12" s="309"/>
      <c r="BE12" s="309"/>
      <c r="BF12" s="309"/>
      <c r="BG12" s="309"/>
      <c r="BH12" s="309"/>
      <c r="BI12" s="309"/>
      <c r="BJ12" s="309"/>
      <c r="BK12" s="309"/>
      <c r="BL12" s="309"/>
    </row>
    <row r="13" spans="1:64" s="136" customFormat="1" ht="39" customHeight="1" thickBot="1">
      <c r="B13" s="870"/>
      <c r="C13" s="467" t="s">
        <v>637</v>
      </c>
      <c r="D13" s="469">
        <f>D12/D5</f>
        <v>2.2610646276916695</v>
      </c>
      <c r="E13" s="469">
        <f ca="1">E12/H5</f>
        <v>3.9643425547298361</v>
      </c>
      <c r="F13" s="469">
        <f ca="1">F12/G5</f>
        <v>2.9555919685843461</v>
      </c>
      <c r="G13" s="494"/>
      <c r="H13" s="470"/>
      <c r="I13" s="470"/>
      <c r="J13" s="471"/>
      <c r="N13" s="764"/>
      <c r="AD13" s="309"/>
      <c r="AE13" s="309"/>
      <c r="AF13" s="309"/>
      <c r="AG13" s="309"/>
      <c r="AH13" s="309"/>
      <c r="AI13" s="309"/>
      <c r="AJ13" s="309"/>
      <c r="AK13" s="309"/>
      <c r="AM13" s="309"/>
      <c r="AN13" s="309"/>
      <c r="AO13" s="309"/>
      <c r="AP13" s="309"/>
      <c r="AQ13" s="309"/>
      <c r="AR13" s="309"/>
      <c r="AS13" s="309"/>
      <c r="AT13" s="309"/>
      <c r="AV13" s="309"/>
      <c r="AW13" s="309"/>
      <c r="AX13" s="309"/>
      <c r="AY13" s="309"/>
      <c r="AZ13" s="309"/>
      <c r="BA13" s="309"/>
      <c r="BB13" s="309"/>
      <c r="BC13" s="309"/>
      <c r="BE13" s="309"/>
      <c r="BF13" s="309"/>
      <c r="BG13" s="309"/>
      <c r="BH13" s="309"/>
      <c r="BI13" s="309"/>
      <c r="BJ13" s="309"/>
      <c r="BK13" s="309"/>
      <c r="BL13" s="309"/>
    </row>
    <row r="14" spans="1:64" ht="7.95" customHeight="1" thickBot="1">
      <c r="G14" s="495"/>
    </row>
    <row r="15" spans="1:64" s="136" customFormat="1" ht="67.95" customHeight="1">
      <c r="B15" s="871" t="s">
        <v>624</v>
      </c>
      <c r="C15" s="699" t="s">
        <v>617</v>
      </c>
      <c r="D15" s="700" t="s">
        <v>628</v>
      </c>
      <c r="E15" s="700" t="s">
        <v>627</v>
      </c>
      <c r="F15" s="701"/>
      <c r="G15" s="702"/>
      <c r="H15" s="701"/>
      <c r="I15" s="701"/>
      <c r="J15" s="474"/>
      <c r="AD15" s="309"/>
      <c r="AE15" s="309"/>
      <c r="AF15" s="309"/>
      <c r="AG15" s="309"/>
      <c r="AH15" s="309"/>
      <c r="AI15" s="309"/>
      <c r="AJ15" s="309"/>
      <c r="AK15" s="309"/>
      <c r="AM15" s="309"/>
      <c r="AN15" s="309"/>
      <c r="AO15" s="309"/>
      <c r="AP15" s="309"/>
      <c r="AQ15" s="309"/>
      <c r="AR15" s="309"/>
      <c r="AS15" s="309"/>
      <c r="AT15" s="309"/>
      <c r="AV15" s="309"/>
      <c r="AW15" s="309"/>
      <c r="AX15" s="309"/>
      <c r="AY15" s="309"/>
      <c r="AZ15" s="309"/>
      <c r="BA15" s="309"/>
      <c r="BB15" s="309"/>
      <c r="BC15" s="309"/>
      <c r="BE15" s="309"/>
      <c r="BF15" s="309"/>
      <c r="BG15" s="309"/>
      <c r="BH15" s="309"/>
      <c r="BI15" s="309"/>
      <c r="BJ15" s="309"/>
      <c r="BK15" s="309"/>
      <c r="BL15" s="309"/>
    </row>
    <row r="16" spans="1:64" s="136" customFormat="1" ht="39" customHeight="1" thickBot="1">
      <c r="B16" s="872"/>
      <c r="C16" s="703">
        <v>0.46</v>
      </c>
      <c r="D16" s="704">
        <v>0.57999999999999996</v>
      </c>
      <c r="E16" s="704">
        <v>0.65</v>
      </c>
      <c r="F16" s="705"/>
      <c r="G16" s="706"/>
      <c r="H16" s="705"/>
      <c r="I16" s="705"/>
      <c r="J16" s="479"/>
      <c r="AD16" s="309"/>
      <c r="AE16" s="309"/>
      <c r="AF16" s="309"/>
      <c r="AG16" s="309"/>
      <c r="AH16" s="309"/>
      <c r="AI16" s="309"/>
      <c r="AJ16" s="309"/>
      <c r="AK16" s="309"/>
      <c r="AM16" s="309"/>
      <c r="AN16" s="309"/>
      <c r="AO16" s="309"/>
      <c r="AP16" s="309"/>
      <c r="AQ16" s="309"/>
      <c r="AR16" s="309"/>
      <c r="AS16" s="309"/>
      <c r="AT16" s="309"/>
      <c r="AV16" s="309"/>
      <c r="AW16" s="309"/>
      <c r="AX16" s="309"/>
      <c r="AY16" s="309"/>
      <c r="AZ16" s="309"/>
      <c r="BA16" s="309"/>
      <c r="BB16" s="309"/>
      <c r="BC16" s="309"/>
      <c r="BE16" s="309"/>
      <c r="BF16" s="309"/>
      <c r="BG16" s="309"/>
      <c r="BH16" s="309"/>
      <c r="BI16" s="309"/>
      <c r="BJ16" s="309"/>
      <c r="BK16" s="309"/>
      <c r="BL16" s="309"/>
    </row>
    <row r="17" spans="2:64" s="136" customFormat="1" ht="39" customHeight="1">
      <c r="B17" s="869" t="s">
        <v>636</v>
      </c>
      <c r="C17" s="480"/>
      <c r="D17" s="482">
        <f>SUMIFS('Costing HBP 2022-2030'!BR7:BR139,'Costing HBP 2022-2030'!N7:N139, "=Donor funded", 'Costing HBP 2022-2030'!AB7:AB139, "=R")</f>
        <v>167140360.28288186</v>
      </c>
      <c r="E17" s="483">
        <f>F17-D17</f>
        <v>117411134.17918164</v>
      </c>
      <c r="F17" s="484">
        <f>SUMIF('Costing HBP 2022-2030'!AB7:AB139, "=R", 'Costing HBP 2022-2030'!BR7:BR139)</f>
        <v>284551494.46206349</v>
      </c>
      <c r="G17" s="490">
        <f>SUMIF('Costing HBP 2022-2030'!AB7:AB139, "R", 'Costing HBP 2022-2030'!AC7:AC139)</f>
        <v>32021944.794323079</v>
      </c>
      <c r="H17" s="465"/>
      <c r="I17" s="465"/>
      <c r="J17" s="466"/>
      <c r="N17" s="764"/>
      <c r="AD17" s="309"/>
      <c r="AE17" s="309"/>
      <c r="AF17" s="309"/>
      <c r="AG17" s="309"/>
      <c r="AH17" s="309"/>
      <c r="AI17" s="309"/>
      <c r="AJ17" s="309"/>
      <c r="AK17" s="309"/>
      <c r="AM17" s="309"/>
      <c r="AN17" s="309"/>
      <c r="AO17" s="309"/>
      <c r="AP17" s="309"/>
      <c r="AQ17" s="309"/>
      <c r="AR17" s="309"/>
      <c r="AS17" s="309"/>
      <c r="AT17" s="309"/>
      <c r="AV17" s="309"/>
      <c r="AW17" s="309"/>
      <c r="AX17" s="309"/>
      <c r="AY17" s="309"/>
      <c r="AZ17" s="309"/>
      <c r="BA17" s="309"/>
      <c r="BB17" s="309"/>
      <c r="BC17" s="309"/>
      <c r="BE17" s="309"/>
      <c r="BF17" s="309"/>
      <c r="BG17" s="309"/>
      <c r="BH17" s="309"/>
      <c r="BI17" s="309"/>
      <c r="BJ17" s="309"/>
      <c r="BK17" s="309"/>
      <c r="BL17" s="309"/>
    </row>
    <row r="18" spans="2:64" s="136" customFormat="1" ht="39" customHeight="1" thickBot="1">
      <c r="B18" s="870"/>
      <c r="C18" s="467" t="s">
        <v>637</v>
      </c>
      <c r="D18" s="481">
        <f>D17/D5</f>
        <v>0.97626800846264161</v>
      </c>
      <c r="E18" s="481">
        <f>E17/H5</f>
        <v>0.99607367076329378</v>
      </c>
      <c r="F18" s="481">
        <f>F17/G5</f>
        <v>0.98434395059394719</v>
      </c>
      <c r="G18" s="470"/>
      <c r="H18" s="470"/>
      <c r="I18" s="470"/>
      <c r="J18" s="471"/>
      <c r="N18" s="764"/>
      <c r="AD18" s="309"/>
      <c r="AE18" s="309"/>
      <c r="AF18" s="309"/>
      <c r="AG18" s="309"/>
      <c r="AH18" s="309"/>
      <c r="AI18" s="309"/>
      <c r="AJ18" s="309"/>
      <c r="AK18" s="309"/>
      <c r="AM18" s="309"/>
      <c r="AN18" s="309"/>
      <c r="AO18" s="309"/>
      <c r="AP18" s="309"/>
      <c r="AQ18" s="309"/>
      <c r="AR18" s="309"/>
      <c r="AS18" s="309"/>
      <c r="AT18" s="309"/>
      <c r="AV18" s="309"/>
      <c r="AW18" s="309"/>
      <c r="AX18" s="309"/>
      <c r="AY18" s="309"/>
      <c r="AZ18" s="309"/>
      <c r="BA18" s="309"/>
      <c r="BB18" s="309"/>
      <c r="BC18" s="309"/>
      <c r="BE18" s="309"/>
      <c r="BF18" s="309"/>
      <c r="BG18" s="309"/>
      <c r="BH18" s="309"/>
      <c r="BI18" s="309"/>
      <c r="BJ18" s="309"/>
      <c r="BK18" s="309"/>
      <c r="BL18" s="309"/>
    </row>
  </sheetData>
  <mergeCells count="5">
    <mergeCell ref="B10:B11"/>
    <mergeCell ref="B8:B9"/>
    <mergeCell ref="B12:B13"/>
    <mergeCell ref="B15:B16"/>
    <mergeCell ref="B17:B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2A4CE-E6E7-3945-A430-606F5472A092}">
  <sheetPr>
    <tabColor theme="9" tint="0.79998168889431442"/>
  </sheetPr>
  <dimension ref="A1:AI154"/>
  <sheetViews>
    <sheetView topLeftCell="A4" zoomScale="80" zoomScaleNormal="80" workbookViewId="0">
      <pane xSplit="4" ySplit="8" topLeftCell="E12" activePane="bottomRight" state="frozen"/>
      <selection activeCell="A4" sqref="A4"/>
      <selection pane="topRight" activeCell="E4" sqref="E4"/>
      <selection pane="bottomLeft" activeCell="A12" sqref="A12"/>
      <selection pane="bottomRight" activeCell="L9" sqref="L9"/>
    </sheetView>
  </sheetViews>
  <sheetFormatPr defaultColWidth="8.6640625" defaultRowHeight="14.4"/>
  <cols>
    <col min="1" max="1" width="11.6640625" style="136" customWidth="1"/>
    <col min="2" max="2" width="17.33203125" style="136" customWidth="1"/>
    <col min="3" max="3" width="23.44140625" style="136" customWidth="1"/>
    <col min="4" max="4" width="34.44140625" style="136" customWidth="1"/>
    <col min="5" max="5" width="19.109375" style="136" customWidth="1"/>
    <col min="6" max="6" width="15.109375" style="136" customWidth="1"/>
    <col min="7" max="7" width="20.6640625" style="136" customWidth="1"/>
    <col min="8" max="8" width="15.6640625" style="136" customWidth="1"/>
    <col min="9" max="9" width="17.109375" style="136" customWidth="1"/>
    <col min="10" max="10" width="20.44140625" style="136" customWidth="1"/>
    <col min="11" max="11" width="15.109375" style="136" customWidth="1"/>
    <col min="12" max="12" width="15.44140625" style="136" customWidth="1"/>
    <col min="13" max="13" width="16.6640625" style="136" customWidth="1"/>
    <col min="14" max="14" width="12.44140625" style="136" customWidth="1"/>
    <col min="15" max="15" width="11.109375" style="136" customWidth="1"/>
    <col min="16" max="16" width="10" style="136" customWidth="1"/>
    <col min="17" max="17" width="11.44140625" style="136" customWidth="1"/>
    <col min="18" max="18" width="12.6640625" style="136" customWidth="1"/>
    <col min="19" max="22" width="11.44140625" style="136" customWidth="1"/>
    <col min="23" max="24" width="16.33203125" style="136" customWidth="1"/>
    <col min="25" max="25" width="20" style="136" customWidth="1"/>
    <col min="26" max="26" width="21" style="136" customWidth="1"/>
    <col min="27" max="27" width="16.44140625" style="136" customWidth="1"/>
    <col min="28" max="28" width="30.6640625" style="136" customWidth="1"/>
    <col min="29" max="29" width="10.6640625" style="136" customWidth="1"/>
    <col min="30" max="30" width="11.6640625" style="136" customWidth="1"/>
    <col min="31" max="16384" width="8.6640625" style="136"/>
  </cols>
  <sheetData>
    <row r="1" spans="1:35" ht="15" thickBot="1">
      <c r="C1" s="309" t="s">
        <v>564</v>
      </c>
      <c r="D1" s="309"/>
      <c r="E1" s="309"/>
      <c r="F1" s="309" t="s">
        <v>565</v>
      </c>
      <c r="G1" s="309"/>
      <c r="H1" s="309"/>
      <c r="I1" s="309" t="s">
        <v>566</v>
      </c>
    </row>
    <row r="2" spans="1:35" ht="61.95" customHeight="1">
      <c r="A2" s="131" t="s">
        <v>4</v>
      </c>
      <c r="B2" s="132"/>
      <c r="C2" s="322" t="s">
        <v>0</v>
      </c>
      <c r="D2" s="323"/>
      <c r="E2" s="324" t="s">
        <v>1</v>
      </c>
      <c r="F2" s="311" t="s">
        <v>2</v>
      </c>
      <c r="G2" s="312"/>
      <c r="H2" s="311" t="s">
        <v>1</v>
      </c>
      <c r="I2" s="133" t="s">
        <v>3</v>
      </c>
      <c r="J2" s="134"/>
      <c r="K2" s="135" t="s">
        <v>1</v>
      </c>
    </row>
    <row r="3" spans="1:35" ht="43.2">
      <c r="A3" s="137" t="s">
        <v>7</v>
      </c>
      <c r="B3" s="142">
        <v>203136642</v>
      </c>
      <c r="C3" s="325" t="s">
        <v>5</v>
      </c>
      <c r="D3" s="326">
        <f>SUMIFS(Z12:Z144, M12:M144, "=Donor funded", AA12:AA144, "=R")</f>
        <v>146429713.91275436</v>
      </c>
      <c r="E3" s="327">
        <f>D3/B4</f>
        <v>0.85529697877527044</v>
      </c>
      <c r="F3" s="313" t="s">
        <v>6</v>
      </c>
      <c r="G3" s="314">
        <f>SUMIFS(Z12:Z144, M12:M144, "=Donor funded", AA12:AA144, "=AR")+D3</f>
        <v>183178045.36387992</v>
      </c>
      <c r="H3" s="315">
        <f>G3/B4</f>
        <v>1.0699442387153328</v>
      </c>
      <c r="I3" s="139" t="s">
        <v>6</v>
      </c>
      <c r="J3" s="140">
        <f>SUMIFS(Z12:Z144, M12:M144, "=Donor funded", AA12:AA144, "=A")+D3+G3</f>
        <v>351733871.97343796</v>
      </c>
      <c r="K3" s="141">
        <f>J3/B4</f>
        <v>2.0544799958501163</v>
      </c>
    </row>
    <row r="4" spans="1:35" ht="43.8" thickBot="1">
      <c r="A4" s="137" t="s">
        <v>11</v>
      </c>
      <c r="B4" s="138">
        <v>171203356.90000001</v>
      </c>
      <c r="C4" s="328" t="s">
        <v>9</v>
      </c>
      <c r="D4" s="329">
        <f>D5-D3</f>
        <v>203324961.00557834</v>
      </c>
      <c r="E4" s="330">
        <f>D4/B8</f>
        <v>2.0990196169479329</v>
      </c>
      <c r="F4" s="316" t="s">
        <v>10</v>
      </c>
      <c r="G4" s="317">
        <f>G5-G3</f>
        <v>207709556.58481741</v>
      </c>
      <c r="H4" s="318">
        <f>G4/B8</f>
        <v>2.1442838682611471</v>
      </c>
      <c r="I4" s="143" t="s">
        <v>10</v>
      </c>
      <c r="J4" s="144">
        <f>J5-J3</f>
        <v>435170505.01459581</v>
      </c>
      <c r="K4" s="145">
        <f>J4/B8</f>
        <v>4.4924706844907005</v>
      </c>
    </row>
    <row r="5" spans="1:35" ht="73.95" customHeight="1" thickBot="1">
      <c r="A5" s="137" t="s">
        <v>16</v>
      </c>
      <c r="B5" s="146">
        <f>B3-B4</f>
        <v>31933285.099999994</v>
      </c>
      <c r="C5" s="331" t="s">
        <v>13</v>
      </c>
      <c r="D5" s="332">
        <f>SUMIF(AA12:AA144, "R", Z12:Z144)</f>
        <v>349754674.9183327</v>
      </c>
      <c r="E5" s="333">
        <f>D5/B7</f>
        <v>1.304714027195087</v>
      </c>
      <c r="F5" s="319" t="s">
        <v>14</v>
      </c>
      <c r="G5" s="320">
        <f>SUMIF(AA12:AA144, "AR", Z12:Z144)+D5</f>
        <v>390887601.94869733</v>
      </c>
      <c r="H5" s="321">
        <f>G5/B7</f>
        <v>1.4581550266288754</v>
      </c>
      <c r="I5" s="147" t="s">
        <v>15</v>
      </c>
      <c r="J5" s="148">
        <f>SUMIF(AA12:AA144, "A", Z12:Z144)+G5+D5</f>
        <v>786904376.98803377</v>
      </c>
      <c r="K5" s="149">
        <f>J5/B7</f>
        <v>2.9354437619946849</v>
      </c>
    </row>
    <row r="6" spans="1:35" ht="19.2" customHeight="1" thickBot="1">
      <c r="A6" s="137" t="s">
        <v>18</v>
      </c>
      <c r="B6" s="150">
        <v>64933347</v>
      </c>
      <c r="C6" s="151" t="s">
        <v>260</v>
      </c>
      <c r="D6" s="152">
        <f>SUMIF(AA12:AA144, "R", K12:K144)</f>
        <v>42213762.395980038</v>
      </c>
      <c r="E6" s="153"/>
      <c r="F6" s="310" t="s">
        <v>260</v>
      </c>
      <c r="G6" s="152">
        <f>SUMIF(AA12:AA144, "AR", K12:K144)+D6</f>
        <v>43542455.500998028</v>
      </c>
      <c r="H6" s="152"/>
      <c r="I6" s="154" t="s">
        <v>260</v>
      </c>
      <c r="J6" s="152">
        <f>SUMIF(AA12:AA144, "A", K12:K144)+G6</f>
        <v>44139534.738104567</v>
      </c>
      <c r="K6" s="153"/>
    </row>
    <row r="7" spans="1:35" ht="61.95" customHeight="1" thickBot="1">
      <c r="A7" s="334" t="s">
        <v>8</v>
      </c>
      <c r="B7" s="335">
        <f>B3+B6</f>
        <v>268069989</v>
      </c>
      <c r="C7" s="262" t="s">
        <v>17</v>
      </c>
      <c r="D7" s="263">
        <f>COUNTIF(M12:M144, "No")</f>
        <v>77</v>
      </c>
      <c r="E7" s="261"/>
      <c r="F7" s="155"/>
      <c r="G7" s="155"/>
      <c r="H7" s="155"/>
      <c r="I7" s="155"/>
      <c r="J7" s="155"/>
      <c r="K7" s="156"/>
    </row>
    <row r="8" spans="1:35" ht="43.8" thickBot="1">
      <c r="A8" s="336" t="s">
        <v>12</v>
      </c>
      <c r="B8" s="335">
        <f>B5+B6</f>
        <v>96866632.099999994</v>
      </c>
      <c r="C8" s="157" t="s">
        <v>19</v>
      </c>
      <c r="D8" s="264">
        <f>COUNTIF( Z12:Z144, "0")</f>
        <v>19</v>
      </c>
      <c r="E8" s="158"/>
      <c r="S8" s="159" t="s">
        <v>321</v>
      </c>
      <c r="AE8" s="269" t="s">
        <v>529</v>
      </c>
    </row>
    <row r="9" spans="1:35">
      <c r="H9" s="877" t="s">
        <v>20</v>
      </c>
      <c r="I9" s="878"/>
      <c r="J9" s="878"/>
      <c r="K9" s="879"/>
      <c r="N9" s="160"/>
      <c r="O9" s="160"/>
      <c r="P9" s="161" t="s">
        <v>322</v>
      </c>
      <c r="Q9" s="161"/>
      <c r="R9" s="162"/>
      <c r="S9" s="880" t="s">
        <v>323</v>
      </c>
      <c r="T9" s="881"/>
      <c r="U9" s="257" t="s">
        <v>491</v>
      </c>
      <c r="V9" s="257"/>
      <c r="W9" s="882" t="s">
        <v>324</v>
      </c>
      <c r="X9" s="883"/>
      <c r="Y9" s="883"/>
      <c r="Z9" s="884"/>
      <c r="AA9" s="265"/>
      <c r="AB9" s="265"/>
      <c r="AC9" s="299"/>
      <c r="AD9" s="299"/>
      <c r="AE9" s="300" t="s">
        <v>515</v>
      </c>
      <c r="AF9" s="300"/>
      <c r="AG9" s="300"/>
      <c r="AH9" s="300"/>
      <c r="AI9" s="300"/>
    </row>
    <row r="10" spans="1:35">
      <c r="A10" s="163"/>
      <c r="B10" s="163"/>
      <c r="C10" s="163"/>
      <c r="D10" s="163"/>
      <c r="E10" s="164" t="s">
        <v>325</v>
      </c>
      <c r="F10" s="163"/>
      <c r="G10" s="163"/>
      <c r="H10" s="165" t="s">
        <v>22</v>
      </c>
      <c r="I10" s="165" t="s">
        <v>23</v>
      </c>
      <c r="J10" s="165" t="s">
        <v>24</v>
      </c>
      <c r="K10" s="166"/>
      <c r="L10" s="885" t="s">
        <v>25</v>
      </c>
      <c r="M10" s="886"/>
      <c r="N10" s="167" t="s">
        <v>326</v>
      </c>
      <c r="O10" s="167" t="s">
        <v>327</v>
      </c>
      <c r="P10" s="168" t="s">
        <v>328</v>
      </c>
      <c r="Q10" s="169" t="s">
        <v>329</v>
      </c>
      <c r="R10" s="169" t="s">
        <v>330</v>
      </c>
      <c r="S10" s="170" t="s">
        <v>331</v>
      </c>
      <c r="T10" s="171" t="s">
        <v>332</v>
      </c>
      <c r="U10" s="258"/>
      <c r="V10" s="258"/>
      <c r="W10" s="172" t="s">
        <v>27</v>
      </c>
      <c r="X10" s="172"/>
      <c r="Y10" s="172">
        <v>825</v>
      </c>
      <c r="Z10" s="173"/>
      <c r="AA10" s="183"/>
      <c r="AB10" s="183"/>
      <c r="AC10" s="266"/>
      <c r="AD10" s="266"/>
      <c r="AE10" s="299"/>
      <c r="AF10" s="299"/>
      <c r="AG10" s="299"/>
      <c r="AH10" s="299"/>
      <c r="AI10" s="299"/>
    </row>
    <row r="11" spans="1:35" s="182" customFormat="1" ht="79.2">
      <c r="A11" s="174" t="s">
        <v>28</v>
      </c>
      <c r="B11" s="174" t="s">
        <v>29</v>
      </c>
      <c r="C11" s="174" t="s">
        <v>30</v>
      </c>
      <c r="D11" s="174" t="s">
        <v>31</v>
      </c>
      <c r="E11" s="174" t="s">
        <v>333</v>
      </c>
      <c r="F11" s="174" t="s">
        <v>32</v>
      </c>
      <c r="G11" s="174" t="s">
        <v>33</v>
      </c>
      <c r="H11" s="175" t="s">
        <v>34</v>
      </c>
      <c r="I11" s="175" t="s">
        <v>35</v>
      </c>
      <c r="J11" s="175" t="s">
        <v>36</v>
      </c>
      <c r="K11" s="175" t="s">
        <v>259</v>
      </c>
      <c r="L11" s="174" t="s">
        <v>37</v>
      </c>
      <c r="M11" s="176" t="s">
        <v>38</v>
      </c>
      <c r="N11" s="167" t="s">
        <v>334</v>
      </c>
      <c r="O11" s="167" t="s">
        <v>335</v>
      </c>
      <c r="P11" s="177" t="s">
        <v>336</v>
      </c>
      <c r="Q11" s="178" t="s">
        <v>337</v>
      </c>
      <c r="R11" s="178" t="s">
        <v>338</v>
      </c>
      <c r="S11" s="271" t="s">
        <v>339</v>
      </c>
      <c r="T11" s="272" t="s">
        <v>340</v>
      </c>
      <c r="U11" s="259" t="s">
        <v>490</v>
      </c>
      <c r="V11" s="259" t="s">
        <v>44</v>
      </c>
      <c r="W11" s="179" t="s">
        <v>41</v>
      </c>
      <c r="X11" s="179" t="s">
        <v>341</v>
      </c>
      <c r="Y11" s="179" t="s">
        <v>342</v>
      </c>
      <c r="Z11" s="179" t="s">
        <v>42</v>
      </c>
      <c r="AA11" s="180" t="s">
        <v>43</v>
      </c>
      <c r="AB11" s="181" t="s">
        <v>44</v>
      </c>
      <c r="AC11" s="273" t="s">
        <v>522</v>
      </c>
      <c r="AD11" s="273" t="s">
        <v>523</v>
      </c>
      <c r="AE11" s="274" t="s">
        <v>516</v>
      </c>
      <c r="AF11" s="274" t="s">
        <v>337</v>
      </c>
      <c r="AG11" s="274" t="s">
        <v>536</v>
      </c>
      <c r="AH11" s="274" t="s">
        <v>323</v>
      </c>
      <c r="AI11" s="274" t="s">
        <v>340</v>
      </c>
    </row>
    <row r="12" spans="1:35">
      <c r="A12" s="183">
        <v>27</v>
      </c>
      <c r="B12" s="183" t="s">
        <v>45</v>
      </c>
      <c r="C12" s="183" t="s">
        <v>46</v>
      </c>
      <c r="D12" s="183" t="s">
        <v>343</v>
      </c>
      <c r="E12" s="183" t="str">
        <f>CONCATENATE($E$10,D12)</f>
        <v>Purchase of consumables for Case management of childhood pneumonia (community, outpatient, inpatient)</v>
      </c>
      <c r="F12" s="184">
        <v>3</v>
      </c>
      <c r="G12" s="183">
        <v>2.65</v>
      </c>
      <c r="H12" s="183">
        <v>3.0414066625065048E-2</v>
      </c>
      <c r="I12" s="183">
        <v>1.1908531142680261</v>
      </c>
      <c r="J12" s="185">
        <v>39.154682237942232</v>
      </c>
      <c r="K12" s="186">
        <f>H12*(S12*R12)</f>
        <v>57815.664720423461</v>
      </c>
      <c r="L12" s="187">
        <v>0</v>
      </c>
      <c r="M12" s="183" t="s">
        <v>48</v>
      </c>
      <c r="N12" s="188" t="s">
        <v>344</v>
      </c>
      <c r="O12" s="197">
        <v>2888984</v>
      </c>
      <c r="P12" s="189">
        <v>1.4</v>
      </c>
      <c r="Q12" s="190" t="s">
        <v>345</v>
      </c>
      <c r="R12" s="190">
        <f>O12*P12</f>
        <v>4044577.5999999996</v>
      </c>
      <c r="S12" s="191">
        <v>0.47</v>
      </c>
      <c r="T12" s="190" t="s">
        <v>346</v>
      </c>
      <c r="U12" s="190">
        <v>1</v>
      </c>
      <c r="V12" s="190" t="s">
        <v>492</v>
      </c>
      <c r="W12" s="192">
        <v>6.4352771999999998</v>
      </c>
      <c r="X12" s="193">
        <f t="shared" ref="X12:X75" si="0">ROUND(R12*S12,0)</f>
        <v>1900951</v>
      </c>
      <c r="Y12" s="194">
        <f>Z12*$Y$10</f>
        <v>10092348474.50613</v>
      </c>
      <c r="Z12" s="195">
        <f t="shared" ref="Z12:Z75" si="1">R12*S12*W12</f>
        <v>12233149.666068036</v>
      </c>
      <c r="AA12" s="183" t="s">
        <v>49</v>
      </c>
      <c r="AB12" s="183"/>
      <c r="AC12" s="183" t="s">
        <v>344</v>
      </c>
      <c r="AD12" s="183">
        <v>3124580</v>
      </c>
      <c r="AE12" s="267">
        <v>1.4</v>
      </c>
      <c r="AF12" s="268" t="s">
        <v>345</v>
      </c>
      <c r="AG12" s="190">
        <f>AD12*AE12</f>
        <v>4374412</v>
      </c>
      <c r="AH12" s="191">
        <v>0.47</v>
      </c>
      <c r="AI12" s="190"/>
    </row>
    <row r="13" spans="1:35">
      <c r="A13" s="183">
        <v>28</v>
      </c>
      <c r="B13" s="183" t="s">
        <v>45</v>
      </c>
      <c r="C13" s="183" t="s">
        <v>46</v>
      </c>
      <c r="D13" s="183" t="s">
        <v>50</v>
      </c>
      <c r="E13" s="183" t="str">
        <f t="shared" ref="E13:E78" si="2">CONCATENATE($E$10,D13)</f>
        <v>Purchase of consumables for ORS and Zinc for acute diarrhea</v>
      </c>
      <c r="F13" s="184">
        <v>3</v>
      </c>
      <c r="G13" s="183">
        <v>2.5499999999999998</v>
      </c>
      <c r="H13" s="183">
        <v>0.03</v>
      </c>
      <c r="I13" s="183">
        <v>3.4925739200000003</v>
      </c>
      <c r="J13" s="185">
        <v>116.41913066666669</v>
      </c>
      <c r="K13" s="186">
        <f t="shared" ref="K13:K76" si="3">H13*(S13*R13)</f>
        <v>150804.96479999996</v>
      </c>
      <c r="L13" s="187">
        <v>0.6</v>
      </c>
      <c r="M13" s="183" t="s">
        <v>51</v>
      </c>
      <c r="N13" s="188" t="s">
        <v>344</v>
      </c>
      <c r="O13" s="197">
        <v>2888984</v>
      </c>
      <c r="P13" s="189">
        <v>2.9</v>
      </c>
      <c r="Q13" s="190" t="s">
        <v>347</v>
      </c>
      <c r="R13" s="190">
        <f t="shared" ref="R13:R76" si="4">O13*P13</f>
        <v>8378053.5999999996</v>
      </c>
      <c r="S13" s="187">
        <v>0.6</v>
      </c>
      <c r="T13" s="190" t="s">
        <v>348</v>
      </c>
      <c r="U13" s="190">
        <v>1</v>
      </c>
      <c r="V13" s="190" t="s">
        <v>492</v>
      </c>
      <c r="W13" s="183">
        <v>0.108072</v>
      </c>
      <c r="X13" s="193">
        <f t="shared" si="0"/>
        <v>5026832</v>
      </c>
      <c r="Y13" s="194">
        <f t="shared" ref="Y13:Y78" si="5">Z13*$Y$10</f>
        <v>448189339.28630394</v>
      </c>
      <c r="Z13" s="195">
        <f t="shared" si="1"/>
        <v>543259.80519551993</v>
      </c>
      <c r="AA13" s="183" t="s">
        <v>49</v>
      </c>
      <c r="AB13" s="183"/>
      <c r="AC13" s="183" t="s">
        <v>344</v>
      </c>
      <c r="AD13" s="183">
        <v>3124580</v>
      </c>
      <c r="AE13" s="267">
        <v>2.9</v>
      </c>
      <c r="AF13" s="268" t="s">
        <v>347</v>
      </c>
      <c r="AG13" s="190">
        <f t="shared" ref="AG13:AG28" si="6">AD13*AE13</f>
        <v>9061282</v>
      </c>
      <c r="AH13" s="187">
        <v>0.6</v>
      </c>
      <c r="AI13" s="190"/>
    </row>
    <row r="14" spans="1:35">
      <c r="A14" s="183">
        <v>29</v>
      </c>
      <c r="B14" s="183" t="s">
        <v>45</v>
      </c>
      <c r="C14" s="183" t="s">
        <v>46</v>
      </c>
      <c r="D14" s="183" t="s">
        <v>52</v>
      </c>
      <c r="E14" s="183" t="str">
        <f t="shared" si="2"/>
        <v>Purchase of consumables for ORS and IV Fluid for severe diarrhea</v>
      </c>
      <c r="F14" s="183">
        <v>2</v>
      </c>
      <c r="G14" s="183">
        <v>3</v>
      </c>
      <c r="H14" s="183">
        <v>0.59</v>
      </c>
      <c r="I14" s="183">
        <v>59.637767200000006</v>
      </c>
      <c r="J14" s="185">
        <v>101.08096135593222</v>
      </c>
      <c r="K14" s="186">
        <f t="shared" si="3"/>
        <v>57953.019039999999</v>
      </c>
      <c r="L14" s="187">
        <v>0</v>
      </c>
      <c r="M14" s="183" t="s">
        <v>48</v>
      </c>
      <c r="N14" s="188" t="s">
        <v>344</v>
      </c>
      <c r="O14" s="197">
        <v>2888984</v>
      </c>
      <c r="P14" s="189">
        <v>3.4000000000000002E-2</v>
      </c>
      <c r="Q14" s="190" t="s">
        <v>349</v>
      </c>
      <c r="R14" s="190">
        <f t="shared" si="4"/>
        <v>98225.456000000006</v>
      </c>
      <c r="S14" s="187">
        <v>1</v>
      </c>
      <c r="T14" s="190" t="s">
        <v>346</v>
      </c>
      <c r="U14" s="190">
        <v>1</v>
      </c>
      <c r="V14" s="190"/>
      <c r="W14" s="183">
        <v>0.108072</v>
      </c>
      <c r="X14" s="193">
        <f t="shared" si="0"/>
        <v>98225</v>
      </c>
      <c r="Y14" s="194">
        <f t="shared" si="5"/>
        <v>8757722.7216864005</v>
      </c>
      <c r="Z14" s="195">
        <f t="shared" si="1"/>
        <v>10615.421480832001</v>
      </c>
      <c r="AA14" s="183" t="s">
        <v>49</v>
      </c>
      <c r="AB14" s="183" t="s">
        <v>53</v>
      </c>
      <c r="AC14" s="183" t="s">
        <v>344</v>
      </c>
      <c r="AD14" s="183">
        <v>3124580</v>
      </c>
      <c r="AE14" s="267">
        <v>3.4000000000000002E-2</v>
      </c>
      <c r="AF14" s="268" t="s">
        <v>349</v>
      </c>
      <c r="AG14" s="190">
        <f t="shared" si="6"/>
        <v>106235.72</v>
      </c>
      <c r="AH14" s="187">
        <v>1</v>
      </c>
      <c r="AI14" s="190"/>
    </row>
    <row r="15" spans="1:35">
      <c r="A15" s="183">
        <v>44</v>
      </c>
      <c r="B15" s="183" t="s">
        <v>54</v>
      </c>
      <c r="C15" s="183" t="s">
        <v>55</v>
      </c>
      <c r="D15" s="183" t="s">
        <v>56</v>
      </c>
      <c r="E15" s="183" t="str">
        <f t="shared" si="2"/>
        <v>Purchase of consumables for Topical antibiotics for acute otitis media (under 5s)</v>
      </c>
      <c r="F15" s="184">
        <v>3</v>
      </c>
      <c r="G15" s="183">
        <v>2.57</v>
      </c>
      <c r="H15" s="183">
        <v>51.983031537222132</v>
      </c>
      <c r="I15" s="183">
        <v>532.91600705833162</v>
      </c>
      <c r="J15" s="185">
        <v>10.251730060736076</v>
      </c>
      <c r="K15" s="186">
        <f t="shared" si="3"/>
        <v>2117511.863993675</v>
      </c>
      <c r="L15" s="187">
        <v>0.46999999999970571</v>
      </c>
      <c r="M15" s="183" t="s">
        <v>48</v>
      </c>
      <c r="N15" s="196" t="s">
        <v>344</v>
      </c>
      <c r="O15" s="197">
        <v>2888984</v>
      </c>
      <c r="P15" s="189">
        <v>0.03</v>
      </c>
      <c r="Q15" s="190" t="s">
        <v>350</v>
      </c>
      <c r="R15" s="190">
        <f t="shared" si="4"/>
        <v>86669.51999999999</v>
      </c>
      <c r="S15" s="187">
        <v>0.47</v>
      </c>
      <c r="T15" s="190" t="s">
        <v>346</v>
      </c>
      <c r="U15" s="190">
        <v>1</v>
      </c>
      <c r="V15" s="190" t="s">
        <v>493</v>
      </c>
      <c r="W15" s="183">
        <v>0.26350799999999996</v>
      </c>
      <c r="X15" s="193">
        <f t="shared" si="0"/>
        <v>40735</v>
      </c>
      <c r="Y15" s="194">
        <f t="shared" si="5"/>
        <v>8855477.8799810372</v>
      </c>
      <c r="Z15" s="195">
        <f t="shared" si="1"/>
        <v>10733.912581795197</v>
      </c>
      <c r="AA15" s="183" t="s">
        <v>49</v>
      </c>
      <c r="AB15" s="183"/>
      <c r="AC15" s="183" t="s">
        <v>344</v>
      </c>
      <c r="AD15" s="183">
        <v>3124580</v>
      </c>
      <c r="AE15" s="267">
        <v>0.03</v>
      </c>
      <c r="AF15" s="268" t="s">
        <v>350</v>
      </c>
      <c r="AG15" s="190">
        <f t="shared" si="6"/>
        <v>93737.4</v>
      </c>
      <c r="AH15" s="187">
        <v>0.47</v>
      </c>
      <c r="AI15" s="190"/>
    </row>
    <row r="16" spans="1:35" ht="25.2" customHeight="1">
      <c r="A16" s="183">
        <v>61</v>
      </c>
      <c r="B16" s="183" t="s">
        <v>58</v>
      </c>
      <c r="C16" s="183" t="s">
        <v>59</v>
      </c>
      <c r="D16" s="183" t="s">
        <v>60</v>
      </c>
      <c r="E16" s="183" t="str">
        <f t="shared" si="2"/>
        <v>Purchase of consumables for Voluntary counselling and testing for HIV</v>
      </c>
      <c r="F16" s="184">
        <v>3</v>
      </c>
      <c r="G16" s="183">
        <v>2.88</v>
      </c>
      <c r="H16" s="183">
        <v>2.7142320270092734E-2</v>
      </c>
      <c r="I16" s="183">
        <v>0.99811330398680975</v>
      </c>
      <c r="J16" s="185">
        <v>36.773322768820151</v>
      </c>
      <c r="K16" s="186">
        <f t="shared" si="3"/>
        <v>169272.68761505903</v>
      </c>
      <c r="L16" s="187">
        <v>1</v>
      </c>
      <c r="M16" s="183" t="s">
        <v>51</v>
      </c>
      <c r="N16" s="196" t="s">
        <v>351</v>
      </c>
      <c r="O16" s="197">
        <v>18898441</v>
      </c>
      <c r="P16" s="189">
        <v>0.33</v>
      </c>
      <c r="Q16" s="190" t="s">
        <v>352</v>
      </c>
      <c r="R16" s="190">
        <f>O16*P16</f>
        <v>6236485.5300000003</v>
      </c>
      <c r="S16" s="187">
        <v>1</v>
      </c>
      <c r="T16" s="163" t="s">
        <v>353</v>
      </c>
      <c r="U16" s="163">
        <v>1</v>
      </c>
      <c r="V16" s="163" t="s">
        <v>494</v>
      </c>
      <c r="W16" s="183">
        <v>2.2027439999999996</v>
      </c>
      <c r="X16" s="193">
        <f t="shared" si="0"/>
        <v>6236486</v>
      </c>
      <c r="Y16" s="194">
        <f t="shared" si="5"/>
        <v>11333339392.892813</v>
      </c>
      <c r="Z16" s="195">
        <f t="shared" si="1"/>
        <v>13737381.082294319</v>
      </c>
      <c r="AA16" s="183" t="s">
        <v>49</v>
      </c>
      <c r="AB16" s="183" t="s">
        <v>61</v>
      </c>
      <c r="AC16" s="183" t="s">
        <v>378</v>
      </c>
      <c r="AD16" s="280">
        <v>23111967</v>
      </c>
      <c r="AE16" s="301">
        <v>0.2</v>
      </c>
      <c r="AF16" s="297" t="s">
        <v>521</v>
      </c>
      <c r="AG16" s="190">
        <f t="shared" si="6"/>
        <v>4622393.4000000004</v>
      </c>
      <c r="AH16" s="302">
        <v>1</v>
      </c>
      <c r="AI16" s="297"/>
    </row>
    <row r="17" spans="1:35">
      <c r="A17" s="183">
        <v>62</v>
      </c>
      <c r="B17" s="183" t="s">
        <v>58</v>
      </c>
      <c r="C17" s="183" t="s">
        <v>62</v>
      </c>
      <c r="D17" s="183" t="s">
        <v>63</v>
      </c>
      <c r="E17" s="183" t="str">
        <f t="shared" si="2"/>
        <v>Purchase of consumables for ART for men</v>
      </c>
      <c r="F17" s="184">
        <v>3</v>
      </c>
      <c r="G17" s="183">
        <v>2.4300000000000002</v>
      </c>
      <c r="H17" s="183">
        <v>0.58622679981792303</v>
      </c>
      <c r="I17" s="183">
        <v>213.55719738048242</v>
      </c>
      <c r="J17" s="185">
        <v>364.29108571428571</v>
      </c>
      <c r="K17" s="186">
        <f t="shared" si="3"/>
        <v>121738.0556006892</v>
      </c>
      <c r="L17" s="187">
        <v>0.9</v>
      </c>
      <c r="M17" s="183" t="s">
        <v>51</v>
      </c>
      <c r="N17" s="197" t="s">
        <v>354</v>
      </c>
      <c r="O17" s="198">
        <v>329625</v>
      </c>
      <c r="P17" s="189">
        <v>0.7</v>
      </c>
      <c r="Q17" s="190" t="s">
        <v>355</v>
      </c>
      <c r="R17" s="190">
        <v>230737.49999999997</v>
      </c>
      <c r="S17" s="187">
        <v>0.9</v>
      </c>
      <c r="T17" s="190" t="s">
        <v>356</v>
      </c>
      <c r="U17" s="190">
        <v>3</v>
      </c>
      <c r="V17" s="190" t="s">
        <v>495</v>
      </c>
      <c r="W17" s="183">
        <v>84.095999999999989</v>
      </c>
      <c r="X17" s="193">
        <f t="shared" si="0"/>
        <v>207664</v>
      </c>
      <c r="Y17" s="194">
        <f t="shared" si="5"/>
        <v>14407544843.999996</v>
      </c>
      <c r="Z17" s="195">
        <f t="shared" si="1"/>
        <v>17463690.719999995</v>
      </c>
      <c r="AA17" s="183" t="s">
        <v>49</v>
      </c>
      <c r="AB17" s="183" t="s">
        <v>64</v>
      </c>
      <c r="AC17" s="188" t="s">
        <v>354</v>
      </c>
      <c r="AD17" s="280">
        <v>6745816</v>
      </c>
      <c r="AE17" s="303">
        <v>0.05</v>
      </c>
      <c r="AF17" s="304" t="s">
        <v>517</v>
      </c>
      <c r="AG17" s="190">
        <f t="shared" si="6"/>
        <v>337290.80000000005</v>
      </c>
      <c r="AH17" s="302">
        <v>0.95</v>
      </c>
      <c r="AI17" s="297"/>
    </row>
    <row r="18" spans="1:35" ht="24" customHeight="1">
      <c r="A18" s="183">
        <v>63</v>
      </c>
      <c r="B18" s="183" t="s">
        <v>58</v>
      </c>
      <c r="C18" s="183" t="s">
        <v>62</v>
      </c>
      <c r="D18" s="183" t="s">
        <v>65</v>
      </c>
      <c r="E18" s="183" t="str">
        <f t="shared" si="2"/>
        <v>Purchase of consumables for ART for women</v>
      </c>
      <c r="F18" s="184">
        <v>3</v>
      </c>
      <c r="G18" s="183">
        <v>2.5</v>
      </c>
      <c r="H18" s="183">
        <v>0.58622679981792303</v>
      </c>
      <c r="I18" s="183">
        <v>213.55719738048242</v>
      </c>
      <c r="J18" s="185">
        <v>364.29108571428571</v>
      </c>
      <c r="K18" s="186">
        <f t="shared" si="3"/>
        <v>220392.32298989606</v>
      </c>
      <c r="L18" s="187">
        <v>0.9</v>
      </c>
      <c r="M18" s="183" t="s">
        <v>51</v>
      </c>
      <c r="N18" s="197" t="s">
        <v>357</v>
      </c>
      <c r="O18" s="197">
        <v>596747</v>
      </c>
      <c r="P18" s="189">
        <v>0.7</v>
      </c>
      <c r="Q18" s="190" t="s">
        <v>358</v>
      </c>
      <c r="R18" s="190">
        <v>417722.89999999997</v>
      </c>
      <c r="S18" s="187">
        <v>0.9</v>
      </c>
      <c r="T18" s="190" t="s">
        <v>356</v>
      </c>
      <c r="U18" s="190">
        <v>3</v>
      </c>
      <c r="V18" s="190" t="s">
        <v>495</v>
      </c>
      <c r="W18" s="183">
        <v>84.095999999999989</v>
      </c>
      <c r="X18" s="193">
        <f t="shared" si="0"/>
        <v>375951</v>
      </c>
      <c r="Y18" s="194">
        <f t="shared" si="5"/>
        <v>26083152561.311996</v>
      </c>
      <c r="Z18" s="195">
        <f t="shared" si="1"/>
        <v>31615942.498559996</v>
      </c>
      <c r="AA18" s="183" t="s">
        <v>49</v>
      </c>
      <c r="AB18" s="183"/>
      <c r="AC18" s="188" t="s">
        <v>357</v>
      </c>
      <c r="AD18" s="280">
        <v>7540309</v>
      </c>
      <c r="AE18" s="303">
        <v>0.05</v>
      </c>
      <c r="AF18" s="304" t="s">
        <v>517</v>
      </c>
      <c r="AG18" s="190">
        <f t="shared" si="6"/>
        <v>377015.45</v>
      </c>
      <c r="AH18" s="302">
        <v>0.95</v>
      </c>
      <c r="AI18" s="297"/>
    </row>
    <row r="19" spans="1:35" ht="24" customHeight="1">
      <c r="A19" s="183">
        <v>64</v>
      </c>
      <c r="B19" s="183" t="s">
        <v>58</v>
      </c>
      <c r="C19" s="183" t="s">
        <v>139</v>
      </c>
      <c r="D19" s="183" t="s">
        <v>359</v>
      </c>
      <c r="E19" s="183" t="str">
        <f t="shared" si="2"/>
        <v>Purchase of consumables for ART children</v>
      </c>
      <c r="F19" s="184">
        <v>3</v>
      </c>
      <c r="G19" s="183">
        <v>2.5</v>
      </c>
      <c r="H19" s="199"/>
      <c r="I19" s="199"/>
      <c r="J19" s="200"/>
      <c r="K19" s="186">
        <f t="shared" si="3"/>
        <v>0</v>
      </c>
      <c r="L19" s="201">
        <v>0.9</v>
      </c>
      <c r="M19" s="183" t="s">
        <v>51</v>
      </c>
      <c r="N19" s="197" t="s">
        <v>360</v>
      </c>
      <c r="O19" s="202">
        <v>118639</v>
      </c>
      <c r="P19" s="203">
        <v>0.7</v>
      </c>
      <c r="Q19" s="190" t="s">
        <v>361</v>
      </c>
      <c r="R19" s="190">
        <v>83047.299999999988</v>
      </c>
      <c r="S19" s="204">
        <v>0.86</v>
      </c>
      <c r="T19" s="190" t="s">
        <v>356</v>
      </c>
      <c r="U19" s="190">
        <v>4</v>
      </c>
      <c r="V19" s="190" t="s">
        <v>496</v>
      </c>
      <c r="W19" s="183">
        <v>84.095999999999989</v>
      </c>
      <c r="X19" s="193">
        <f t="shared" si="0"/>
        <v>71421</v>
      </c>
      <c r="Y19" s="194">
        <f t="shared" si="5"/>
        <v>4955109503.0975981</v>
      </c>
      <c r="Z19" s="195">
        <f t="shared" si="1"/>
        <v>6006193.3370879982</v>
      </c>
      <c r="AA19" s="183" t="s">
        <v>49</v>
      </c>
      <c r="AB19" s="199" t="s">
        <v>362</v>
      </c>
      <c r="AC19" s="188" t="s">
        <v>360</v>
      </c>
      <c r="AD19" s="280">
        <v>8825892</v>
      </c>
      <c r="AE19" s="303">
        <v>1.4999999999999999E-2</v>
      </c>
      <c r="AF19" s="304" t="s">
        <v>517</v>
      </c>
      <c r="AG19" s="190">
        <f t="shared" si="6"/>
        <v>132388.38</v>
      </c>
      <c r="AH19" s="302">
        <v>0.95</v>
      </c>
      <c r="AI19" s="297"/>
    </row>
    <row r="20" spans="1:35">
      <c r="A20" s="183">
        <v>69</v>
      </c>
      <c r="B20" s="183" t="s">
        <v>58</v>
      </c>
      <c r="C20" s="183" t="s">
        <v>66</v>
      </c>
      <c r="D20" s="183" t="s">
        <v>67</v>
      </c>
      <c r="E20" s="183" t="str">
        <f t="shared" si="2"/>
        <v>Purchase of consumables for Viral Load + CD4 count (Clinical monitoring and quarterly tests)</v>
      </c>
      <c r="F20" s="184">
        <v>3</v>
      </c>
      <c r="G20" s="183">
        <v>2.88</v>
      </c>
      <c r="H20" s="183">
        <v>3.2160000000000002</v>
      </c>
      <c r="I20" s="183">
        <v>9278.6129180799999</v>
      </c>
      <c r="J20" s="185">
        <v>2885.1408327363183</v>
      </c>
      <c r="K20" s="186">
        <f t="shared" si="3"/>
        <v>2520566.5320000001</v>
      </c>
      <c r="L20" s="187">
        <v>0</v>
      </c>
      <c r="M20" s="183" t="s">
        <v>51</v>
      </c>
      <c r="N20" s="196" t="s">
        <v>363</v>
      </c>
      <c r="O20" s="202">
        <v>1045011</v>
      </c>
      <c r="P20" s="189">
        <v>1.5</v>
      </c>
      <c r="Q20" s="190"/>
      <c r="R20" s="190">
        <f t="shared" si="4"/>
        <v>1567516.5</v>
      </c>
      <c r="S20" s="205">
        <v>0.5</v>
      </c>
      <c r="T20" s="190" t="s">
        <v>356</v>
      </c>
      <c r="U20" s="190">
        <v>1</v>
      </c>
      <c r="V20" s="190" t="s">
        <v>494</v>
      </c>
      <c r="W20" s="183">
        <v>13.7553</v>
      </c>
      <c r="X20" s="193">
        <f t="shared" si="0"/>
        <v>783758</v>
      </c>
      <c r="Y20" s="194">
        <f t="shared" si="5"/>
        <v>8894184631.3856258</v>
      </c>
      <c r="Z20" s="195">
        <f t="shared" si="1"/>
        <v>10780829.856225001</v>
      </c>
      <c r="AA20" s="183" t="s">
        <v>49</v>
      </c>
      <c r="AB20" s="183"/>
      <c r="AC20" s="188" t="s">
        <v>363</v>
      </c>
      <c r="AD20" s="280">
        <v>714306</v>
      </c>
      <c r="AE20" s="303">
        <v>1</v>
      </c>
      <c r="AF20" s="304" t="s">
        <v>517</v>
      </c>
      <c r="AG20" s="190">
        <f t="shared" si="6"/>
        <v>714306</v>
      </c>
      <c r="AH20" s="302">
        <v>1</v>
      </c>
      <c r="AI20" s="297" t="s">
        <v>541</v>
      </c>
    </row>
    <row r="21" spans="1:35">
      <c r="A21" s="183">
        <v>77</v>
      </c>
      <c r="B21" s="183" t="s">
        <v>58</v>
      </c>
      <c r="C21" s="183" t="s">
        <v>68</v>
      </c>
      <c r="D21" s="183" t="s">
        <v>69</v>
      </c>
      <c r="E21" s="183" t="str">
        <f t="shared" si="2"/>
        <v xml:space="preserve">Purchase of consumables for Interventions focused on men who have sex with men </v>
      </c>
      <c r="F21" s="206">
        <v>3</v>
      </c>
      <c r="G21" s="183">
        <v>2.0299999999999998</v>
      </c>
      <c r="H21" s="183">
        <v>6.87</v>
      </c>
      <c r="I21" s="183">
        <v>376.53674256000005</v>
      </c>
      <c r="J21" s="185">
        <v>54.8088417117904</v>
      </c>
      <c r="K21" s="186">
        <f t="shared" si="3"/>
        <v>98928</v>
      </c>
      <c r="L21" s="187">
        <v>0.4</v>
      </c>
      <c r="M21" s="183" t="s">
        <v>51</v>
      </c>
      <c r="N21" s="196" t="s">
        <v>364</v>
      </c>
      <c r="O21" s="202">
        <v>36000</v>
      </c>
      <c r="P21" s="189">
        <v>1</v>
      </c>
      <c r="Q21" s="190" t="s">
        <v>365</v>
      </c>
      <c r="R21" s="190">
        <f t="shared" si="4"/>
        <v>36000</v>
      </c>
      <c r="S21" s="187">
        <v>0.4</v>
      </c>
      <c r="T21" s="190" t="s">
        <v>366</v>
      </c>
      <c r="U21" s="190" t="s">
        <v>497</v>
      </c>
      <c r="V21" s="190"/>
      <c r="W21" s="183">
        <v>118.37553800000001</v>
      </c>
      <c r="X21" s="193">
        <f t="shared" si="0"/>
        <v>14400</v>
      </c>
      <c r="Y21" s="194">
        <f t="shared" si="5"/>
        <v>1406301391.4400001</v>
      </c>
      <c r="Z21" s="195">
        <f t="shared" si="1"/>
        <v>1704607.7472000001</v>
      </c>
      <c r="AA21" s="183" t="s">
        <v>70</v>
      </c>
      <c r="AB21" s="183"/>
      <c r="AC21" s="188" t="s">
        <v>364</v>
      </c>
      <c r="AD21" s="281">
        <v>36000</v>
      </c>
      <c r="AE21" s="189">
        <v>1</v>
      </c>
      <c r="AF21" s="305" t="s">
        <v>529</v>
      </c>
      <c r="AG21" s="190">
        <f t="shared" si="6"/>
        <v>36000</v>
      </c>
      <c r="AH21" s="302">
        <v>0.4</v>
      </c>
      <c r="AI21" s="297"/>
    </row>
    <row r="22" spans="1:35" ht="24" customHeight="1">
      <c r="A22" s="183">
        <v>78</v>
      </c>
      <c r="B22" s="183" t="s">
        <v>58</v>
      </c>
      <c r="C22" s="183" t="s">
        <v>68</v>
      </c>
      <c r="D22" s="183" t="s">
        <v>71</v>
      </c>
      <c r="E22" s="183" t="str">
        <f t="shared" si="2"/>
        <v>Purchase of consumables for Peer education for sex workers</v>
      </c>
      <c r="F22" s="206">
        <v>3</v>
      </c>
      <c r="G22" s="183">
        <v>2.1</v>
      </c>
      <c r="H22" s="183">
        <v>15.704743795397142</v>
      </c>
      <c r="I22" s="183">
        <v>29.81187345600685</v>
      </c>
      <c r="J22" s="185">
        <v>1.8982718753262517</v>
      </c>
      <c r="K22" s="186">
        <f t="shared" si="3"/>
        <v>339222.46598057827</v>
      </c>
      <c r="L22" s="187">
        <v>0.6</v>
      </c>
      <c r="M22" s="183" t="s">
        <v>72</v>
      </c>
      <c r="N22" s="196" t="s">
        <v>367</v>
      </c>
      <c r="O22" s="202">
        <v>36000</v>
      </c>
      <c r="P22" s="189">
        <v>1</v>
      </c>
      <c r="Q22" s="190" t="s">
        <v>365</v>
      </c>
      <c r="R22" s="190">
        <f t="shared" si="4"/>
        <v>36000</v>
      </c>
      <c r="S22" s="187">
        <v>0.6</v>
      </c>
      <c r="T22" s="190" t="s">
        <v>366</v>
      </c>
      <c r="U22" s="190" t="s">
        <v>497</v>
      </c>
      <c r="V22" s="190"/>
      <c r="W22" s="183">
        <v>9.9999999999999995E-7</v>
      </c>
      <c r="X22" s="193">
        <f t="shared" si="0"/>
        <v>21600</v>
      </c>
      <c r="Y22" s="194">
        <f t="shared" si="5"/>
        <v>17.819999999999997</v>
      </c>
      <c r="Z22" s="195">
        <f t="shared" si="1"/>
        <v>2.1599999999999998E-2</v>
      </c>
      <c r="AA22" s="183" t="s">
        <v>70</v>
      </c>
      <c r="AB22" s="183"/>
      <c r="AC22" s="188" t="s">
        <v>367</v>
      </c>
      <c r="AD22" s="281">
        <v>36000</v>
      </c>
      <c r="AE22" s="189">
        <v>1</v>
      </c>
      <c r="AF22" s="305" t="s">
        <v>529</v>
      </c>
      <c r="AG22" s="190">
        <f t="shared" si="6"/>
        <v>36000</v>
      </c>
      <c r="AH22" s="187">
        <v>0.6</v>
      </c>
      <c r="AI22" s="297"/>
    </row>
    <row r="23" spans="1:35">
      <c r="A23" s="183">
        <v>79</v>
      </c>
      <c r="B23" s="183" t="s">
        <v>58</v>
      </c>
      <c r="C23" s="183" t="s">
        <v>68</v>
      </c>
      <c r="D23" s="183" t="s">
        <v>73</v>
      </c>
      <c r="E23" s="183" t="str">
        <f t="shared" si="2"/>
        <v>Purchase of consumables for Condom promotion among key populations (Female sex workers)</v>
      </c>
      <c r="F23" s="206">
        <v>3</v>
      </c>
      <c r="G23" s="183">
        <v>2.5499999999999998</v>
      </c>
      <c r="H23" s="183">
        <v>0.46383218516546548</v>
      </c>
      <c r="I23" s="183">
        <v>155.81550258765085</v>
      </c>
      <c r="J23" s="185">
        <v>335.93076886647248</v>
      </c>
      <c r="K23" s="186">
        <f t="shared" si="3"/>
        <v>11688.57106616973</v>
      </c>
      <c r="L23" s="187">
        <v>0.6</v>
      </c>
      <c r="M23" s="183" t="s">
        <v>51</v>
      </c>
      <c r="N23" s="197"/>
      <c r="O23" s="202">
        <v>42000</v>
      </c>
      <c r="P23" s="189">
        <v>1</v>
      </c>
      <c r="Q23" s="190" t="s">
        <v>365</v>
      </c>
      <c r="R23" s="190">
        <f t="shared" si="4"/>
        <v>42000</v>
      </c>
      <c r="S23" s="187">
        <v>0.6</v>
      </c>
      <c r="T23" s="190" t="s">
        <v>368</v>
      </c>
      <c r="U23" s="190" t="s">
        <v>497</v>
      </c>
      <c r="V23" s="190"/>
      <c r="W23" s="183">
        <v>5.0327999999999999</v>
      </c>
      <c r="X23" s="193">
        <f t="shared" si="0"/>
        <v>25200</v>
      </c>
      <c r="Y23" s="194">
        <f t="shared" si="5"/>
        <v>104631912</v>
      </c>
      <c r="Z23" s="195">
        <f t="shared" si="1"/>
        <v>126826.56</v>
      </c>
      <c r="AA23" s="183" t="s">
        <v>57</v>
      </c>
      <c r="AB23" s="183"/>
      <c r="AC23" s="188"/>
      <c r="AD23" s="281">
        <v>42000</v>
      </c>
      <c r="AE23" s="189">
        <v>1</v>
      </c>
      <c r="AF23" s="305" t="s">
        <v>529</v>
      </c>
      <c r="AG23" s="190">
        <f t="shared" si="6"/>
        <v>42000</v>
      </c>
      <c r="AH23" s="187">
        <v>0.6</v>
      </c>
      <c r="AI23" s="297"/>
    </row>
    <row r="24" spans="1:35">
      <c r="A24" s="183">
        <v>80</v>
      </c>
      <c r="B24" s="183" t="s">
        <v>58</v>
      </c>
      <c r="C24" s="183" t="s">
        <v>68</v>
      </c>
      <c r="D24" s="183" t="s">
        <v>74</v>
      </c>
      <c r="E24" s="183" t="str">
        <f t="shared" si="2"/>
        <v>Purchase of consumables for Condom promotion among key populations (MSM)</v>
      </c>
      <c r="F24" s="206">
        <v>3</v>
      </c>
      <c r="G24" s="183">
        <v>2.5499999999999998</v>
      </c>
      <c r="H24" s="183">
        <v>0.35011353811797685</v>
      </c>
      <c r="I24" s="183">
        <v>40.152608630228002</v>
      </c>
      <c r="J24" s="185">
        <v>114.68453589674645</v>
      </c>
      <c r="K24" s="186">
        <f t="shared" si="3"/>
        <v>7562.4524233482998</v>
      </c>
      <c r="L24" s="187">
        <v>0.6</v>
      </c>
      <c r="M24" s="183" t="s">
        <v>51</v>
      </c>
      <c r="N24" s="197"/>
      <c r="O24" s="202">
        <v>36000</v>
      </c>
      <c r="P24" s="189">
        <v>1</v>
      </c>
      <c r="Q24" s="190" t="s">
        <v>365</v>
      </c>
      <c r="R24" s="190">
        <f t="shared" si="4"/>
        <v>36000</v>
      </c>
      <c r="S24" s="187">
        <v>0.6</v>
      </c>
      <c r="T24" s="190" t="s">
        <v>368</v>
      </c>
      <c r="U24" s="190" t="s">
        <v>497</v>
      </c>
      <c r="V24" s="190"/>
      <c r="W24" s="183">
        <v>5.0327999999999999</v>
      </c>
      <c r="X24" s="193">
        <f t="shared" si="0"/>
        <v>21600</v>
      </c>
      <c r="Y24" s="194">
        <f t="shared" si="5"/>
        <v>89684496</v>
      </c>
      <c r="Z24" s="195">
        <f t="shared" si="1"/>
        <v>108708.48</v>
      </c>
      <c r="AA24" s="183" t="s">
        <v>57</v>
      </c>
      <c r="AB24" s="183"/>
      <c r="AC24" s="188"/>
      <c r="AD24" s="281">
        <v>36000</v>
      </c>
      <c r="AE24" s="189">
        <v>1</v>
      </c>
      <c r="AF24" s="305" t="s">
        <v>529</v>
      </c>
      <c r="AG24" s="190">
        <f t="shared" si="6"/>
        <v>36000</v>
      </c>
      <c r="AH24" s="187">
        <v>0.6</v>
      </c>
      <c r="AI24" s="297"/>
    </row>
    <row r="25" spans="1:35">
      <c r="A25" s="183">
        <v>81</v>
      </c>
      <c r="B25" s="183" t="s">
        <v>58</v>
      </c>
      <c r="C25" s="183" t="s">
        <v>68</v>
      </c>
      <c r="D25" s="183" t="s">
        <v>75</v>
      </c>
      <c r="E25" s="183" t="str">
        <f t="shared" si="2"/>
        <v>Purchase of consumables for IDU: outreach</v>
      </c>
      <c r="F25" s="206">
        <v>3</v>
      </c>
      <c r="G25" s="183">
        <v>2.5499999999999998</v>
      </c>
      <c r="H25" s="183">
        <v>4.1399999999999997</v>
      </c>
      <c r="I25" s="183">
        <v>4.8951523504220891</v>
      </c>
      <c r="J25" s="185">
        <v>1.1824039493773162</v>
      </c>
      <c r="K25" s="186">
        <f t="shared" si="3"/>
        <v>37260</v>
      </c>
      <c r="L25" s="187">
        <v>0.25</v>
      </c>
      <c r="M25" s="183" t="s">
        <v>72</v>
      </c>
      <c r="N25" s="196" t="s">
        <v>369</v>
      </c>
      <c r="O25" s="202">
        <v>36000</v>
      </c>
      <c r="P25" s="189">
        <v>1</v>
      </c>
      <c r="Q25" s="190" t="s">
        <v>370</v>
      </c>
      <c r="R25" s="190">
        <f t="shared" si="4"/>
        <v>36000</v>
      </c>
      <c r="S25" s="187">
        <v>0.25</v>
      </c>
      <c r="T25" s="190" t="s">
        <v>371</v>
      </c>
      <c r="U25" s="190">
        <v>12</v>
      </c>
      <c r="V25" s="190" t="s">
        <v>498</v>
      </c>
      <c r="W25" s="183">
        <v>9.9999999999999995E-7</v>
      </c>
      <c r="X25" s="193">
        <f t="shared" si="0"/>
        <v>9000</v>
      </c>
      <c r="Y25" s="194">
        <f t="shared" si="5"/>
        <v>7.4249999999999998</v>
      </c>
      <c r="Z25" s="195">
        <f t="shared" si="1"/>
        <v>8.9999999999999993E-3</v>
      </c>
      <c r="AA25" s="183" t="s">
        <v>70</v>
      </c>
      <c r="AB25" s="183"/>
      <c r="AC25" s="188" t="s">
        <v>369</v>
      </c>
      <c r="AD25" s="281">
        <v>36000</v>
      </c>
      <c r="AE25" s="189">
        <v>1</v>
      </c>
      <c r="AF25" s="305" t="s">
        <v>529</v>
      </c>
      <c r="AG25" s="190">
        <f t="shared" si="6"/>
        <v>36000</v>
      </c>
      <c r="AH25" s="187">
        <v>0.25</v>
      </c>
      <c r="AI25" s="297"/>
    </row>
    <row r="26" spans="1:35">
      <c r="A26" s="183">
        <v>82</v>
      </c>
      <c r="B26" s="183" t="s">
        <v>58</v>
      </c>
      <c r="C26" s="183" t="s">
        <v>68</v>
      </c>
      <c r="D26" s="183" t="s">
        <v>76</v>
      </c>
      <c r="E26" s="183" t="str">
        <f t="shared" si="2"/>
        <v>Purchase of consumables for IDU: needle exchange</v>
      </c>
      <c r="F26" s="206">
        <v>3</v>
      </c>
      <c r="G26" s="183">
        <v>2.5499999999999998</v>
      </c>
      <c r="H26" s="183">
        <v>0.49594795293849192</v>
      </c>
      <c r="I26" s="183">
        <v>808.81774403722966</v>
      </c>
      <c r="J26" s="185">
        <v>1630.8520667239052</v>
      </c>
      <c r="K26" s="186">
        <f t="shared" si="3"/>
        <v>5207.4535058541651</v>
      </c>
      <c r="L26" s="187">
        <v>0.25</v>
      </c>
      <c r="M26" s="183" t="s">
        <v>51</v>
      </c>
      <c r="N26" s="196" t="s">
        <v>369</v>
      </c>
      <c r="O26" s="202">
        <v>42000</v>
      </c>
      <c r="P26" s="189">
        <v>1</v>
      </c>
      <c r="Q26" s="190" t="s">
        <v>370</v>
      </c>
      <c r="R26" s="190">
        <f t="shared" si="4"/>
        <v>42000</v>
      </c>
      <c r="S26" s="207">
        <v>0.25</v>
      </c>
      <c r="T26" s="190" t="s">
        <v>371</v>
      </c>
      <c r="U26" s="190">
        <v>12</v>
      </c>
      <c r="V26" s="190" t="s">
        <v>498</v>
      </c>
      <c r="W26" s="183">
        <v>67.239791999999994</v>
      </c>
      <c r="X26" s="193">
        <f t="shared" si="0"/>
        <v>10500</v>
      </c>
      <c r="Y26" s="194">
        <f t="shared" si="5"/>
        <v>582464698.20000005</v>
      </c>
      <c r="Z26" s="195">
        <f t="shared" si="1"/>
        <v>706017.81599999999</v>
      </c>
      <c r="AA26" s="183" t="s">
        <v>70</v>
      </c>
      <c r="AB26" s="183"/>
      <c r="AC26" s="188" t="s">
        <v>369</v>
      </c>
      <c r="AD26" s="281">
        <v>42000</v>
      </c>
      <c r="AE26" s="189">
        <v>1</v>
      </c>
      <c r="AF26" s="305" t="s">
        <v>529</v>
      </c>
      <c r="AG26" s="190">
        <f t="shared" si="6"/>
        <v>42000</v>
      </c>
      <c r="AH26" s="187">
        <v>0.25</v>
      </c>
      <c r="AI26" s="297"/>
    </row>
    <row r="27" spans="1:35">
      <c r="A27" s="183">
        <v>83</v>
      </c>
      <c r="B27" s="183" t="s">
        <v>58</v>
      </c>
      <c r="C27" s="183" t="s">
        <v>68</v>
      </c>
      <c r="D27" s="183" t="s">
        <v>77</v>
      </c>
      <c r="E27" s="183" t="str">
        <f t="shared" si="2"/>
        <v>Purchase of consumables for Methadone maintenance treatment (MMT) programme among injection drug users (IDUs)</v>
      </c>
      <c r="F27" s="206">
        <v>3</v>
      </c>
      <c r="G27" s="183">
        <v>1.91</v>
      </c>
      <c r="H27" s="183">
        <v>0.75900000000000001</v>
      </c>
      <c r="I27" s="183">
        <v>439.69780800000001</v>
      </c>
      <c r="J27" s="185">
        <v>579.31200000000001</v>
      </c>
      <c r="K27" s="186">
        <f t="shared" si="3"/>
        <v>2466.75</v>
      </c>
      <c r="L27" s="187">
        <v>0.25</v>
      </c>
      <c r="M27" s="183" t="s">
        <v>51</v>
      </c>
      <c r="N27" s="196" t="s">
        <v>369</v>
      </c>
      <c r="O27" s="202">
        <v>13000</v>
      </c>
      <c r="P27" s="189">
        <v>1</v>
      </c>
      <c r="Q27" s="190" t="s">
        <v>370</v>
      </c>
      <c r="R27" s="190">
        <f t="shared" si="4"/>
        <v>13000</v>
      </c>
      <c r="S27" s="207">
        <v>0.25</v>
      </c>
      <c r="T27" s="190" t="s">
        <v>371</v>
      </c>
      <c r="U27" s="190">
        <v>365</v>
      </c>
      <c r="V27" s="190" t="s">
        <v>499</v>
      </c>
      <c r="W27" s="183">
        <v>227.20113599999999</v>
      </c>
      <c r="X27" s="193">
        <f t="shared" si="0"/>
        <v>3250</v>
      </c>
      <c r="Y27" s="194">
        <f t="shared" si="5"/>
        <v>609183045.89999998</v>
      </c>
      <c r="Z27" s="195">
        <f t="shared" si="1"/>
        <v>738403.69199999992</v>
      </c>
      <c r="AA27" s="183" t="s">
        <v>70</v>
      </c>
      <c r="AB27" s="183"/>
      <c r="AC27" s="188" t="s">
        <v>369</v>
      </c>
      <c r="AD27" s="281">
        <v>13000</v>
      </c>
      <c r="AE27" s="189">
        <v>1</v>
      </c>
      <c r="AF27" s="305" t="s">
        <v>529</v>
      </c>
      <c r="AG27" s="190">
        <f t="shared" si="6"/>
        <v>13000</v>
      </c>
      <c r="AH27" s="187">
        <v>0.25</v>
      </c>
      <c r="AI27" s="297"/>
    </row>
    <row r="28" spans="1:35">
      <c r="A28" s="183">
        <v>85</v>
      </c>
      <c r="B28" s="183" t="s">
        <v>58</v>
      </c>
      <c r="C28" s="183" t="s">
        <v>78</v>
      </c>
      <c r="D28" s="192" t="s">
        <v>79</v>
      </c>
      <c r="E28" s="183" t="str">
        <f t="shared" si="2"/>
        <v xml:space="preserve">Purchase of consumables for Male circumcision </v>
      </c>
      <c r="F28" s="184">
        <v>3</v>
      </c>
      <c r="G28" s="183">
        <v>2.5</v>
      </c>
      <c r="H28" s="183">
        <v>0.31</v>
      </c>
      <c r="I28" s="183">
        <v>-95.655059719999997</v>
      </c>
      <c r="J28" s="185">
        <v>-308.56470877419355</v>
      </c>
      <c r="K28" s="186">
        <f t="shared" si="3"/>
        <v>35804.999999999993</v>
      </c>
      <c r="L28" s="187">
        <v>1</v>
      </c>
      <c r="M28" s="183" t="s">
        <v>51</v>
      </c>
      <c r="N28" s="197" t="s">
        <v>372</v>
      </c>
      <c r="O28" s="202">
        <v>165000</v>
      </c>
      <c r="P28" s="189">
        <v>1</v>
      </c>
      <c r="Q28" s="190" t="s">
        <v>373</v>
      </c>
      <c r="R28" s="190">
        <f t="shared" si="4"/>
        <v>165000</v>
      </c>
      <c r="S28" s="208">
        <v>0.7</v>
      </c>
      <c r="T28" s="190" t="s">
        <v>374</v>
      </c>
      <c r="U28" s="190">
        <v>1</v>
      </c>
      <c r="V28" s="190" t="s">
        <v>500</v>
      </c>
      <c r="W28" s="183">
        <v>3.0423959999999997</v>
      </c>
      <c r="X28" s="193">
        <f t="shared" si="0"/>
        <v>115500</v>
      </c>
      <c r="Y28" s="194">
        <f t="shared" si="5"/>
        <v>289902308.8499999</v>
      </c>
      <c r="Z28" s="195">
        <f t="shared" si="1"/>
        <v>351396.7379999999</v>
      </c>
      <c r="AA28" s="183" t="s">
        <v>57</v>
      </c>
      <c r="AB28" s="183" t="s">
        <v>80</v>
      </c>
      <c r="AC28" s="188" t="s">
        <v>372</v>
      </c>
      <c r="AD28" s="281">
        <v>165000</v>
      </c>
      <c r="AE28" s="189">
        <v>1</v>
      </c>
      <c r="AF28" s="305" t="s">
        <v>529</v>
      </c>
      <c r="AG28" s="190">
        <f t="shared" si="6"/>
        <v>165000</v>
      </c>
      <c r="AH28" s="191">
        <v>0.7</v>
      </c>
      <c r="AI28" s="297"/>
    </row>
    <row r="29" spans="1:35">
      <c r="A29" s="183">
        <v>86</v>
      </c>
      <c r="B29" s="183" t="s">
        <v>58</v>
      </c>
      <c r="C29" s="183" t="s">
        <v>78</v>
      </c>
      <c r="D29" s="183" t="s">
        <v>81</v>
      </c>
      <c r="E29" s="183" t="str">
        <f t="shared" si="2"/>
        <v>Purchase of consumables for PMTCT</v>
      </c>
      <c r="F29" s="184">
        <v>3</v>
      </c>
      <c r="G29" s="183">
        <v>2.95</v>
      </c>
      <c r="H29" s="183">
        <v>8.58</v>
      </c>
      <c r="I29" s="183">
        <v>338.28933600000005</v>
      </c>
      <c r="J29" s="185">
        <v>39.427661538461543</v>
      </c>
      <c r="K29" s="186">
        <f t="shared" si="3"/>
        <v>617760</v>
      </c>
      <c r="L29" s="187">
        <v>0.9</v>
      </c>
      <c r="M29" s="183" t="s">
        <v>51</v>
      </c>
      <c r="N29" s="197" t="s">
        <v>375</v>
      </c>
      <c r="O29" s="202">
        <v>80000</v>
      </c>
      <c r="P29" s="189">
        <v>1</v>
      </c>
      <c r="Q29" s="190" t="s">
        <v>376</v>
      </c>
      <c r="R29" s="190">
        <f t="shared" si="4"/>
        <v>80000</v>
      </c>
      <c r="S29" s="207">
        <v>0.9</v>
      </c>
      <c r="T29" s="190" t="s">
        <v>377</v>
      </c>
      <c r="U29" s="190">
        <v>4</v>
      </c>
      <c r="V29" s="190" t="s">
        <v>501</v>
      </c>
      <c r="W29" s="183">
        <v>15.860903999999998</v>
      </c>
      <c r="X29" s="193">
        <f t="shared" si="0"/>
        <v>72000</v>
      </c>
      <c r="Y29" s="194">
        <f t="shared" si="5"/>
        <v>942137697.59999979</v>
      </c>
      <c r="Z29" s="195">
        <f t="shared" si="1"/>
        <v>1141985.0879999998</v>
      </c>
      <c r="AA29" s="183" t="s">
        <v>49</v>
      </c>
      <c r="AB29" s="183"/>
      <c r="AC29" s="183" t="s">
        <v>524</v>
      </c>
      <c r="AD29" s="193">
        <v>60000</v>
      </c>
      <c r="AE29" s="301">
        <v>1</v>
      </c>
      <c r="AF29" s="297" t="s">
        <v>525</v>
      </c>
      <c r="AG29" s="277">
        <f>AD29*AE29</f>
        <v>60000</v>
      </c>
      <c r="AH29" s="302">
        <v>0.9</v>
      </c>
      <c r="AI29" s="297" t="s">
        <v>520</v>
      </c>
    </row>
    <row r="30" spans="1:35">
      <c r="A30" s="183">
        <v>92</v>
      </c>
      <c r="B30" s="183" t="s">
        <v>58</v>
      </c>
      <c r="C30" s="183" t="s">
        <v>78</v>
      </c>
      <c r="D30" s="183" t="s">
        <v>82</v>
      </c>
      <c r="E30" s="183" t="str">
        <f t="shared" si="2"/>
        <v>Purchase of consumables for HIV Behaviour change intervention (Mass media)</v>
      </c>
      <c r="F30" s="184">
        <v>3</v>
      </c>
      <c r="G30" s="183">
        <v>1.91</v>
      </c>
      <c r="H30" s="183">
        <v>8.0612691202175402E-3</v>
      </c>
      <c r="I30" s="183">
        <v>1.298038976613388E-2</v>
      </c>
      <c r="J30" s="185">
        <v>1.6102166510703955</v>
      </c>
      <c r="K30" s="186">
        <f t="shared" si="3"/>
        <v>106641.79319748716</v>
      </c>
      <c r="L30" s="187">
        <v>0.7</v>
      </c>
      <c r="M30" s="183" t="s">
        <v>51</v>
      </c>
      <c r="N30" s="196" t="s">
        <v>378</v>
      </c>
      <c r="O30" s="197">
        <v>18898441</v>
      </c>
      <c r="P30" s="189">
        <v>1</v>
      </c>
      <c r="Q30" s="183"/>
      <c r="R30" s="190">
        <f t="shared" si="4"/>
        <v>18898441</v>
      </c>
      <c r="S30" s="207">
        <v>0.7</v>
      </c>
      <c r="T30" s="183"/>
      <c r="U30" s="183" t="s">
        <v>497</v>
      </c>
      <c r="V30" s="183"/>
      <c r="W30" s="183">
        <v>1.43451617</v>
      </c>
      <c r="X30" s="193">
        <f t="shared" si="0"/>
        <v>13228909</v>
      </c>
      <c r="Y30" s="194">
        <f t="shared" si="5"/>
        <v>15656093839.323036</v>
      </c>
      <c r="Z30" s="195">
        <f t="shared" si="1"/>
        <v>18977083.441603679</v>
      </c>
      <c r="AA30" s="183" t="s">
        <v>70</v>
      </c>
      <c r="AB30" s="183"/>
      <c r="AC30" s="188" t="s">
        <v>378</v>
      </c>
      <c r="AD30" s="280">
        <v>23111967</v>
      </c>
      <c r="AE30" s="301">
        <v>1</v>
      </c>
      <c r="AF30" s="297"/>
      <c r="AG30" s="278">
        <f>AD30*AE30</f>
        <v>23111967</v>
      </c>
      <c r="AH30" s="302">
        <v>0.7</v>
      </c>
      <c r="AI30" s="297"/>
    </row>
    <row r="31" spans="1:35">
      <c r="A31" s="183">
        <v>93</v>
      </c>
      <c r="B31" s="183" t="s">
        <v>58</v>
      </c>
      <c r="C31" s="183" t="s">
        <v>78</v>
      </c>
      <c r="D31" s="192" t="s">
        <v>83</v>
      </c>
      <c r="E31" s="183" t="str">
        <f t="shared" si="2"/>
        <v>Purchase of consumables for HIV Behaviour change intervention (Schools - 10-18 years)</v>
      </c>
      <c r="F31" s="184">
        <v>3</v>
      </c>
      <c r="G31" s="183">
        <v>2.88</v>
      </c>
      <c r="H31" s="183">
        <v>3.8063633103402618E-3</v>
      </c>
      <c r="I31" s="183">
        <v>0.66366331571202974</v>
      </c>
      <c r="J31" s="185">
        <v>174.35627174871621</v>
      </c>
      <c r="K31" s="186">
        <f t="shared" si="3"/>
        <v>4739.6352532216524</v>
      </c>
      <c r="L31" s="187">
        <v>0.7</v>
      </c>
      <c r="M31" s="183" t="s">
        <v>51</v>
      </c>
      <c r="N31" s="196" t="s">
        <v>379</v>
      </c>
      <c r="O31" s="209">
        <v>1778839</v>
      </c>
      <c r="P31" s="189">
        <v>1</v>
      </c>
      <c r="Q31" s="183"/>
      <c r="R31" s="190">
        <f t="shared" si="4"/>
        <v>1778839</v>
      </c>
      <c r="S31" s="207">
        <v>0.7</v>
      </c>
      <c r="T31" s="183"/>
      <c r="U31" s="183" t="s">
        <v>497</v>
      </c>
      <c r="V31" s="183"/>
      <c r="W31" s="183">
        <v>23.351729200000001</v>
      </c>
      <c r="X31" s="193">
        <f t="shared" si="0"/>
        <v>1245187</v>
      </c>
      <c r="Y31" s="194">
        <f t="shared" si="5"/>
        <v>23988753222.125305</v>
      </c>
      <c r="Z31" s="195">
        <f t="shared" si="1"/>
        <v>29077276.632879157</v>
      </c>
      <c r="AA31" s="183" t="s">
        <v>57</v>
      </c>
      <c r="AB31" s="183"/>
      <c r="AC31" s="188" t="s">
        <v>379</v>
      </c>
      <c r="AD31" s="280">
        <v>2087550</v>
      </c>
      <c r="AE31" s="301">
        <v>1</v>
      </c>
      <c r="AF31" s="297"/>
      <c r="AG31" s="278">
        <f>AD31*AE31</f>
        <v>2087550</v>
      </c>
      <c r="AH31" s="302">
        <v>0.7</v>
      </c>
      <c r="AI31" s="297"/>
    </row>
    <row r="32" spans="1:35">
      <c r="A32" s="183"/>
      <c r="B32" s="183" t="s">
        <v>58</v>
      </c>
      <c r="C32" s="183" t="s">
        <v>191</v>
      </c>
      <c r="D32" s="192" t="s">
        <v>244</v>
      </c>
      <c r="E32" s="183" t="str">
        <f t="shared" si="2"/>
        <v>Purchase of consumables for Testing for hepatitis B</v>
      </c>
      <c r="F32" s="183">
        <v>3</v>
      </c>
      <c r="G32" s="183"/>
      <c r="H32" s="183"/>
      <c r="I32" s="183"/>
      <c r="J32" s="185"/>
      <c r="K32" s="186">
        <f t="shared" si="3"/>
        <v>0</v>
      </c>
      <c r="L32" s="187"/>
      <c r="M32" s="183" t="s">
        <v>51</v>
      </c>
      <c r="N32" s="210" t="s">
        <v>378</v>
      </c>
      <c r="O32" s="190">
        <v>18898441</v>
      </c>
      <c r="P32" s="211">
        <v>1</v>
      </c>
      <c r="Q32" s="183"/>
      <c r="R32" s="190">
        <f t="shared" si="4"/>
        <v>18898441</v>
      </c>
      <c r="S32" s="212">
        <v>0.33</v>
      </c>
      <c r="T32" s="183" t="s">
        <v>380</v>
      </c>
      <c r="U32" s="183">
        <v>1</v>
      </c>
      <c r="V32" s="183" t="s">
        <v>494</v>
      </c>
      <c r="W32" s="192">
        <v>0.34</v>
      </c>
      <c r="X32" s="193">
        <f t="shared" si="0"/>
        <v>6236486</v>
      </c>
      <c r="Y32" s="194">
        <f t="shared" si="5"/>
        <v>1749334191.1650002</v>
      </c>
      <c r="Z32" s="195">
        <f t="shared" si="1"/>
        <v>2120405.0802000002</v>
      </c>
      <c r="AA32" s="183" t="s">
        <v>49</v>
      </c>
      <c r="AB32" s="183"/>
      <c r="AC32" s="183" t="s">
        <v>378</v>
      </c>
      <c r="AD32" s="280">
        <v>23111967</v>
      </c>
      <c r="AE32" s="301">
        <v>1</v>
      </c>
      <c r="AF32" s="297"/>
      <c r="AG32" s="277">
        <f t="shared" ref="AG32:AG89" si="7">AD32*AE32</f>
        <v>23111967</v>
      </c>
      <c r="AH32" s="302">
        <v>0.1</v>
      </c>
      <c r="AI32" s="297" t="s">
        <v>526</v>
      </c>
    </row>
    <row r="33" spans="1:35">
      <c r="A33" s="183"/>
      <c r="B33" s="183" t="s">
        <v>58</v>
      </c>
      <c r="C33" s="183" t="s">
        <v>139</v>
      </c>
      <c r="D33" s="192" t="s">
        <v>243</v>
      </c>
      <c r="E33" s="183" t="str">
        <f t="shared" si="2"/>
        <v>Purchase of consumables for Treatment of hepatitis B</v>
      </c>
      <c r="F33" s="183">
        <v>3</v>
      </c>
      <c r="G33" s="183"/>
      <c r="H33" s="183"/>
      <c r="I33" s="183"/>
      <c r="J33" s="185"/>
      <c r="K33" s="186">
        <f t="shared" si="3"/>
        <v>0</v>
      </c>
      <c r="L33" s="187"/>
      <c r="M33" s="183" t="s">
        <v>51</v>
      </c>
      <c r="N33" s="210" t="s">
        <v>378</v>
      </c>
      <c r="O33" s="190">
        <v>18898441</v>
      </c>
      <c r="P33" s="213">
        <v>1.4999999999999999E-2</v>
      </c>
      <c r="Q33" s="183" t="s">
        <v>381</v>
      </c>
      <c r="R33" s="190">
        <f t="shared" si="4"/>
        <v>283476.61499999999</v>
      </c>
      <c r="S33" s="212">
        <v>0.1</v>
      </c>
      <c r="T33" s="183" t="s">
        <v>382</v>
      </c>
      <c r="U33" s="183">
        <v>4</v>
      </c>
      <c r="V33" s="183" t="s">
        <v>502</v>
      </c>
      <c r="W33" s="192">
        <v>25.34</v>
      </c>
      <c r="X33" s="193">
        <f t="shared" si="0"/>
        <v>28348</v>
      </c>
      <c r="Y33" s="194">
        <f t="shared" si="5"/>
        <v>592622037.48825002</v>
      </c>
      <c r="Z33" s="195">
        <f t="shared" si="1"/>
        <v>718329.74241000006</v>
      </c>
      <c r="AA33" s="183" t="s">
        <v>49</v>
      </c>
      <c r="AB33" s="183" t="s">
        <v>255</v>
      </c>
      <c r="AC33" s="183" t="s">
        <v>378</v>
      </c>
      <c r="AD33" s="280">
        <v>23111967</v>
      </c>
      <c r="AE33" s="306">
        <v>1.4999999999999999E-2</v>
      </c>
      <c r="AF33" s="305" t="s">
        <v>527</v>
      </c>
      <c r="AG33" s="277">
        <f t="shared" si="7"/>
        <v>346679.505</v>
      </c>
      <c r="AH33" s="302">
        <v>0.3</v>
      </c>
      <c r="AI33" s="297" t="s">
        <v>528</v>
      </c>
    </row>
    <row r="34" spans="1:35">
      <c r="A34" s="183">
        <v>96</v>
      </c>
      <c r="B34" s="183" t="s">
        <v>235</v>
      </c>
      <c r="C34" s="183" t="s">
        <v>84</v>
      </c>
      <c r="D34" s="183" t="s">
        <v>85</v>
      </c>
      <c r="E34" s="183" t="str">
        <f t="shared" si="2"/>
        <v>Purchase of consumables for Treatment of gonorrhea</v>
      </c>
      <c r="F34" s="184">
        <v>3</v>
      </c>
      <c r="G34" s="183">
        <v>2.95</v>
      </c>
      <c r="H34" s="183">
        <v>8.7596622563607784</v>
      </c>
      <c r="I34" s="183">
        <v>127.95030916060578</v>
      </c>
      <c r="J34" s="185">
        <v>14.606762842676428</v>
      </c>
      <c r="K34" s="186">
        <f t="shared" si="3"/>
        <v>144220.32984803026</v>
      </c>
      <c r="L34" s="187">
        <v>0.60000000000013443</v>
      </c>
      <c r="M34" s="183" t="s">
        <v>48</v>
      </c>
      <c r="N34" s="197" t="s">
        <v>383</v>
      </c>
      <c r="O34" s="197">
        <v>9162016</v>
      </c>
      <c r="P34" s="214">
        <v>2.9949999999999998E-3</v>
      </c>
      <c r="Q34" s="190" t="s">
        <v>384</v>
      </c>
      <c r="R34" s="190">
        <f t="shared" si="4"/>
        <v>27440.23792</v>
      </c>
      <c r="S34" s="207">
        <v>0.6</v>
      </c>
      <c r="T34" s="190" t="s">
        <v>385</v>
      </c>
      <c r="U34" s="190">
        <v>1</v>
      </c>
      <c r="V34" s="190" t="s">
        <v>494</v>
      </c>
      <c r="W34" s="183">
        <v>5.1708000000000004E-2</v>
      </c>
      <c r="X34" s="193">
        <f t="shared" si="0"/>
        <v>16464</v>
      </c>
      <c r="Y34" s="194">
        <f t="shared" si="5"/>
        <v>702345.51207184326</v>
      </c>
      <c r="Z34" s="195">
        <f t="shared" si="1"/>
        <v>851.3278934204161</v>
      </c>
      <c r="AA34" s="183" t="s">
        <v>49</v>
      </c>
      <c r="AB34" s="183"/>
      <c r="AC34" s="188" t="s">
        <v>383</v>
      </c>
      <c r="AD34" s="280">
        <v>11747952</v>
      </c>
      <c r="AE34" s="270">
        <v>2.9949999999999998E-3</v>
      </c>
      <c r="AF34" s="268" t="s">
        <v>529</v>
      </c>
      <c r="AG34" s="190">
        <f t="shared" si="7"/>
        <v>35185.116239999996</v>
      </c>
      <c r="AH34" s="187">
        <v>0.6</v>
      </c>
      <c r="AI34" s="190"/>
    </row>
    <row r="35" spans="1:35">
      <c r="A35" s="183">
        <v>97</v>
      </c>
      <c r="B35" s="183" t="s">
        <v>235</v>
      </c>
      <c r="C35" s="183" t="s">
        <v>84</v>
      </c>
      <c r="D35" s="183" t="s">
        <v>86</v>
      </c>
      <c r="E35" s="183" t="str">
        <f t="shared" si="2"/>
        <v>Purchase of consumables for Treatment of chlamydia</v>
      </c>
      <c r="F35" s="184">
        <v>3</v>
      </c>
      <c r="G35" s="183">
        <v>2.95</v>
      </c>
      <c r="H35" s="183">
        <v>5.2470376915601067</v>
      </c>
      <c r="I35" s="183">
        <v>76.642235187202857</v>
      </c>
      <c r="J35" s="185">
        <v>14.606762842676426</v>
      </c>
      <c r="K35" s="186">
        <f t="shared" si="3"/>
        <v>144220.32984803029</v>
      </c>
      <c r="L35" s="187">
        <v>0.60000000000021447</v>
      </c>
      <c r="M35" s="183" t="s">
        <v>48</v>
      </c>
      <c r="N35" s="197" t="s">
        <v>383</v>
      </c>
      <c r="O35" s="197">
        <v>9162016</v>
      </c>
      <c r="P35" s="189">
        <v>5.0000000000000001E-3</v>
      </c>
      <c r="Q35" s="190" t="s">
        <v>384</v>
      </c>
      <c r="R35" s="190">
        <f t="shared" si="4"/>
        <v>45810.080000000002</v>
      </c>
      <c r="S35" s="207">
        <v>0.6</v>
      </c>
      <c r="T35" s="190" t="s">
        <v>385</v>
      </c>
      <c r="U35" s="190">
        <v>1</v>
      </c>
      <c r="V35" s="190" t="s">
        <v>494</v>
      </c>
      <c r="W35" s="183">
        <v>0.289464</v>
      </c>
      <c r="X35" s="193">
        <f t="shared" si="0"/>
        <v>27486</v>
      </c>
      <c r="Y35" s="194">
        <f t="shared" si="5"/>
        <v>6563882.6535743997</v>
      </c>
      <c r="Z35" s="195">
        <f t="shared" si="1"/>
        <v>7956.2213982719995</v>
      </c>
      <c r="AA35" s="183" t="s">
        <v>49</v>
      </c>
      <c r="AB35" s="183"/>
      <c r="AC35" s="188" t="s">
        <v>383</v>
      </c>
      <c r="AD35" s="280">
        <v>11747952</v>
      </c>
      <c r="AE35" s="267">
        <v>5.0000000000000001E-3</v>
      </c>
      <c r="AF35" s="268" t="s">
        <v>529</v>
      </c>
      <c r="AG35" s="190">
        <f t="shared" si="7"/>
        <v>58739.76</v>
      </c>
      <c r="AH35" s="187">
        <v>0.6</v>
      </c>
      <c r="AI35" s="190"/>
    </row>
    <row r="36" spans="1:35">
      <c r="A36" s="183">
        <v>100</v>
      </c>
      <c r="B36" s="183" t="s">
        <v>235</v>
      </c>
      <c r="C36" s="183" t="s">
        <v>84</v>
      </c>
      <c r="D36" s="183" t="s">
        <v>87</v>
      </c>
      <c r="E36" s="183" t="str">
        <f t="shared" si="2"/>
        <v>Purchase of consumables for Treatment of trichomoniasis</v>
      </c>
      <c r="F36" s="184">
        <v>3</v>
      </c>
      <c r="G36" s="183">
        <v>2.65</v>
      </c>
      <c r="H36" s="183">
        <v>2.5471056755146146</v>
      </c>
      <c r="I36" s="183">
        <v>37.204968537477114</v>
      </c>
      <c r="J36" s="185">
        <v>14.606762842676428</v>
      </c>
      <c r="K36" s="186">
        <f t="shared" si="3"/>
        <v>75541.664609843152</v>
      </c>
      <c r="L36" s="187">
        <v>0.59999999999994791</v>
      </c>
      <c r="M36" s="183" t="s">
        <v>48</v>
      </c>
      <c r="N36" s="215" t="s">
        <v>386</v>
      </c>
      <c r="O36" s="198">
        <v>4799004</v>
      </c>
      <c r="P36" s="189">
        <v>1.03E-2</v>
      </c>
      <c r="Q36" s="190" t="s">
        <v>384</v>
      </c>
      <c r="R36" s="190">
        <f t="shared" si="4"/>
        <v>49429.741200000004</v>
      </c>
      <c r="S36" s="207">
        <v>0.6</v>
      </c>
      <c r="T36" s="190" t="s">
        <v>385</v>
      </c>
      <c r="U36" s="190">
        <v>1</v>
      </c>
      <c r="V36" s="190" t="s">
        <v>494</v>
      </c>
      <c r="W36" s="183">
        <v>6.7799999999999999E-2</v>
      </c>
      <c r="X36" s="193">
        <f t="shared" si="0"/>
        <v>29658</v>
      </c>
      <c r="Y36" s="194">
        <f t="shared" si="5"/>
        <v>1658911.5444132001</v>
      </c>
      <c r="Z36" s="195">
        <f t="shared" si="1"/>
        <v>2010.8018720160001</v>
      </c>
      <c r="AA36" s="183" t="s">
        <v>49</v>
      </c>
      <c r="AB36" s="183"/>
      <c r="AC36" s="190" t="s">
        <v>386</v>
      </c>
      <c r="AD36" s="280">
        <v>6170128</v>
      </c>
      <c r="AE36" s="267">
        <v>1.03E-2</v>
      </c>
      <c r="AF36" s="268" t="s">
        <v>529</v>
      </c>
      <c r="AG36" s="190">
        <f t="shared" si="7"/>
        <v>63552.318400000004</v>
      </c>
      <c r="AH36" s="187">
        <v>0.6</v>
      </c>
      <c r="AI36" s="190"/>
    </row>
    <row r="37" spans="1:35">
      <c r="A37" s="183">
        <v>101</v>
      </c>
      <c r="B37" s="183" t="s">
        <v>235</v>
      </c>
      <c r="C37" s="183" t="s">
        <v>84</v>
      </c>
      <c r="D37" s="192" t="s">
        <v>88</v>
      </c>
      <c r="E37" s="183" t="str">
        <f t="shared" si="2"/>
        <v>Purchase of consumables for Treatment of PID (Pelvic Inflammatory Disease)</v>
      </c>
      <c r="F37" s="183">
        <v>2</v>
      </c>
      <c r="G37" s="183">
        <v>3</v>
      </c>
      <c r="H37" s="183">
        <v>10.090457099154053</v>
      </c>
      <c r="I37" s="183">
        <v>147.38891382154398</v>
      </c>
      <c r="J37" s="185">
        <v>14.606762842676426</v>
      </c>
      <c r="K37" s="186">
        <f t="shared" si="3"/>
        <v>113312.49691476475</v>
      </c>
      <c r="L37" s="187">
        <v>0.89999999999938107</v>
      </c>
      <c r="M37" s="183" t="s">
        <v>48</v>
      </c>
      <c r="N37" s="215" t="s">
        <v>386</v>
      </c>
      <c r="O37" s="198">
        <v>4799004</v>
      </c>
      <c r="P37" s="214">
        <v>2.5999999999999999E-3</v>
      </c>
      <c r="Q37" s="190" t="s">
        <v>384</v>
      </c>
      <c r="R37" s="190">
        <f t="shared" si="4"/>
        <v>12477.410399999999</v>
      </c>
      <c r="S37" s="207">
        <v>0.9</v>
      </c>
      <c r="T37" s="190" t="s">
        <v>387</v>
      </c>
      <c r="U37" s="190">
        <v>1</v>
      </c>
      <c r="V37" s="190" t="s">
        <v>494</v>
      </c>
      <c r="W37" s="183">
        <v>6.1505879999999991</v>
      </c>
      <c r="X37" s="193">
        <f t="shared" si="0"/>
        <v>11230</v>
      </c>
      <c r="Y37" s="194">
        <f t="shared" si="5"/>
        <v>56981982.427906536</v>
      </c>
      <c r="Z37" s="195">
        <f t="shared" si="1"/>
        <v>69069.069609583676</v>
      </c>
      <c r="AA37" s="183" t="s">
        <v>49</v>
      </c>
      <c r="AB37" s="183"/>
      <c r="AC37" s="190" t="s">
        <v>386</v>
      </c>
      <c r="AD37" s="280">
        <v>6170128</v>
      </c>
      <c r="AE37" s="270">
        <v>2.5999999999999999E-3</v>
      </c>
      <c r="AF37" s="268" t="s">
        <v>529</v>
      </c>
      <c r="AG37" s="190">
        <f t="shared" si="7"/>
        <v>16042.3328</v>
      </c>
      <c r="AH37" s="187">
        <v>0.9</v>
      </c>
      <c r="AI37" s="190"/>
    </row>
    <row r="38" spans="1:35">
      <c r="A38" s="183">
        <v>105</v>
      </c>
      <c r="B38" s="183" t="s">
        <v>89</v>
      </c>
      <c r="C38" s="183" t="s">
        <v>90</v>
      </c>
      <c r="D38" s="192" t="s">
        <v>91</v>
      </c>
      <c r="E38" s="183" t="str">
        <f t="shared" si="2"/>
        <v>Purchase of consumables for Mass ITN Distribution</v>
      </c>
      <c r="F38" s="184">
        <v>3</v>
      </c>
      <c r="G38" s="183">
        <v>2.5</v>
      </c>
      <c r="H38" s="183">
        <v>3.5288914034879156E-4</v>
      </c>
      <c r="I38" s="183">
        <v>8.0515372743763039E-3</v>
      </c>
      <c r="J38" s="185">
        <v>22.816052844296248</v>
      </c>
      <c r="K38" s="186">
        <f t="shared" si="3"/>
        <v>666.90542455332161</v>
      </c>
      <c r="L38" s="187">
        <v>0.95</v>
      </c>
      <c r="M38" s="183" t="s">
        <v>51</v>
      </c>
      <c r="N38" s="183" t="s">
        <v>388</v>
      </c>
      <c r="O38" s="183">
        <v>2362305</v>
      </c>
      <c r="P38" s="189">
        <v>1</v>
      </c>
      <c r="Q38" s="190"/>
      <c r="R38" s="190">
        <f t="shared" si="4"/>
        <v>2362305</v>
      </c>
      <c r="S38" s="207">
        <v>0.8</v>
      </c>
      <c r="T38" s="183" t="s">
        <v>89</v>
      </c>
      <c r="U38" s="183">
        <v>1</v>
      </c>
      <c r="V38" s="183" t="s">
        <v>494</v>
      </c>
      <c r="W38" s="183">
        <v>0.81240000000000001</v>
      </c>
      <c r="X38" s="193">
        <f t="shared" si="0"/>
        <v>1889844</v>
      </c>
      <c r="Y38" s="194">
        <f t="shared" si="5"/>
        <v>1266630144.1200001</v>
      </c>
      <c r="Z38" s="195">
        <f t="shared" si="1"/>
        <v>1535309.2656</v>
      </c>
      <c r="AA38" s="183" t="s">
        <v>49</v>
      </c>
      <c r="AB38" s="183" t="s">
        <v>92</v>
      </c>
      <c r="AC38" s="183" t="s">
        <v>388</v>
      </c>
      <c r="AD38" s="183">
        <v>2362305</v>
      </c>
      <c r="AE38" s="267">
        <v>1</v>
      </c>
      <c r="AF38" s="268" t="s">
        <v>529</v>
      </c>
      <c r="AG38" s="190">
        <f t="shared" si="7"/>
        <v>2362305</v>
      </c>
      <c r="AH38" s="187">
        <v>0.8</v>
      </c>
      <c r="AI38" s="183"/>
    </row>
    <row r="39" spans="1:35">
      <c r="A39" s="183">
        <v>106</v>
      </c>
      <c r="B39" s="183" t="s">
        <v>89</v>
      </c>
      <c r="C39" s="183" t="s">
        <v>90</v>
      </c>
      <c r="D39" s="192" t="s">
        <v>93</v>
      </c>
      <c r="E39" s="183" t="str">
        <f t="shared" si="2"/>
        <v>Purchase of consumables for Indoor residual spraying drugs</v>
      </c>
      <c r="F39" s="184">
        <v>3</v>
      </c>
      <c r="G39" s="183">
        <v>2.5499999999999998</v>
      </c>
      <c r="H39" s="183"/>
      <c r="I39" s="183"/>
      <c r="J39" s="183"/>
      <c r="K39" s="186">
        <f t="shared" si="3"/>
        <v>0</v>
      </c>
      <c r="L39" s="183"/>
      <c r="M39" s="183" t="s">
        <v>51</v>
      </c>
      <c r="N39" s="196" t="s">
        <v>389</v>
      </c>
      <c r="O39" s="202">
        <v>45283</v>
      </c>
      <c r="P39" s="189">
        <v>1</v>
      </c>
      <c r="Q39" s="190" t="s">
        <v>390</v>
      </c>
      <c r="R39" s="190">
        <f t="shared" si="4"/>
        <v>45283</v>
      </c>
      <c r="S39" s="207">
        <v>0.9</v>
      </c>
      <c r="T39" s="183" t="s">
        <v>89</v>
      </c>
      <c r="U39" s="183">
        <v>1</v>
      </c>
      <c r="V39" s="183" t="s">
        <v>494</v>
      </c>
      <c r="W39" s="192">
        <v>36.47</v>
      </c>
      <c r="X39" s="193">
        <f t="shared" si="0"/>
        <v>40755</v>
      </c>
      <c r="Y39" s="194">
        <f t="shared" si="5"/>
        <v>1226217224.9250002</v>
      </c>
      <c r="Z39" s="195">
        <f t="shared" si="1"/>
        <v>1486323.9090000002</v>
      </c>
      <c r="AA39" s="183" t="s">
        <v>49</v>
      </c>
      <c r="AB39" s="183" t="s">
        <v>247</v>
      </c>
      <c r="AC39" s="282" t="s">
        <v>389</v>
      </c>
      <c r="AD39" s="283">
        <v>50000</v>
      </c>
      <c r="AE39" s="275">
        <v>1</v>
      </c>
      <c r="AF39" s="276" t="s">
        <v>530</v>
      </c>
      <c r="AG39" s="277">
        <f t="shared" si="7"/>
        <v>50000</v>
      </c>
      <c r="AH39" s="284">
        <v>0.9</v>
      </c>
      <c r="AI39" s="278"/>
    </row>
    <row r="40" spans="1:35">
      <c r="A40" s="183">
        <v>107</v>
      </c>
      <c r="B40" s="183" t="s">
        <v>89</v>
      </c>
      <c r="C40" s="183" t="s">
        <v>90</v>
      </c>
      <c r="D40" s="183" t="s">
        <v>94</v>
      </c>
      <c r="E40" s="183" t="str">
        <f t="shared" si="2"/>
        <v>Purchase of consumables for IPT (pregnant women)</v>
      </c>
      <c r="F40" s="184">
        <v>3</v>
      </c>
      <c r="G40" s="183">
        <v>3</v>
      </c>
      <c r="H40" s="183">
        <v>2.0890594972108063E-3</v>
      </c>
      <c r="I40" s="183">
        <v>0.33275311062504381</v>
      </c>
      <c r="J40" s="185">
        <v>159.28369252733916</v>
      </c>
      <c r="K40" s="186">
        <f t="shared" si="3"/>
        <v>1884.3283239889515</v>
      </c>
      <c r="L40" s="187">
        <v>0.95</v>
      </c>
      <c r="M40" s="183" t="s">
        <v>51</v>
      </c>
      <c r="N40" s="197" t="s">
        <v>391</v>
      </c>
      <c r="O40" s="202">
        <v>949472</v>
      </c>
      <c r="P40" s="189">
        <v>1</v>
      </c>
      <c r="Q40" s="190"/>
      <c r="R40" s="190">
        <f t="shared" si="4"/>
        <v>949472</v>
      </c>
      <c r="S40" s="207">
        <v>0.95</v>
      </c>
      <c r="T40" s="190" t="s">
        <v>392</v>
      </c>
      <c r="U40" s="190">
        <v>8</v>
      </c>
      <c r="V40" s="190" t="s">
        <v>504</v>
      </c>
      <c r="W40" s="183">
        <v>0.15065999999999999</v>
      </c>
      <c r="X40" s="193">
        <f t="shared" si="0"/>
        <v>901998</v>
      </c>
      <c r="Y40" s="194">
        <f t="shared" si="5"/>
        <v>112113440.12879999</v>
      </c>
      <c r="Z40" s="195">
        <f t="shared" si="1"/>
        <v>135895.07894399998</v>
      </c>
      <c r="AA40" s="183" t="s">
        <v>49</v>
      </c>
      <c r="AB40" s="183" t="s">
        <v>95</v>
      </c>
      <c r="AC40" s="282" t="s">
        <v>533</v>
      </c>
      <c r="AD40" s="278">
        <v>1149483</v>
      </c>
      <c r="AE40" s="285">
        <v>1</v>
      </c>
      <c r="AF40" s="278" t="s">
        <v>534</v>
      </c>
      <c r="AG40" s="277">
        <f t="shared" si="7"/>
        <v>1149483</v>
      </c>
      <c r="AH40" s="286">
        <v>0.95</v>
      </c>
      <c r="AI40" s="278"/>
    </row>
    <row r="41" spans="1:35">
      <c r="A41" s="183">
        <v>108</v>
      </c>
      <c r="B41" s="183" t="s">
        <v>89</v>
      </c>
      <c r="C41" s="183" t="s">
        <v>96</v>
      </c>
      <c r="D41" s="183" t="s">
        <v>96</v>
      </c>
      <c r="E41" s="183" t="str">
        <f t="shared" si="2"/>
        <v>Purchase of consumables for Uncomplicated malaria treatment</v>
      </c>
      <c r="F41" s="184">
        <v>3</v>
      </c>
      <c r="G41" s="183">
        <v>2.86</v>
      </c>
      <c r="H41" s="183">
        <v>4.4543849304123341E-2</v>
      </c>
      <c r="I41" s="183">
        <v>0.77433906710980283</v>
      </c>
      <c r="J41" s="185">
        <v>17.383748355985116</v>
      </c>
      <c r="K41" s="186">
        <f t="shared" si="3"/>
        <v>136919.58528937778</v>
      </c>
      <c r="L41" s="187">
        <v>0.8</v>
      </c>
      <c r="M41" s="183" t="s">
        <v>51</v>
      </c>
      <c r="N41" s="197" t="s">
        <v>393</v>
      </c>
      <c r="O41" s="197">
        <v>16009457</v>
      </c>
      <c r="P41" s="189">
        <v>0.24</v>
      </c>
      <c r="Q41" s="190" t="s">
        <v>394</v>
      </c>
      <c r="R41" s="190">
        <f t="shared" si="4"/>
        <v>3842269.6799999997</v>
      </c>
      <c r="S41" s="207">
        <v>0.8</v>
      </c>
      <c r="T41" s="190" t="s">
        <v>385</v>
      </c>
      <c r="U41" s="190">
        <v>1</v>
      </c>
      <c r="V41" s="190" t="s">
        <v>494</v>
      </c>
      <c r="W41" s="183">
        <v>0.81662399999999991</v>
      </c>
      <c r="X41" s="193">
        <f t="shared" si="0"/>
        <v>3073816</v>
      </c>
      <c r="Y41" s="194">
        <f t="shared" si="5"/>
        <v>2070875159.205811</v>
      </c>
      <c r="Z41" s="195">
        <f t="shared" si="1"/>
        <v>2510151.7081282558</v>
      </c>
      <c r="AA41" s="183" t="s">
        <v>49</v>
      </c>
      <c r="AB41" s="183"/>
      <c r="AC41" s="278" t="s">
        <v>532</v>
      </c>
      <c r="AD41" s="278">
        <v>19987387</v>
      </c>
      <c r="AE41" s="285">
        <v>0.185</v>
      </c>
      <c r="AF41" s="278" t="s">
        <v>531</v>
      </c>
      <c r="AG41" s="277">
        <f t="shared" si="7"/>
        <v>3697666.5949999997</v>
      </c>
      <c r="AH41" s="284">
        <v>0.8</v>
      </c>
      <c r="AI41" s="277"/>
    </row>
    <row r="42" spans="1:35">
      <c r="A42" s="183">
        <v>110</v>
      </c>
      <c r="B42" s="183" t="s">
        <v>89</v>
      </c>
      <c r="C42" s="183" t="s">
        <v>99</v>
      </c>
      <c r="D42" s="192" t="s">
        <v>246</v>
      </c>
      <c r="E42" s="183" t="str">
        <f t="shared" si="2"/>
        <v>Purchase of consumables for Complicated malaria treatment (adults)</v>
      </c>
      <c r="F42" s="183">
        <v>2</v>
      </c>
      <c r="G42" s="183">
        <v>2.7299999999999995</v>
      </c>
      <c r="H42" s="183">
        <v>4.4543849304123341E-2</v>
      </c>
      <c r="I42" s="183">
        <v>0.77433906710980283</v>
      </c>
      <c r="J42" s="185">
        <v>17.383748355985116</v>
      </c>
      <c r="K42" s="186">
        <f t="shared" si="3"/>
        <v>5302.6387445200526</v>
      </c>
      <c r="L42" s="187"/>
      <c r="M42" s="183" t="s">
        <v>51</v>
      </c>
      <c r="N42" s="216" t="s">
        <v>395</v>
      </c>
      <c r="O42" s="197">
        <v>3890298</v>
      </c>
      <c r="P42" s="189">
        <v>3.4000000000000002E-2</v>
      </c>
      <c r="Q42" s="190" t="s">
        <v>394</v>
      </c>
      <c r="R42" s="190">
        <f t="shared" si="4"/>
        <v>132270.13200000001</v>
      </c>
      <c r="S42" s="207">
        <v>0.9</v>
      </c>
      <c r="T42" s="190" t="s">
        <v>396</v>
      </c>
      <c r="U42" s="190">
        <v>1</v>
      </c>
      <c r="V42" s="190" t="s">
        <v>494</v>
      </c>
      <c r="W42" s="192">
        <v>7.0860120000000002</v>
      </c>
      <c r="X42" s="193">
        <f t="shared" si="0"/>
        <v>119043</v>
      </c>
      <c r="Y42" s="194">
        <f t="shared" si="5"/>
        <v>695921298.87573624</v>
      </c>
      <c r="Z42" s="195">
        <f t="shared" si="1"/>
        <v>843540.9683342257</v>
      </c>
      <c r="AA42" s="183" t="s">
        <v>49</v>
      </c>
      <c r="AB42" s="183"/>
      <c r="AC42" s="278" t="s">
        <v>537</v>
      </c>
      <c r="AD42" s="287">
        <v>3697666.5949999997</v>
      </c>
      <c r="AE42" s="288">
        <v>0.03</v>
      </c>
      <c r="AF42" s="289" t="s">
        <v>529</v>
      </c>
      <c r="AG42" s="277">
        <f t="shared" si="7"/>
        <v>110929.99784999999</v>
      </c>
      <c r="AH42" s="284">
        <v>0.9</v>
      </c>
      <c r="AI42" s="277"/>
    </row>
    <row r="43" spans="1:35">
      <c r="A43" s="183">
        <v>115</v>
      </c>
      <c r="B43" s="183" t="s">
        <v>89</v>
      </c>
      <c r="C43" s="183" t="s">
        <v>96</v>
      </c>
      <c r="D43" s="192" t="s">
        <v>240</v>
      </c>
      <c r="E43" s="183" t="str">
        <f t="shared" si="2"/>
        <v>Purchase of consumables for Rectal antimalarial treatment (&lt;5 years)</v>
      </c>
      <c r="F43" s="184">
        <v>3</v>
      </c>
      <c r="G43" s="183">
        <v>3</v>
      </c>
      <c r="H43" s="183"/>
      <c r="I43" s="183"/>
      <c r="J43" s="185"/>
      <c r="K43" s="186">
        <f t="shared" si="3"/>
        <v>0</v>
      </c>
      <c r="L43" s="187"/>
      <c r="M43" s="183" t="s">
        <v>51</v>
      </c>
      <c r="N43" s="197" t="s">
        <v>397</v>
      </c>
      <c r="O43" s="197">
        <v>2888984</v>
      </c>
      <c r="P43" s="189">
        <v>0.37</v>
      </c>
      <c r="Q43" s="190" t="s">
        <v>398</v>
      </c>
      <c r="R43" s="190">
        <f t="shared" si="4"/>
        <v>1068924.08</v>
      </c>
      <c r="S43" s="207">
        <v>0.8</v>
      </c>
      <c r="T43" s="190" t="s">
        <v>399</v>
      </c>
      <c r="U43" s="190">
        <v>1</v>
      </c>
      <c r="V43" s="190" t="s">
        <v>494</v>
      </c>
      <c r="W43" s="183">
        <v>1.56</v>
      </c>
      <c r="X43" s="193">
        <f t="shared" si="0"/>
        <v>855139</v>
      </c>
      <c r="Y43" s="194">
        <f t="shared" si="5"/>
        <v>1100564232.7680001</v>
      </c>
      <c r="Z43" s="195">
        <f t="shared" si="1"/>
        <v>1334017.2518400003</v>
      </c>
      <c r="AA43" s="183" t="s">
        <v>49</v>
      </c>
      <c r="AB43" s="183"/>
      <c r="AC43" s="282" t="s">
        <v>397</v>
      </c>
      <c r="AD43" s="278">
        <v>1234580</v>
      </c>
      <c r="AE43" s="285">
        <v>0.31</v>
      </c>
      <c r="AF43" s="278" t="s">
        <v>538</v>
      </c>
      <c r="AG43" s="277">
        <f t="shared" si="7"/>
        <v>382719.8</v>
      </c>
      <c r="AH43" s="284">
        <v>0.8</v>
      </c>
      <c r="AI43" s="277"/>
    </row>
    <row r="44" spans="1:35">
      <c r="A44" s="183">
        <v>116</v>
      </c>
      <c r="B44" s="183" t="s">
        <v>89</v>
      </c>
      <c r="C44" s="183" t="s">
        <v>96</v>
      </c>
      <c r="D44" s="183" t="s">
        <v>400</v>
      </c>
      <c r="E44" s="183" t="str">
        <f t="shared" si="2"/>
        <v>Purchase of consumables for First line malaria treatment with Dihydroartemisinin piperaquin (Children &lt;5)</v>
      </c>
      <c r="F44" s="184">
        <v>3</v>
      </c>
      <c r="G44" s="183">
        <v>2.86</v>
      </c>
      <c r="H44" s="183">
        <v>3.0000000000000002E-2</v>
      </c>
      <c r="I44" s="183">
        <v>8.3262299999999997E-2</v>
      </c>
      <c r="J44" s="185">
        <v>2.7754099999999995</v>
      </c>
      <c r="K44" s="186">
        <f t="shared" si="3"/>
        <v>25654.177920000006</v>
      </c>
      <c r="L44" s="187">
        <v>0.8</v>
      </c>
      <c r="M44" s="183" t="s">
        <v>51</v>
      </c>
      <c r="N44" s="197" t="s">
        <v>397</v>
      </c>
      <c r="O44" s="197">
        <v>2888984</v>
      </c>
      <c r="P44" s="217">
        <v>0.37</v>
      </c>
      <c r="Q44" s="190" t="s">
        <v>398</v>
      </c>
      <c r="R44" s="190">
        <f t="shared" si="4"/>
        <v>1068924.08</v>
      </c>
      <c r="S44" s="207">
        <v>0.8</v>
      </c>
      <c r="T44" s="190" t="s">
        <v>399</v>
      </c>
      <c r="U44" s="190">
        <v>1</v>
      </c>
      <c r="V44" s="190" t="s">
        <v>494</v>
      </c>
      <c r="W44" s="183">
        <v>2.26938</v>
      </c>
      <c r="X44" s="193">
        <f t="shared" si="0"/>
        <v>855139</v>
      </c>
      <c r="Y44" s="194">
        <f t="shared" si="5"/>
        <v>1601024652.9224641</v>
      </c>
      <c r="Z44" s="195">
        <f t="shared" si="1"/>
        <v>1940635.9429363201</v>
      </c>
      <c r="AA44" s="183" t="s">
        <v>49</v>
      </c>
      <c r="AB44" s="183"/>
      <c r="AC44" s="282" t="s">
        <v>397</v>
      </c>
      <c r="AD44" s="278">
        <v>1234580</v>
      </c>
      <c r="AE44" s="285">
        <v>0.31</v>
      </c>
      <c r="AF44" s="278" t="s">
        <v>538</v>
      </c>
      <c r="AG44" s="277">
        <f t="shared" si="7"/>
        <v>382719.8</v>
      </c>
      <c r="AH44" s="284">
        <v>0.8</v>
      </c>
      <c r="AI44" s="277"/>
    </row>
    <row r="45" spans="1:35">
      <c r="A45" s="183">
        <v>117</v>
      </c>
      <c r="B45" s="183" t="s">
        <v>89</v>
      </c>
      <c r="C45" s="183" t="s">
        <v>96</v>
      </c>
      <c r="D45" s="183" t="s">
        <v>98</v>
      </c>
      <c r="E45" s="183" t="str">
        <f t="shared" si="2"/>
        <v>Purchase of consumables for Home management of fevers using antimalarial (artesunate- amodiaquine AAQ) (under 5)</v>
      </c>
      <c r="F45" s="184">
        <v>3</v>
      </c>
      <c r="G45" s="183">
        <v>2.87</v>
      </c>
      <c r="H45" s="183">
        <v>26.263643508804034</v>
      </c>
      <c r="I45" s="183">
        <v>2160.2504073111995</v>
      </c>
      <c r="J45" s="185">
        <v>82.25250265017668</v>
      </c>
      <c r="K45" s="186">
        <f t="shared" si="3"/>
        <v>2582793.1764084459</v>
      </c>
      <c r="L45" s="187">
        <v>0.8</v>
      </c>
      <c r="M45" s="183" t="s">
        <v>51</v>
      </c>
      <c r="N45" s="197" t="s">
        <v>401</v>
      </c>
      <c r="O45" s="197">
        <v>1068924</v>
      </c>
      <c r="P45" s="217">
        <v>0.115</v>
      </c>
      <c r="Q45" s="190" t="s">
        <v>394</v>
      </c>
      <c r="R45" s="190">
        <f t="shared" si="4"/>
        <v>122926.26000000001</v>
      </c>
      <c r="S45" s="207">
        <v>0.8</v>
      </c>
      <c r="T45" s="190" t="s">
        <v>399</v>
      </c>
      <c r="U45" s="190">
        <v>1</v>
      </c>
      <c r="V45" s="190" t="s">
        <v>494</v>
      </c>
      <c r="W45" s="183">
        <v>2.26938</v>
      </c>
      <c r="X45" s="193">
        <f t="shared" si="0"/>
        <v>98341</v>
      </c>
      <c r="Y45" s="194">
        <f t="shared" si="5"/>
        <v>184117821.30640802</v>
      </c>
      <c r="Z45" s="195">
        <f t="shared" si="1"/>
        <v>223173.11673504004</v>
      </c>
      <c r="AA45" s="183" t="s">
        <v>49</v>
      </c>
      <c r="AB45" s="183"/>
      <c r="AC45" s="282" t="s">
        <v>401</v>
      </c>
      <c r="AD45" s="278">
        <v>382719.8</v>
      </c>
      <c r="AE45" s="279">
        <v>0.115</v>
      </c>
      <c r="AF45" s="289" t="s">
        <v>529</v>
      </c>
      <c r="AG45" s="277">
        <f t="shared" si="7"/>
        <v>44012.777000000002</v>
      </c>
      <c r="AH45" s="284">
        <v>0.8</v>
      </c>
      <c r="AI45" s="277"/>
    </row>
    <row r="46" spans="1:35">
      <c r="A46" s="183">
        <v>125</v>
      </c>
      <c r="B46" s="183" t="s">
        <v>89</v>
      </c>
      <c r="C46" s="183" t="s">
        <v>99</v>
      </c>
      <c r="D46" s="183" t="s">
        <v>100</v>
      </c>
      <c r="E46" s="183" t="str">
        <f t="shared" si="2"/>
        <v>Purchase of consumables for Complicated (children, injectable artesunate)</v>
      </c>
      <c r="F46" s="183">
        <v>2</v>
      </c>
      <c r="G46" s="183">
        <v>2.87</v>
      </c>
      <c r="H46" s="183">
        <v>0.7</v>
      </c>
      <c r="I46" s="183">
        <v>3.6189119999999995</v>
      </c>
      <c r="J46" s="185">
        <v>5.1698742857142852</v>
      </c>
      <c r="K46" s="186">
        <f t="shared" si="3"/>
        <v>24168.371640000001</v>
      </c>
      <c r="L46" s="187">
        <v>1</v>
      </c>
      <c r="M46" s="183" t="s">
        <v>51</v>
      </c>
      <c r="N46" s="197" t="s">
        <v>402</v>
      </c>
      <c r="O46" s="197">
        <v>1068924</v>
      </c>
      <c r="P46" s="218">
        <v>3.4000000000000002E-2</v>
      </c>
      <c r="Q46" s="219" t="s">
        <v>394</v>
      </c>
      <c r="R46" s="190">
        <f t="shared" si="4"/>
        <v>36343.416000000005</v>
      </c>
      <c r="S46" s="208">
        <v>0.95</v>
      </c>
      <c r="T46" s="190" t="s">
        <v>396</v>
      </c>
      <c r="U46" s="190">
        <v>1</v>
      </c>
      <c r="V46" s="190" t="s">
        <v>494</v>
      </c>
      <c r="W46" s="183">
        <v>7.0860120000000002</v>
      </c>
      <c r="X46" s="193">
        <f t="shared" si="0"/>
        <v>34526</v>
      </c>
      <c r="Y46" s="194">
        <f t="shared" si="5"/>
        <v>201839044.93676752</v>
      </c>
      <c r="Z46" s="195">
        <f t="shared" si="1"/>
        <v>244653.38780214245</v>
      </c>
      <c r="AA46" s="183" t="s">
        <v>49</v>
      </c>
      <c r="AB46" s="183"/>
      <c r="AC46" s="282" t="s">
        <v>402</v>
      </c>
      <c r="AD46" s="278">
        <v>382719.8</v>
      </c>
      <c r="AE46" s="290">
        <v>3.4000000000000002E-2</v>
      </c>
      <c r="AF46" s="289" t="s">
        <v>529</v>
      </c>
      <c r="AG46" s="277">
        <f t="shared" si="7"/>
        <v>13012.4732</v>
      </c>
      <c r="AH46" s="291">
        <v>0.95</v>
      </c>
      <c r="AI46" s="277"/>
    </row>
    <row r="47" spans="1:35">
      <c r="A47" s="183"/>
      <c r="B47" s="183" t="s">
        <v>101</v>
      </c>
      <c r="C47" s="183" t="s">
        <v>102</v>
      </c>
      <c r="D47" s="192" t="s">
        <v>245</v>
      </c>
      <c r="E47" s="183" t="str">
        <f t="shared" si="2"/>
        <v>Purchase of consumables for Hepatitis B  testing</v>
      </c>
      <c r="F47" s="183">
        <v>3</v>
      </c>
      <c r="G47" s="183"/>
      <c r="H47" s="183"/>
      <c r="I47" s="183"/>
      <c r="J47" s="185"/>
      <c r="K47" s="186">
        <f t="shared" si="3"/>
        <v>0</v>
      </c>
      <c r="L47" s="187"/>
      <c r="M47" s="183" t="s">
        <v>51</v>
      </c>
      <c r="N47" s="197" t="s">
        <v>391</v>
      </c>
      <c r="O47" s="202">
        <v>949472</v>
      </c>
      <c r="P47" s="211">
        <v>1</v>
      </c>
      <c r="Q47" s="183"/>
      <c r="R47" s="190">
        <f t="shared" si="4"/>
        <v>949472</v>
      </c>
      <c r="S47" s="207">
        <v>0.95</v>
      </c>
      <c r="T47" s="190" t="s">
        <v>392</v>
      </c>
      <c r="U47" s="190">
        <v>1</v>
      </c>
      <c r="V47" s="190" t="s">
        <v>503</v>
      </c>
      <c r="W47" s="192">
        <v>0.34</v>
      </c>
      <c r="X47" s="193">
        <f t="shared" si="0"/>
        <v>901998</v>
      </c>
      <c r="Y47" s="194">
        <f t="shared" si="5"/>
        <v>253010551.20000002</v>
      </c>
      <c r="Z47" s="195">
        <f t="shared" si="1"/>
        <v>306679.45600000001</v>
      </c>
      <c r="AA47" s="183" t="s">
        <v>49</v>
      </c>
      <c r="AB47" s="183" t="s">
        <v>104</v>
      </c>
      <c r="AC47" s="282" t="s">
        <v>533</v>
      </c>
      <c r="AD47" s="278">
        <v>1149483</v>
      </c>
      <c r="AE47" s="288">
        <v>1</v>
      </c>
      <c r="AF47" s="289" t="s">
        <v>529</v>
      </c>
      <c r="AG47" s="277">
        <f t="shared" si="7"/>
        <v>1149483</v>
      </c>
      <c r="AH47" s="286">
        <v>0.95</v>
      </c>
      <c r="AI47" s="278"/>
    </row>
    <row r="48" spans="1:35">
      <c r="A48" s="183">
        <v>128</v>
      </c>
      <c r="B48" s="183" t="s">
        <v>101</v>
      </c>
      <c r="C48" s="183" t="s">
        <v>102</v>
      </c>
      <c r="D48" s="183" t="s">
        <v>103</v>
      </c>
      <c r="E48" s="183" t="str">
        <f t="shared" si="2"/>
        <v>Purchase of consumables for Urinanalysis</v>
      </c>
      <c r="F48" s="184">
        <v>3</v>
      </c>
      <c r="G48" s="183">
        <v>2.95</v>
      </c>
      <c r="H48" s="183"/>
      <c r="I48" s="183"/>
      <c r="J48" s="185"/>
      <c r="K48" s="186">
        <f t="shared" si="3"/>
        <v>0</v>
      </c>
      <c r="L48" s="187"/>
      <c r="M48" s="183" t="s">
        <v>48</v>
      </c>
      <c r="N48" s="197" t="s">
        <v>391</v>
      </c>
      <c r="O48" s="202">
        <v>949472</v>
      </c>
      <c r="P48" s="217">
        <v>1</v>
      </c>
      <c r="Q48" s="190"/>
      <c r="R48" s="190">
        <f t="shared" si="4"/>
        <v>949472</v>
      </c>
      <c r="S48" s="207">
        <v>0.95</v>
      </c>
      <c r="T48" s="190" t="s">
        <v>392</v>
      </c>
      <c r="U48" s="190">
        <v>8</v>
      </c>
      <c r="V48" s="190" t="s">
        <v>504</v>
      </c>
      <c r="W48" s="183">
        <v>0.45900000000000002</v>
      </c>
      <c r="X48" s="193">
        <f t="shared" si="0"/>
        <v>901998</v>
      </c>
      <c r="Y48" s="194">
        <f t="shared" si="5"/>
        <v>341564244.12</v>
      </c>
      <c r="Z48" s="195">
        <f t="shared" si="1"/>
        <v>414017.26559999998</v>
      </c>
      <c r="AA48" s="183" t="s">
        <v>49</v>
      </c>
      <c r="AB48" s="183" t="s">
        <v>104</v>
      </c>
      <c r="AC48" s="282" t="s">
        <v>533</v>
      </c>
      <c r="AD48" s="278">
        <v>1149483</v>
      </c>
      <c r="AE48" s="288">
        <v>1</v>
      </c>
      <c r="AF48" s="289" t="s">
        <v>529</v>
      </c>
      <c r="AG48" s="277">
        <f t="shared" si="7"/>
        <v>1149483</v>
      </c>
      <c r="AH48" s="286">
        <v>0.95</v>
      </c>
      <c r="AI48" s="278"/>
    </row>
    <row r="49" spans="1:35">
      <c r="A49" s="183">
        <v>129</v>
      </c>
      <c r="B49" s="183" t="s">
        <v>101</v>
      </c>
      <c r="C49" s="183" t="s">
        <v>102</v>
      </c>
      <c r="D49" s="192" t="s">
        <v>236</v>
      </c>
      <c r="E49" s="183" t="str">
        <f t="shared" si="2"/>
        <v>Purchase of consumables for Deworming (pregnant women)</v>
      </c>
      <c r="F49" s="184">
        <v>3</v>
      </c>
      <c r="G49" s="183">
        <v>2.95</v>
      </c>
      <c r="H49" s="183"/>
      <c r="I49" s="183"/>
      <c r="J49" s="185"/>
      <c r="K49" s="186">
        <f t="shared" si="3"/>
        <v>0</v>
      </c>
      <c r="L49" s="187"/>
      <c r="M49" s="183" t="s">
        <v>48</v>
      </c>
      <c r="N49" s="197" t="s">
        <v>391</v>
      </c>
      <c r="O49" s="202">
        <v>949472</v>
      </c>
      <c r="P49" s="189">
        <v>1</v>
      </c>
      <c r="Q49" s="190"/>
      <c r="R49" s="190">
        <f t="shared" si="4"/>
        <v>949472</v>
      </c>
      <c r="S49" s="207">
        <v>0.95</v>
      </c>
      <c r="T49" s="190" t="s">
        <v>392</v>
      </c>
      <c r="U49" s="190">
        <v>1</v>
      </c>
      <c r="V49" s="190" t="s">
        <v>503</v>
      </c>
      <c r="W49" s="220">
        <v>3.264E-3</v>
      </c>
      <c r="X49" s="193">
        <f t="shared" si="0"/>
        <v>901998</v>
      </c>
      <c r="Y49" s="194">
        <f t="shared" si="5"/>
        <v>2428901.2915199995</v>
      </c>
      <c r="Z49" s="195">
        <f t="shared" si="1"/>
        <v>2944.1227775999996</v>
      </c>
      <c r="AA49" s="183" t="s">
        <v>49</v>
      </c>
      <c r="AB49" s="183" t="s">
        <v>104</v>
      </c>
      <c r="AC49" s="282" t="s">
        <v>533</v>
      </c>
      <c r="AD49" s="278">
        <v>1149483</v>
      </c>
      <c r="AE49" s="288">
        <v>1</v>
      </c>
      <c r="AF49" s="289" t="s">
        <v>529</v>
      </c>
      <c r="AG49" s="277">
        <f t="shared" si="7"/>
        <v>1149483</v>
      </c>
      <c r="AH49" s="286">
        <v>0.95</v>
      </c>
      <c r="AI49" s="278"/>
    </row>
    <row r="50" spans="1:35">
      <c r="A50" s="183">
        <v>130</v>
      </c>
      <c r="B50" s="183" t="s">
        <v>101</v>
      </c>
      <c r="C50" s="183" t="s">
        <v>102</v>
      </c>
      <c r="D50" s="183" t="s">
        <v>105</v>
      </c>
      <c r="E50" s="183" t="str">
        <f t="shared" si="2"/>
        <v>Purchase of consumables for Tetanus toxoid (pregnant women)</v>
      </c>
      <c r="F50" s="184">
        <v>3</v>
      </c>
      <c r="G50" s="183">
        <v>2.95</v>
      </c>
      <c r="H50" s="183">
        <v>0.11053413509965179</v>
      </c>
      <c r="I50" s="183">
        <v>0.8719775983535708</v>
      </c>
      <c r="J50" s="185">
        <v>7.8887630284295565</v>
      </c>
      <c r="K50" s="186">
        <f t="shared" si="3"/>
        <v>99701.613005269741</v>
      </c>
      <c r="L50" s="187">
        <v>0</v>
      </c>
      <c r="M50" s="183" t="s">
        <v>48</v>
      </c>
      <c r="N50" s="197" t="s">
        <v>391</v>
      </c>
      <c r="O50" s="202">
        <v>949472</v>
      </c>
      <c r="P50" s="189">
        <v>1</v>
      </c>
      <c r="Q50" s="190"/>
      <c r="R50" s="190">
        <f t="shared" si="4"/>
        <v>949472</v>
      </c>
      <c r="S50" s="207">
        <v>0.95</v>
      </c>
      <c r="T50" s="190" t="s">
        <v>392</v>
      </c>
      <c r="U50" s="190">
        <v>1</v>
      </c>
      <c r="V50" s="190" t="s">
        <v>503</v>
      </c>
      <c r="W50" s="183">
        <v>1.666404</v>
      </c>
      <c r="X50" s="193">
        <f t="shared" si="0"/>
        <v>901998</v>
      </c>
      <c r="Y50" s="194">
        <f t="shared" si="5"/>
        <v>1240052336.9467199</v>
      </c>
      <c r="Z50" s="195">
        <f t="shared" si="1"/>
        <v>1503093.7417535998</v>
      </c>
      <c r="AA50" s="183" t="s">
        <v>49</v>
      </c>
      <c r="AB50" s="183" t="s">
        <v>104</v>
      </c>
      <c r="AC50" s="282" t="s">
        <v>533</v>
      </c>
      <c r="AD50" s="278">
        <v>1149483</v>
      </c>
      <c r="AE50" s="288">
        <v>1</v>
      </c>
      <c r="AF50" s="289" t="s">
        <v>529</v>
      </c>
      <c r="AG50" s="277">
        <f t="shared" si="7"/>
        <v>1149483</v>
      </c>
      <c r="AH50" s="286">
        <v>0.95</v>
      </c>
      <c r="AI50" s="278"/>
    </row>
    <row r="51" spans="1:35">
      <c r="A51" s="183">
        <v>131</v>
      </c>
      <c r="B51" s="183" t="s">
        <v>101</v>
      </c>
      <c r="C51" s="183" t="s">
        <v>102</v>
      </c>
      <c r="D51" s="183" t="s">
        <v>106</v>
      </c>
      <c r="E51" s="183" t="str">
        <f t="shared" si="2"/>
        <v>Purchase of consumables for Daily iron and folic acid supplementation (pregnant women)</v>
      </c>
      <c r="F51" s="184">
        <v>3</v>
      </c>
      <c r="G51" s="183">
        <v>2.95</v>
      </c>
      <c r="H51" s="183">
        <v>0.18999999999999997</v>
      </c>
      <c r="I51" s="183">
        <v>22.90165264706059</v>
      </c>
      <c r="J51" s="185">
        <v>120.53501393189786</v>
      </c>
      <c r="K51" s="186">
        <f t="shared" si="3"/>
        <v>171379.69599999997</v>
      </c>
      <c r="L51" s="187">
        <v>0</v>
      </c>
      <c r="M51" s="183" t="s">
        <v>48</v>
      </c>
      <c r="N51" s="197" t="s">
        <v>391</v>
      </c>
      <c r="O51" s="202">
        <v>949472</v>
      </c>
      <c r="P51" s="217">
        <v>1</v>
      </c>
      <c r="Q51" s="190"/>
      <c r="R51" s="190">
        <f t="shared" si="4"/>
        <v>949472</v>
      </c>
      <c r="S51" s="207">
        <v>0.95</v>
      </c>
      <c r="T51" s="190" t="s">
        <v>392</v>
      </c>
      <c r="U51" s="190">
        <v>8</v>
      </c>
      <c r="V51" s="190" t="s">
        <v>504</v>
      </c>
      <c r="W51" s="183">
        <v>1.3071959999999998</v>
      </c>
      <c r="X51" s="193">
        <f t="shared" si="0"/>
        <v>901998</v>
      </c>
      <c r="Y51" s="194">
        <f t="shared" si="5"/>
        <v>972748177.90127981</v>
      </c>
      <c r="Z51" s="195">
        <f t="shared" si="1"/>
        <v>1179088.7004863997</v>
      </c>
      <c r="AA51" s="183" t="s">
        <v>49</v>
      </c>
      <c r="AB51" s="183" t="s">
        <v>104</v>
      </c>
      <c r="AC51" s="282" t="s">
        <v>533</v>
      </c>
      <c r="AD51" s="278">
        <v>1149483</v>
      </c>
      <c r="AE51" s="288">
        <v>1</v>
      </c>
      <c r="AF51" s="289" t="s">
        <v>529</v>
      </c>
      <c r="AG51" s="277">
        <f t="shared" si="7"/>
        <v>1149483</v>
      </c>
      <c r="AH51" s="286">
        <v>0.95</v>
      </c>
      <c r="AI51" s="278"/>
    </row>
    <row r="52" spans="1:35">
      <c r="A52" s="183">
        <v>132</v>
      </c>
      <c r="B52" s="183" t="s">
        <v>101</v>
      </c>
      <c r="C52" s="183" t="s">
        <v>102</v>
      </c>
      <c r="D52" s="183" t="s">
        <v>107</v>
      </c>
      <c r="E52" s="183" t="str">
        <f t="shared" si="2"/>
        <v>Purchase of consumables for Syphilis detection and treatment (pregnant women)</v>
      </c>
      <c r="F52" s="184">
        <v>3</v>
      </c>
      <c r="G52" s="183">
        <v>2.5</v>
      </c>
      <c r="H52" s="183">
        <v>9.8991703892788774E-2</v>
      </c>
      <c r="I52" s="183">
        <v>0.83264183211231657</v>
      </c>
      <c r="J52" s="185">
        <v>8.4112284097472916</v>
      </c>
      <c r="K52" s="186">
        <f t="shared" si="3"/>
        <v>89290.358524569237</v>
      </c>
      <c r="L52" s="187">
        <v>0</v>
      </c>
      <c r="M52" s="183" t="s">
        <v>48</v>
      </c>
      <c r="N52" s="197" t="s">
        <v>391</v>
      </c>
      <c r="O52" s="202">
        <v>949472</v>
      </c>
      <c r="P52" s="217">
        <v>1</v>
      </c>
      <c r="Q52" s="190"/>
      <c r="R52" s="190">
        <f t="shared" si="4"/>
        <v>949472</v>
      </c>
      <c r="S52" s="207">
        <v>0.95</v>
      </c>
      <c r="T52" s="190" t="s">
        <v>392</v>
      </c>
      <c r="U52" s="190">
        <v>1</v>
      </c>
      <c r="V52" s="190" t="s">
        <v>503</v>
      </c>
      <c r="W52" s="183">
        <v>4.6722000000000001</v>
      </c>
      <c r="X52" s="193">
        <f t="shared" si="0"/>
        <v>901998</v>
      </c>
      <c r="Y52" s="194">
        <f t="shared" si="5"/>
        <v>3476811462.6959996</v>
      </c>
      <c r="Z52" s="195">
        <f t="shared" si="1"/>
        <v>4214316.9244799996</v>
      </c>
      <c r="AA52" s="183" t="s">
        <v>49</v>
      </c>
      <c r="AB52" s="183" t="s">
        <v>104</v>
      </c>
      <c r="AC52" s="282" t="s">
        <v>533</v>
      </c>
      <c r="AD52" s="278">
        <v>1149483</v>
      </c>
      <c r="AE52" s="288">
        <v>1</v>
      </c>
      <c r="AF52" s="289" t="s">
        <v>529</v>
      </c>
      <c r="AG52" s="277">
        <f t="shared" si="7"/>
        <v>1149483</v>
      </c>
      <c r="AH52" s="286">
        <v>0.95</v>
      </c>
      <c r="AI52" s="278"/>
    </row>
    <row r="53" spans="1:35">
      <c r="A53" s="183">
        <v>134</v>
      </c>
      <c r="B53" s="183" t="s">
        <v>89</v>
      </c>
      <c r="C53" s="183" t="s">
        <v>78</v>
      </c>
      <c r="D53" s="192" t="s">
        <v>108</v>
      </c>
      <c r="E53" s="183" t="str">
        <f t="shared" si="2"/>
        <v>Purchase of consumables for Malaria Prevention ITN (pregnant)</v>
      </c>
      <c r="F53" s="184">
        <v>3</v>
      </c>
      <c r="G53" s="183">
        <v>2.5499999999999998</v>
      </c>
      <c r="H53" s="183">
        <v>0.55312133236461181</v>
      </c>
      <c r="I53" s="183">
        <v>12.620045548538535</v>
      </c>
      <c r="J53" s="185">
        <v>22.816052844296255</v>
      </c>
      <c r="K53" s="186">
        <f t="shared" si="3"/>
        <v>315103.9306097356</v>
      </c>
      <c r="L53" s="187">
        <v>0.59999999999982856</v>
      </c>
      <c r="M53" s="183" t="s">
        <v>48</v>
      </c>
      <c r="N53" s="197" t="s">
        <v>391</v>
      </c>
      <c r="O53" s="202">
        <v>949472</v>
      </c>
      <c r="P53" s="217">
        <v>1</v>
      </c>
      <c r="Q53" s="190"/>
      <c r="R53" s="190">
        <f t="shared" si="4"/>
        <v>949472</v>
      </c>
      <c r="S53" s="207">
        <v>0.6</v>
      </c>
      <c r="T53" s="190" t="s">
        <v>392</v>
      </c>
      <c r="U53" s="190">
        <v>1</v>
      </c>
      <c r="V53" s="190" t="s">
        <v>503</v>
      </c>
      <c r="W53" s="183">
        <v>0.81240000000000001</v>
      </c>
      <c r="X53" s="193">
        <f t="shared" si="0"/>
        <v>569683</v>
      </c>
      <c r="Y53" s="194">
        <f t="shared" si="5"/>
        <v>381818771.13599998</v>
      </c>
      <c r="Z53" s="195">
        <f t="shared" si="1"/>
        <v>462810.63167999999</v>
      </c>
      <c r="AA53" s="183" t="s">
        <v>49</v>
      </c>
      <c r="AB53" s="183"/>
      <c r="AC53" s="282" t="s">
        <v>533</v>
      </c>
      <c r="AD53" s="278">
        <v>1149483</v>
      </c>
      <c r="AE53" s="288">
        <v>1</v>
      </c>
      <c r="AF53" s="289" t="s">
        <v>529</v>
      </c>
      <c r="AG53" s="277">
        <f t="shared" si="7"/>
        <v>1149483</v>
      </c>
      <c r="AH53" s="286">
        <v>0.95</v>
      </c>
      <c r="AI53" s="278"/>
    </row>
    <row r="54" spans="1:35">
      <c r="A54" s="183"/>
      <c r="B54" s="183" t="s">
        <v>101</v>
      </c>
      <c r="C54" s="183" t="s">
        <v>102</v>
      </c>
      <c r="D54" s="192" t="s">
        <v>237</v>
      </c>
      <c r="E54" s="183" t="str">
        <f t="shared" si="2"/>
        <v>Purchase of consumables for Hemoglobin for pregnant women (hemacue)</v>
      </c>
      <c r="F54" s="184">
        <v>3</v>
      </c>
      <c r="G54" s="183"/>
      <c r="H54" s="183"/>
      <c r="I54" s="183"/>
      <c r="J54" s="185"/>
      <c r="K54" s="186">
        <f t="shared" si="3"/>
        <v>0</v>
      </c>
      <c r="L54" s="187"/>
      <c r="M54" s="183" t="s">
        <v>48</v>
      </c>
      <c r="N54" s="197" t="s">
        <v>391</v>
      </c>
      <c r="O54" s="202">
        <v>949472</v>
      </c>
      <c r="P54" s="217">
        <v>1</v>
      </c>
      <c r="Q54" s="190"/>
      <c r="R54" s="190">
        <f t="shared" si="4"/>
        <v>949472</v>
      </c>
      <c r="S54" s="207">
        <v>0.95</v>
      </c>
      <c r="T54" s="190" t="s">
        <v>392</v>
      </c>
      <c r="U54" s="190">
        <v>3</v>
      </c>
      <c r="V54" s="190" t="s">
        <v>505</v>
      </c>
      <c r="W54" s="183">
        <v>1.4750000000000001</v>
      </c>
      <c r="X54" s="193">
        <f t="shared" si="0"/>
        <v>901998</v>
      </c>
      <c r="Y54" s="194">
        <f t="shared" si="5"/>
        <v>1097619303</v>
      </c>
      <c r="Z54" s="195">
        <f t="shared" si="1"/>
        <v>1330447.6399999999</v>
      </c>
      <c r="AA54" s="183" t="s">
        <v>49</v>
      </c>
      <c r="AB54" s="183"/>
      <c r="AC54" s="282" t="s">
        <v>533</v>
      </c>
      <c r="AD54" s="278">
        <v>1149483</v>
      </c>
      <c r="AE54" s="288">
        <v>1</v>
      </c>
      <c r="AF54" s="289" t="s">
        <v>529</v>
      </c>
      <c r="AG54" s="277">
        <f t="shared" si="7"/>
        <v>1149483</v>
      </c>
      <c r="AH54" s="286">
        <v>0.95</v>
      </c>
      <c r="AI54" s="278"/>
    </row>
    <row r="55" spans="1:35">
      <c r="A55" s="183">
        <v>135</v>
      </c>
      <c r="B55" s="183" t="s">
        <v>235</v>
      </c>
      <c r="C55" s="183" t="s">
        <v>109</v>
      </c>
      <c r="D55" s="183" t="s">
        <v>110</v>
      </c>
      <c r="E55" s="183" t="str">
        <f t="shared" si="2"/>
        <v>Purchase of consumables for Oral Contraception</v>
      </c>
      <c r="F55" s="184">
        <v>3</v>
      </c>
      <c r="G55" s="183">
        <v>2.65</v>
      </c>
      <c r="H55" s="183">
        <v>0.37</v>
      </c>
      <c r="I55" s="183">
        <v>-57.856201919999997</v>
      </c>
      <c r="J55" s="185">
        <v>-156.3681132972973</v>
      </c>
      <c r="K55" s="186">
        <f t="shared" si="3"/>
        <v>213075.7776</v>
      </c>
      <c r="L55" s="187">
        <v>0.6</v>
      </c>
      <c r="M55" s="183" t="s">
        <v>51</v>
      </c>
      <c r="N55" s="196" t="s">
        <v>403</v>
      </c>
      <c r="O55" s="197">
        <v>4799004</v>
      </c>
      <c r="P55" s="217">
        <v>0.2</v>
      </c>
      <c r="Q55" s="190" t="s">
        <v>404</v>
      </c>
      <c r="R55" s="190">
        <f t="shared" si="4"/>
        <v>959800.8</v>
      </c>
      <c r="S55" s="207">
        <v>0.6</v>
      </c>
      <c r="T55" s="183"/>
      <c r="U55" s="183">
        <v>4</v>
      </c>
      <c r="V55" s="183" t="s">
        <v>502</v>
      </c>
      <c r="W55" s="183">
        <v>0.88500000000000001</v>
      </c>
      <c r="X55" s="193">
        <f t="shared" si="0"/>
        <v>575880</v>
      </c>
      <c r="Y55" s="194">
        <f t="shared" si="5"/>
        <v>420464735.45999998</v>
      </c>
      <c r="Z55" s="195">
        <f t="shared" si="1"/>
        <v>509654.22479999997</v>
      </c>
      <c r="AA55" s="183" t="s">
        <v>49</v>
      </c>
      <c r="AB55" s="183"/>
      <c r="AC55" s="188" t="s">
        <v>403</v>
      </c>
      <c r="AD55" s="280">
        <v>6170128</v>
      </c>
      <c r="AE55" s="285">
        <v>0.3</v>
      </c>
      <c r="AF55" s="278" t="s">
        <v>539</v>
      </c>
      <c r="AG55" s="277">
        <f t="shared" si="7"/>
        <v>1851038.4</v>
      </c>
      <c r="AH55" s="187">
        <v>0.6</v>
      </c>
      <c r="AI55" s="278"/>
    </row>
    <row r="56" spans="1:35">
      <c r="A56" s="183">
        <v>136</v>
      </c>
      <c r="B56" s="183" t="s">
        <v>235</v>
      </c>
      <c r="C56" s="183" t="s">
        <v>109</v>
      </c>
      <c r="D56" s="183" t="s">
        <v>111</v>
      </c>
      <c r="E56" s="183" t="str">
        <f t="shared" si="2"/>
        <v>Purchase of consumables for Male condom</v>
      </c>
      <c r="F56" s="184">
        <v>3</v>
      </c>
      <c r="G56" s="183">
        <v>2.2000000000000002</v>
      </c>
      <c r="H56" s="183">
        <v>2.280089931692578E-3</v>
      </c>
      <c r="I56" s="183">
        <v>0.417944998733562</v>
      </c>
      <c r="J56" s="185">
        <v>183.30197985800896</v>
      </c>
      <c r="K56" s="186">
        <f t="shared" si="3"/>
        <v>2785.456725255091</v>
      </c>
      <c r="L56" s="187">
        <v>0.7</v>
      </c>
      <c r="M56" s="183" t="s">
        <v>51</v>
      </c>
      <c r="N56" s="197" t="s">
        <v>405</v>
      </c>
      <c r="O56" s="197">
        <v>4363012</v>
      </c>
      <c r="P56" s="217">
        <v>0.4</v>
      </c>
      <c r="Q56" s="190"/>
      <c r="R56" s="190">
        <f t="shared" si="4"/>
        <v>1745204.8</v>
      </c>
      <c r="S56" s="207">
        <v>0.7</v>
      </c>
      <c r="T56" s="183"/>
      <c r="U56" s="183">
        <v>4</v>
      </c>
      <c r="V56" s="183" t="s">
        <v>502</v>
      </c>
      <c r="W56" s="183">
        <v>5.0327999999999999</v>
      </c>
      <c r="X56" s="193">
        <f t="shared" si="0"/>
        <v>1221643</v>
      </c>
      <c r="Y56" s="194">
        <f t="shared" si="5"/>
        <v>5072336529.321599</v>
      </c>
      <c r="Z56" s="195">
        <f t="shared" si="1"/>
        <v>6148286.7022079993</v>
      </c>
      <c r="AA56" s="183" t="s">
        <v>49</v>
      </c>
      <c r="AB56" s="183" t="s">
        <v>112</v>
      </c>
      <c r="AC56" s="188" t="s">
        <v>405</v>
      </c>
      <c r="AD56" s="280">
        <v>5577834</v>
      </c>
      <c r="AE56" s="285">
        <v>0.4</v>
      </c>
      <c r="AF56" s="289" t="s">
        <v>529</v>
      </c>
      <c r="AG56" s="277">
        <f t="shared" si="7"/>
        <v>2231133.6</v>
      </c>
      <c r="AH56" s="187">
        <v>0.7</v>
      </c>
      <c r="AI56" s="278"/>
    </row>
    <row r="57" spans="1:35">
      <c r="A57" s="183">
        <v>138</v>
      </c>
      <c r="B57" s="183" t="s">
        <v>235</v>
      </c>
      <c r="C57" s="183" t="s">
        <v>109</v>
      </c>
      <c r="D57" s="183" t="s">
        <v>113</v>
      </c>
      <c r="E57" s="183" t="str">
        <f t="shared" si="2"/>
        <v>Purchase of consumables for Injectable Contraception</v>
      </c>
      <c r="F57" s="184">
        <v>3</v>
      </c>
      <c r="G57" s="183">
        <v>2.2000000000000002</v>
      </c>
      <c r="H57" s="183">
        <v>0.37</v>
      </c>
      <c r="I57" s="183">
        <v>-57.856201919999997</v>
      </c>
      <c r="J57" s="185">
        <v>-156.3681132972973</v>
      </c>
      <c r="K57" s="186">
        <f t="shared" si="3"/>
        <v>319613.66639999999</v>
      </c>
      <c r="L57" s="187">
        <v>0.6</v>
      </c>
      <c r="M57" s="183" t="s">
        <v>51</v>
      </c>
      <c r="N57" s="196" t="s">
        <v>403</v>
      </c>
      <c r="O57" s="197">
        <v>4799004</v>
      </c>
      <c r="P57" s="217">
        <v>0.3</v>
      </c>
      <c r="Q57" s="190" t="s">
        <v>404</v>
      </c>
      <c r="R57" s="190">
        <f t="shared" si="4"/>
        <v>1439701.2</v>
      </c>
      <c r="S57" s="207">
        <v>0.6</v>
      </c>
      <c r="T57" s="183"/>
      <c r="U57" s="183">
        <v>4</v>
      </c>
      <c r="V57" s="183" t="s">
        <v>502</v>
      </c>
      <c r="W57" s="183">
        <v>0.83673600000000004</v>
      </c>
      <c r="X57" s="193">
        <f t="shared" si="0"/>
        <v>863821</v>
      </c>
      <c r="Y57" s="194">
        <f t="shared" si="5"/>
        <v>596301662.52518404</v>
      </c>
      <c r="Z57" s="195">
        <f t="shared" si="1"/>
        <v>722789.89396992</v>
      </c>
      <c r="AA57" s="183" t="s">
        <v>49</v>
      </c>
      <c r="AB57" s="183"/>
      <c r="AC57" s="188" t="s">
        <v>403</v>
      </c>
      <c r="AD57" s="280">
        <v>6170128</v>
      </c>
      <c r="AE57" s="285">
        <v>0.4</v>
      </c>
      <c r="AF57" s="278" t="s">
        <v>539</v>
      </c>
      <c r="AG57" s="277">
        <f t="shared" si="7"/>
        <v>2468051.2000000002</v>
      </c>
      <c r="AH57" s="187">
        <v>0.6</v>
      </c>
      <c r="AI57" s="278"/>
    </row>
    <row r="58" spans="1:35">
      <c r="A58" s="183">
        <v>139</v>
      </c>
      <c r="B58" s="183" t="s">
        <v>235</v>
      </c>
      <c r="C58" s="183" t="s">
        <v>109</v>
      </c>
      <c r="D58" s="183" t="s">
        <v>114</v>
      </c>
      <c r="E58" s="183" t="str">
        <f t="shared" si="2"/>
        <v>Purchase of consumables for IUD</v>
      </c>
      <c r="F58" s="184">
        <v>3</v>
      </c>
      <c r="G58" s="183">
        <v>2.65</v>
      </c>
      <c r="H58" s="183">
        <v>0.37</v>
      </c>
      <c r="I58" s="183">
        <v>-57.856201919999997</v>
      </c>
      <c r="J58" s="185">
        <v>-156.3681132972973</v>
      </c>
      <c r="K58" s="186">
        <f t="shared" si="3"/>
        <v>10653.78888</v>
      </c>
      <c r="L58" s="187">
        <v>0.6</v>
      </c>
      <c r="M58" s="183" t="s">
        <v>51</v>
      </c>
      <c r="N58" s="196" t="s">
        <v>403</v>
      </c>
      <c r="O58" s="197">
        <v>4799004</v>
      </c>
      <c r="P58" s="217">
        <v>0.01</v>
      </c>
      <c r="Q58" s="190" t="s">
        <v>404</v>
      </c>
      <c r="R58" s="190">
        <f t="shared" si="4"/>
        <v>47990.04</v>
      </c>
      <c r="S58" s="207">
        <v>0.6</v>
      </c>
      <c r="T58" s="183"/>
      <c r="U58" s="183">
        <v>1</v>
      </c>
      <c r="V58" s="183" t="s">
        <v>506</v>
      </c>
      <c r="W58" s="183">
        <v>7.6260000000000008E-2</v>
      </c>
      <c r="X58" s="193">
        <f t="shared" si="0"/>
        <v>28794</v>
      </c>
      <c r="Y58" s="194">
        <f t="shared" si="5"/>
        <v>1811561.6229480004</v>
      </c>
      <c r="Z58" s="195">
        <f t="shared" si="1"/>
        <v>2195.8322702400005</v>
      </c>
      <c r="AA58" s="183" t="s">
        <v>49</v>
      </c>
      <c r="AB58" s="183"/>
      <c r="AC58" s="188" t="s">
        <v>403</v>
      </c>
      <c r="AD58" s="280">
        <v>6170128</v>
      </c>
      <c r="AE58" s="285">
        <v>0.05</v>
      </c>
      <c r="AF58" s="278" t="s">
        <v>540</v>
      </c>
      <c r="AG58" s="277">
        <f t="shared" si="7"/>
        <v>308506.40000000002</v>
      </c>
      <c r="AH58" s="187">
        <v>0.6</v>
      </c>
      <c r="AI58" s="278"/>
    </row>
    <row r="59" spans="1:35">
      <c r="A59" s="183">
        <v>140</v>
      </c>
      <c r="B59" s="183" t="s">
        <v>235</v>
      </c>
      <c r="C59" s="183" t="s">
        <v>109</v>
      </c>
      <c r="D59" s="183" t="s">
        <v>115</v>
      </c>
      <c r="E59" s="183" t="str">
        <f t="shared" si="2"/>
        <v>Purchase of consumables for Implant</v>
      </c>
      <c r="F59" s="184">
        <v>3</v>
      </c>
      <c r="G59" s="183">
        <v>2.52</v>
      </c>
      <c r="H59" s="183">
        <v>0.37</v>
      </c>
      <c r="I59" s="183">
        <v>-57.856201919999997</v>
      </c>
      <c r="J59" s="185">
        <v>-156.3681132972973</v>
      </c>
      <c r="K59" s="186">
        <f t="shared" si="3"/>
        <v>106537.8888</v>
      </c>
      <c r="L59" s="187">
        <v>0.6</v>
      </c>
      <c r="M59" s="183" t="s">
        <v>51</v>
      </c>
      <c r="N59" s="196" t="s">
        <v>403</v>
      </c>
      <c r="O59" s="197">
        <v>4799004</v>
      </c>
      <c r="P59" s="217">
        <v>0.1</v>
      </c>
      <c r="Q59" s="190" t="s">
        <v>404</v>
      </c>
      <c r="R59" s="190">
        <f t="shared" si="4"/>
        <v>479900.4</v>
      </c>
      <c r="S59" s="207">
        <v>0.6</v>
      </c>
      <c r="T59" s="183"/>
      <c r="U59" s="183">
        <v>1</v>
      </c>
      <c r="V59" s="183" t="s">
        <v>507</v>
      </c>
      <c r="W59" s="183">
        <v>2.3480759999999998</v>
      </c>
      <c r="X59" s="193">
        <f t="shared" si="0"/>
        <v>287940</v>
      </c>
      <c r="Y59" s="194">
        <f t="shared" si="5"/>
        <v>557787092.75704789</v>
      </c>
      <c r="Z59" s="195">
        <f t="shared" si="1"/>
        <v>676105.56697823992</v>
      </c>
      <c r="AA59" s="183" t="s">
        <v>49</v>
      </c>
      <c r="AB59" s="183"/>
      <c r="AC59" s="188" t="s">
        <v>403</v>
      </c>
      <c r="AD59" s="280">
        <v>6170128</v>
      </c>
      <c r="AE59" s="285">
        <v>0.12</v>
      </c>
      <c r="AF59" s="278" t="s">
        <v>540</v>
      </c>
      <c r="AG59" s="277">
        <f t="shared" si="7"/>
        <v>740415.36</v>
      </c>
      <c r="AH59" s="187">
        <v>0.6</v>
      </c>
      <c r="AI59" s="278"/>
    </row>
    <row r="60" spans="1:35">
      <c r="A60" s="183">
        <v>141</v>
      </c>
      <c r="B60" s="183" t="s">
        <v>235</v>
      </c>
      <c r="C60" s="183" t="s">
        <v>109</v>
      </c>
      <c r="D60" s="183" t="s">
        <v>116</v>
      </c>
      <c r="E60" s="183" t="str">
        <f t="shared" si="2"/>
        <v>Purchase of consumables for Tubal Ligation</v>
      </c>
      <c r="F60" s="183">
        <v>2</v>
      </c>
      <c r="G60" s="183">
        <v>2.87</v>
      </c>
      <c r="H60" s="183">
        <v>0.37</v>
      </c>
      <c r="I60" s="183">
        <v>-57.856201919999997</v>
      </c>
      <c r="J60" s="185">
        <v>-156.3681132972973</v>
      </c>
      <c r="K60" s="186">
        <f t="shared" si="3"/>
        <v>532.68944399999998</v>
      </c>
      <c r="L60" s="187">
        <v>0.59999999999974396</v>
      </c>
      <c r="M60" s="183" t="s">
        <v>48</v>
      </c>
      <c r="N60" s="196" t="s">
        <v>403</v>
      </c>
      <c r="O60" s="197">
        <v>4799004</v>
      </c>
      <c r="P60" s="217">
        <v>5.0000000000000001E-4</v>
      </c>
      <c r="Q60" s="190" t="s">
        <v>404</v>
      </c>
      <c r="R60" s="190">
        <f t="shared" si="4"/>
        <v>2399.502</v>
      </c>
      <c r="S60" s="207">
        <v>0.6</v>
      </c>
      <c r="T60" s="183"/>
      <c r="U60" s="183">
        <v>1</v>
      </c>
      <c r="V60" s="183"/>
      <c r="W60" s="183">
        <v>4.1878200000000003</v>
      </c>
      <c r="X60" s="193">
        <f t="shared" si="0"/>
        <v>1440</v>
      </c>
      <c r="Y60" s="194">
        <f t="shared" si="5"/>
        <v>4974097.8204918001</v>
      </c>
      <c r="Z60" s="195">
        <f t="shared" si="1"/>
        <v>6029.2094793840006</v>
      </c>
      <c r="AA60" s="183" t="s">
        <v>49</v>
      </c>
      <c r="AB60" s="183"/>
      <c r="AC60" s="188" t="s">
        <v>403</v>
      </c>
      <c r="AD60" s="280">
        <v>6170128</v>
      </c>
      <c r="AE60" s="285">
        <v>0.01</v>
      </c>
      <c r="AF60" s="278" t="s">
        <v>540</v>
      </c>
      <c r="AG60" s="277">
        <f t="shared" si="7"/>
        <v>61701.279999999999</v>
      </c>
      <c r="AH60" s="187">
        <v>0.6</v>
      </c>
      <c r="AI60" s="278"/>
    </row>
    <row r="61" spans="1:35">
      <c r="A61" s="183">
        <v>143</v>
      </c>
      <c r="B61" s="183" t="s">
        <v>101</v>
      </c>
      <c r="C61" s="183" t="s">
        <v>117</v>
      </c>
      <c r="D61" s="183" t="s">
        <v>118</v>
      </c>
      <c r="E61" s="183" t="str">
        <f t="shared" si="2"/>
        <v>Purchase of consumables for Antenatal corticosteroids for preterm labour</v>
      </c>
      <c r="F61" s="184">
        <v>3</v>
      </c>
      <c r="G61" s="183">
        <v>3</v>
      </c>
      <c r="H61" s="183">
        <v>1.26</v>
      </c>
      <c r="I61" s="183">
        <v>56.025937829082096</v>
      </c>
      <c r="J61" s="185">
        <v>44.465030023081027</v>
      </c>
      <c r="K61" s="186">
        <f t="shared" si="3"/>
        <v>93912.275519999996</v>
      </c>
      <c r="L61" s="187">
        <v>0</v>
      </c>
      <c r="M61" s="183" t="s">
        <v>48</v>
      </c>
      <c r="N61" s="196" t="s">
        <v>391</v>
      </c>
      <c r="O61" s="197">
        <v>949472</v>
      </c>
      <c r="P61" s="217">
        <v>0.157</v>
      </c>
      <c r="Q61" s="190" t="s">
        <v>406</v>
      </c>
      <c r="R61" s="190">
        <f t="shared" si="4"/>
        <v>149067.10399999999</v>
      </c>
      <c r="S61" s="207">
        <v>0.5</v>
      </c>
      <c r="T61" s="190" t="s">
        <v>407</v>
      </c>
      <c r="U61" s="190">
        <v>1</v>
      </c>
      <c r="V61" s="190"/>
      <c r="W61" s="183">
        <v>6.3346175999999996</v>
      </c>
      <c r="X61" s="193">
        <f t="shared" si="0"/>
        <v>74534</v>
      </c>
      <c r="Y61" s="194">
        <f t="shared" si="5"/>
        <v>389516778.98901504</v>
      </c>
      <c r="Z61" s="195">
        <f t="shared" si="1"/>
        <v>472141.55028971517</v>
      </c>
      <c r="AA61" s="183" t="s">
        <v>49</v>
      </c>
      <c r="AB61" s="183"/>
      <c r="AC61" s="282" t="s">
        <v>533</v>
      </c>
      <c r="AD61" s="278">
        <v>1149483</v>
      </c>
      <c r="AE61" s="217">
        <v>0.157</v>
      </c>
      <c r="AF61" s="289" t="s">
        <v>529</v>
      </c>
      <c r="AG61" s="277">
        <f t="shared" si="7"/>
        <v>180468.83100000001</v>
      </c>
      <c r="AH61" s="187">
        <v>0.5</v>
      </c>
      <c r="AI61" s="278"/>
    </row>
    <row r="62" spans="1:35">
      <c r="A62" s="183">
        <v>144</v>
      </c>
      <c r="B62" s="183" t="s">
        <v>101</v>
      </c>
      <c r="C62" s="183" t="s">
        <v>117</v>
      </c>
      <c r="D62" s="183" t="s">
        <v>119</v>
      </c>
      <c r="E62" s="183" t="str">
        <f t="shared" si="2"/>
        <v>Purchase of consumables for Antibiotics for pPRoM</v>
      </c>
      <c r="F62" s="184">
        <v>3</v>
      </c>
      <c r="G62" s="183">
        <v>2.95</v>
      </c>
      <c r="H62" s="183">
        <v>0.79</v>
      </c>
      <c r="I62" s="183">
        <v>55.953459254917696</v>
      </c>
      <c r="J62" s="185">
        <v>70.827163613819863</v>
      </c>
      <c r="K62" s="186">
        <f t="shared" si="3"/>
        <v>94210.409727999999</v>
      </c>
      <c r="L62" s="187">
        <v>0</v>
      </c>
      <c r="M62" s="183" t="s">
        <v>48</v>
      </c>
      <c r="N62" s="196" t="s">
        <v>391</v>
      </c>
      <c r="O62" s="197">
        <v>949472</v>
      </c>
      <c r="P62" s="217">
        <v>0.157</v>
      </c>
      <c r="Q62" s="190" t="s">
        <v>408</v>
      </c>
      <c r="R62" s="190">
        <f t="shared" si="4"/>
        <v>149067.10399999999</v>
      </c>
      <c r="S62" s="207">
        <v>0.8</v>
      </c>
      <c r="T62" s="190" t="s">
        <v>407</v>
      </c>
      <c r="U62" s="190">
        <v>1</v>
      </c>
      <c r="V62" s="190"/>
      <c r="W62" s="183">
        <v>6.9621743999999994</v>
      </c>
      <c r="X62" s="193">
        <f t="shared" si="0"/>
        <v>119254</v>
      </c>
      <c r="Y62" s="194">
        <f t="shared" si="5"/>
        <v>684968575.73161876</v>
      </c>
      <c r="Z62" s="195">
        <f t="shared" si="1"/>
        <v>830264.94028075004</v>
      </c>
      <c r="AA62" s="183" t="s">
        <v>49</v>
      </c>
      <c r="AB62" s="183"/>
      <c r="AC62" s="282" t="s">
        <v>533</v>
      </c>
      <c r="AD62" s="278">
        <v>1149483</v>
      </c>
      <c r="AE62" s="217">
        <v>0.157</v>
      </c>
      <c r="AF62" s="289" t="s">
        <v>529</v>
      </c>
      <c r="AG62" s="277">
        <f t="shared" si="7"/>
        <v>180468.83100000001</v>
      </c>
      <c r="AH62" s="187">
        <v>0.8</v>
      </c>
      <c r="AI62" s="278"/>
    </row>
    <row r="63" spans="1:35">
      <c r="A63" s="183">
        <v>145</v>
      </c>
      <c r="B63" s="183" t="s">
        <v>101</v>
      </c>
      <c r="C63" s="183" t="s">
        <v>117</v>
      </c>
      <c r="D63" s="183" t="s">
        <v>120</v>
      </c>
      <c r="E63" s="183" t="str">
        <f t="shared" si="2"/>
        <v>Purchase of consumables for Induction of labour (beyond 41 weeks)</v>
      </c>
      <c r="F63" s="183">
        <v>2</v>
      </c>
      <c r="G63" s="183">
        <v>2.95</v>
      </c>
      <c r="H63" s="183">
        <v>7.31</v>
      </c>
      <c r="I63" s="183">
        <v>22.756853293183596</v>
      </c>
      <c r="J63" s="185">
        <v>3.1131126256065111</v>
      </c>
      <c r="K63" s="186">
        <f t="shared" si="3"/>
        <v>27762.561279999998</v>
      </c>
      <c r="L63" s="187">
        <v>0.05</v>
      </c>
      <c r="M63" s="183" t="s">
        <v>48</v>
      </c>
      <c r="N63" s="196" t="s">
        <v>391</v>
      </c>
      <c r="O63" s="197">
        <v>949472</v>
      </c>
      <c r="P63" s="217">
        <v>0.08</v>
      </c>
      <c r="Q63" s="190" t="s">
        <v>409</v>
      </c>
      <c r="R63" s="190">
        <f t="shared" si="4"/>
        <v>75957.759999999995</v>
      </c>
      <c r="S63" s="207">
        <v>0.05</v>
      </c>
      <c r="T63" s="190" t="s">
        <v>407</v>
      </c>
      <c r="U63" s="190">
        <v>1</v>
      </c>
      <c r="V63" s="190"/>
      <c r="W63" s="183">
        <v>5.6987999999999997E-2</v>
      </c>
      <c r="X63" s="193">
        <f t="shared" si="0"/>
        <v>3798</v>
      </c>
      <c r="Y63" s="194">
        <f t="shared" si="5"/>
        <v>178558.08410879999</v>
      </c>
      <c r="Z63" s="195">
        <f t="shared" si="1"/>
        <v>216.43404134399998</v>
      </c>
      <c r="AA63" s="183" t="s">
        <v>49</v>
      </c>
      <c r="AB63" s="183"/>
      <c r="AC63" s="282" t="s">
        <v>533</v>
      </c>
      <c r="AD63" s="278">
        <v>1149483</v>
      </c>
      <c r="AE63" s="217">
        <v>0.08</v>
      </c>
      <c r="AF63" s="289" t="s">
        <v>529</v>
      </c>
      <c r="AG63" s="277">
        <f t="shared" si="7"/>
        <v>91958.64</v>
      </c>
      <c r="AH63" s="187">
        <v>0.05</v>
      </c>
      <c r="AI63" s="278"/>
    </row>
    <row r="64" spans="1:35">
      <c r="A64" s="183">
        <v>146</v>
      </c>
      <c r="B64" s="183" t="s">
        <v>101</v>
      </c>
      <c r="C64" s="183" t="s">
        <v>117</v>
      </c>
      <c r="D64" s="183" t="s">
        <v>121</v>
      </c>
      <c r="E64" s="183" t="str">
        <f t="shared" si="2"/>
        <v>Purchase of consumables for Vaginal delivery - skilled attendance</v>
      </c>
      <c r="F64" s="184">
        <v>3</v>
      </c>
      <c r="G64" s="183">
        <v>2.95</v>
      </c>
      <c r="H64" s="183">
        <v>0.13311637775441937</v>
      </c>
      <c r="I64" s="183">
        <v>2.4759857731027326</v>
      </c>
      <c r="J64" s="185">
        <v>18.600158860020752</v>
      </c>
      <c r="K64" s="186">
        <f t="shared" si="3"/>
        <v>90053.06981121139</v>
      </c>
      <c r="L64" s="187">
        <v>0</v>
      </c>
      <c r="M64" s="183" t="s">
        <v>48</v>
      </c>
      <c r="N64" s="196" t="s">
        <v>391</v>
      </c>
      <c r="O64" s="197">
        <v>949472</v>
      </c>
      <c r="P64" s="217">
        <v>0.75</v>
      </c>
      <c r="Q64" s="190" t="s">
        <v>410</v>
      </c>
      <c r="R64" s="190">
        <f t="shared" si="4"/>
        <v>712104</v>
      </c>
      <c r="S64" s="207">
        <v>0.95</v>
      </c>
      <c r="T64" s="190" t="s">
        <v>411</v>
      </c>
      <c r="U64" s="190">
        <v>1</v>
      </c>
      <c r="V64" s="190"/>
      <c r="W64" s="183">
        <v>11.934671999999999</v>
      </c>
      <c r="X64" s="193">
        <f t="shared" si="0"/>
        <v>676499</v>
      </c>
      <c r="Y64" s="194">
        <f t="shared" si="5"/>
        <v>6660877811.2747192</v>
      </c>
      <c r="Z64" s="195">
        <f t="shared" si="1"/>
        <v>8073791.2863935987</v>
      </c>
      <c r="AA64" s="183" t="s">
        <v>49</v>
      </c>
      <c r="AB64" s="183"/>
      <c r="AC64" s="282" t="s">
        <v>533</v>
      </c>
      <c r="AD64" s="278">
        <v>1149483</v>
      </c>
      <c r="AE64" s="217">
        <v>0.7</v>
      </c>
      <c r="AF64" s="278" t="s">
        <v>543</v>
      </c>
      <c r="AG64" s="277">
        <f t="shared" si="7"/>
        <v>804638.1</v>
      </c>
      <c r="AH64" s="187">
        <v>0.95</v>
      </c>
      <c r="AI64" s="278"/>
    </row>
    <row r="65" spans="1:35">
      <c r="A65" s="183">
        <v>147</v>
      </c>
      <c r="B65" s="183" t="s">
        <v>101</v>
      </c>
      <c r="C65" s="183" t="s">
        <v>117</v>
      </c>
      <c r="D65" s="183" t="s">
        <v>122</v>
      </c>
      <c r="E65" s="183" t="str">
        <f t="shared" si="2"/>
        <v>Purchase of consumables for Vaginal Delivery - with complication  (BeMONC facilities)</v>
      </c>
      <c r="F65" s="184">
        <v>3</v>
      </c>
      <c r="G65" s="183">
        <v>2.95</v>
      </c>
      <c r="H65" s="183">
        <v>0.6655818887720969</v>
      </c>
      <c r="I65" s="183">
        <v>12.379928865513664</v>
      </c>
      <c r="J65" s="185">
        <v>18.600158860020752</v>
      </c>
      <c r="K65" s="186">
        <f t="shared" si="3"/>
        <v>90053.06981121139</v>
      </c>
      <c r="L65" s="187">
        <v>0</v>
      </c>
      <c r="M65" s="183" t="s">
        <v>48</v>
      </c>
      <c r="N65" s="196" t="s">
        <v>391</v>
      </c>
      <c r="O65" s="197">
        <v>949472</v>
      </c>
      <c r="P65" s="217">
        <v>0.15</v>
      </c>
      <c r="Q65" s="190" t="s">
        <v>410</v>
      </c>
      <c r="R65" s="190">
        <f t="shared" si="4"/>
        <v>142420.79999999999</v>
      </c>
      <c r="S65" s="207">
        <v>0.95</v>
      </c>
      <c r="T65" s="190" t="s">
        <v>411</v>
      </c>
      <c r="U65" s="190">
        <v>1</v>
      </c>
      <c r="V65" s="190"/>
      <c r="W65" s="183">
        <v>26.380516799999999</v>
      </c>
      <c r="X65" s="193">
        <f t="shared" si="0"/>
        <v>135300</v>
      </c>
      <c r="Y65" s="194">
        <f t="shared" si="5"/>
        <v>2944654013.1656728</v>
      </c>
      <c r="Z65" s="195">
        <f t="shared" si="1"/>
        <v>3569277.5917159673</v>
      </c>
      <c r="AA65" s="183" t="s">
        <v>49</v>
      </c>
      <c r="AB65" s="183"/>
      <c r="AC65" s="282" t="s">
        <v>533</v>
      </c>
      <c r="AD65" s="278">
        <v>1149483</v>
      </c>
      <c r="AE65" s="217">
        <v>0.14000000000000001</v>
      </c>
      <c r="AF65" s="278" t="s">
        <v>543</v>
      </c>
      <c r="AG65" s="277">
        <f t="shared" si="7"/>
        <v>160927.62000000002</v>
      </c>
      <c r="AH65" s="187">
        <v>0.95</v>
      </c>
      <c r="AI65" s="278"/>
    </row>
    <row r="66" spans="1:35">
      <c r="A66" s="183">
        <v>148</v>
      </c>
      <c r="B66" s="183" t="s">
        <v>101</v>
      </c>
      <c r="C66" s="183" t="s">
        <v>117</v>
      </c>
      <c r="D66" s="183" t="s">
        <v>123</v>
      </c>
      <c r="E66" s="183" t="str">
        <f t="shared" si="2"/>
        <v>Purchase of consumables for Active management of the 3rd stage of labour</v>
      </c>
      <c r="F66" s="184">
        <v>3</v>
      </c>
      <c r="G66" s="183">
        <v>3</v>
      </c>
      <c r="H66" s="183">
        <v>7.3</v>
      </c>
      <c r="I66" s="183">
        <v>22.878297912564303</v>
      </c>
      <c r="J66" s="185">
        <v>3.1340134126800416</v>
      </c>
      <c r="K66" s="186">
        <f t="shared" si="3"/>
        <v>6099408.1279999996</v>
      </c>
      <c r="L66" s="187">
        <v>0.88000000000000012</v>
      </c>
      <c r="M66" s="183" t="s">
        <v>48</v>
      </c>
      <c r="N66" s="196" t="s">
        <v>391</v>
      </c>
      <c r="O66" s="197">
        <v>949472</v>
      </c>
      <c r="P66" s="217">
        <v>1</v>
      </c>
      <c r="Q66" s="190"/>
      <c r="R66" s="190">
        <f t="shared" si="4"/>
        <v>949472</v>
      </c>
      <c r="S66" s="207">
        <v>0.88</v>
      </c>
      <c r="T66" s="190" t="s">
        <v>411</v>
      </c>
      <c r="U66" s="190">
        <v>1</v>
      </c>
      <c r="V66" s="190"/>
      <c r="W66" s="183">
        <v>0.232548</v>
      </c>
      <c r="X66" s="193">
        <f t="shared" si="0"/>
        <v>835535</v>
      </c>
      <c r="Y66" s="194">
        <f t="shared" si="5"/>
        <v>160299213.440256</v>
      </c>
      <c r="Z66" s="195">
        <f t="shared" si="1"/>
        <v>194302.07689728</v>
      </c>
      <c r="AA66" s="183" t="s">
        <v>49</v>
      </c>
      <c r="AB66" s="183"/>
      <c r="AC66" s="282" t="s">
        <v>533</v>
      </c>
      <c r="AD66" s="278">
        <v>1149483</v>
      </c>
      <c r="AE66" s="217">
        <v>1</v>
      </c>
      <c r="AF66" s="289" t="s">
        <v>529</v>
      </c>
      <c r="AG66" s="277">
        <f t="shared" si="7"/>
        <v>1149483</v>
      </c>
      <c r="AH66" s="187">
        <v>0.88</v>
      </c>
      <c r="AI66" s="278"/>
    </row>
    <row r="67" spans="1:35">
      <c r="A67" s="183">
        <v>149</v>
      </c>
      <c r="B67" s="183" t="s">
        <v>101</v>
      </c>
      <c r="C67" s="183" t="s">
        <v>117</v>
      </c>
      <c r="D67" s="183" t="s">
        <v>124</v>
      </c>
      <c r="E67" s="183" t="str">
        <f t="shared" si="2"/>
        <v>Purchase of consumables for Management of pre-eclampsia and eclampsia</v>
      </c>
      <c r="F67" s="183">
        <v>2</v>
      </c>
      <c r="G67" s="183">
        <v>2.82</v>
      </c>
      <c r="H67" s="183">
        <v>0.13</v>
      </c>
      <c r="I67" s="183">
        <v>2.6996112000000001</v>
      </c>
      <c r="J67" s="185">
        <v>20.76624</v>
      </c>
      <c r="K67" s="186">
        <f t="shared" si="3"/>
        <v>1641.6370880000002</v>
      </c>
      <c r="L67" s="187">
        <v>0</v>
      </c>
      <c r="M67" s="183" t="s">
        <v>48</v>
      </c>
      <c r="N67" s="196" t="s">
        <v>391</v>
      </c>
      <c r="O67" s="197">
        <v>949472</v>
      </c>
      <c r="P67" s="217">
        <v>1.4E-2</v>
      </c>
      <c r="Q67" s="190" t="s">
        <v>408</v>
      </c>
      <c r="R67" s="190">
        <f t="shared" si="4"/>
        <v>13292.608</v>
      </c>
      <c r="S67" s="207">
        <v>0.95</v>
      </c>
      <c r="T67" s="190" t="s">
        <v>411</v>
      </c>
      <c r="U67" s="190">
        <v>1</v>
      </c>
      <c r="V67" s="190"/>
      <c r="W67" s="183">
        <v>49.874084400000001</v>
      </c>
      <c r="X67" s="193">
        <f t="shared" si="0"/>
        <v>12628</v>
      </c>
      <c r="Y67" s="194">
        <f t="shared" si="5"/>
        <v>519592277.01456034</v>
      </c>
      <c r="Z67" s="195">
        <f t="shared" si="1"/>
        <v>629808.82062370947</v>
      </c>
      <c r="AA67" s="183" t="s">
        <v>49</v>
      </c>
      <c r="AB67" s="183"/>
      <c r="AC67" s="282" t="s">
        <v>533</v>
      </c>
      <c r="AD67" s="278">
        <v>1149483</v>
      </c>
      <c r="AE67" s="217">
        <v>1.4E-2</v>
      </c>
      <c r="AF67" s="289" t="s">
        <v>529</v>
      </c>
      <c r="AG67" s="277">
        <f t="shared" si="7"/>
        <v>16092.762000000001</v>
      </c>
      <c r="AH67" s="187">
        <v>0.95</v>
      </c>
      <c r="AI67" s="278"/>
    </row>
    <row r="68" spans="1:35">
      <c r="A68" s="183">
        <v>150</v>
      </c>
      <c r="B68" s="183" t="s">
        <v>101</v>
      </c>
      <c r="C68" s="183" t="s">
        <v>117</v>
      </c>
      <c r="D68" s="183" t="s">
        <v>125</v>
      </c>
      <c r="E68" s="183" t="str">
        <f t="shared" si="2"/>
        <v>Purchase of consumables for Management of obstructed labour</v>
      </c>
      <c r="F68" s="183">
        <v>2</v>
      </c>
      <c r="G68" s="183">
        <v>2.82</v>
      </c>
      <c r="H68" s="183">
        <v>1.9254333210907084</v>
      </c>
      <c r="I68" s="183">
        <v>53.933429231498643</v>
      </c>
      <c r="J68" s="185">
        <v>28.011060492578753</v>
      </c>
      <c r="K68" s="186">
        <f t="shared" si="3"/>
        <v>18281.450262426373</v>
      </c>
      <c r="L68" s="187">
        <v>0</v>
      </c>
      <c r="M68" s="183" t="s">
        <v>48</v>
      </c>
      <c r="N68" s="196" t="s">
        <v>391</v>
      </c>
      <c r="O68" s="197">
        <v>949472</v>
      </c>
      <c r="P68" s="217">
        <v>0.1</v>
      </c>
      <c r="Q68" s="190" t="s">
        <v>410</v>
      </c>
      <c r="R68" s="190">
        <f t="shared" si="4"/>
        <v>94947.200000000012</v>
      </c>
      <c r="S68" s="212">
        <v>0.1</v>
      </c>
      <c r="T68" s="190" t="s">
        <v>411</v>
      </c>
      <c r="U68" s="190">
        <v>1</v>
      </c>
      <c r="V68" s="190"/>
      <c r="W68" s="183">
        <v>69.658790400000001</v>
      </c>
      <c r="X68" s="193">
        <f t="shared" si="0"/>
        <v>9495</v>
      </c>
      <c r="Y68" s="194">
        <f t="shared" si="5"/>
        <v>545647336.06901765</v>
      </c>
      <c r="Z68" s="195">
        <f t="shared" si="1"/>
        <v>661390.71038668812</v>
      </c>
      <c r="AA68" s="183" t="s">
        <v>49</v>
      </c>
      <c r="AB68" s="183"/>
      <c r="AC68" s="282" t="s">
        <v>533</v>
      </c>
      <c r="AD68" s="278">
        <v>1149483</v>
      </c>
      <c r="AE68" s="217">
        <v>0.1</v>
      </c>
      <c r="AF68" s="289" t="s">
        <v>529</v>
      </c>
      <c r="AG68" s="277">
        <f t="shared" si="7"/>
        <v>114948.3</v>
      </c>
      <c r="AH68" s="205">
        <v>0.1</v>
      </c>
      <c r="AI68" s="278"/>
    </row>
    <row r="69" spans="1:35">
      <c r="A69" s="199">
        <v>151</v>
      </c>
      <c r="B69" s="199" t="s">
        <v>101</v>
      </c>
      <c r="C69" s="199" t="s">
        <v>117</v>
      </c>
      <c r="D69" s="199" t="s">
        <v>412</v>
      </c>
      <c r="E69" s="199" t="str">
        <f t="shared" si="2"/>
        <v xml:space="preserve">Purchase of consumables for Cesearian Section </v>
      </c>
      <c r="F69" s="199">
        <v>2</v>
      </c>
      <c r="G69" s="199">
        <v>2.95</v>
      </c>
      <c r="H69" s="190">
        <v>9.6363636363636367</v>
      </c>
      <c r="I69" s="190">
        <v>332.53871408000003</v>
      </c>
      <c r="J69" s="221">
        <v>34.508734480000001</v>
      </c>
      <c r="K69" s="186">
        <f t="shared" si="3"/>
        <v>817046.55069090903</v>
      </c>
      <c r="L69" s="201">
        <v>0.93999999999999984</v>
      </c>
      <c r="M69" s="199" t="s">
        <v>48</v>
      </c>
      <c r="N69" s="222" t="s">
        <v>391</v>
      </c>
      <c r="O69" s="223">
        <v>949472</v>
      </c>
      <c r="P69" s="217">
        <v>9.5000000000000001E-2</v>
      </c>
      <c r="Q69" s="190" t="s">
        <v>410</v>
      </c>
      <c r="R69" s="224">
        <f t="shared" si="4"/>
        <v>90199.84</v>
      </c>
      <c r="S69" s="225">
        <v>0.94</v>
      </c>
      <c r="T69" s="190" t="s">
        <v>411</v>
      </c>
      <c r="U69" s="190">
        <v>1</v>
      </c>
      <c r="V69" s="190"/>
      <c r="W69" s="199">
        <v>35.594570999999995</v>
      </c>
      <c r="X69" s="193">
        <f t="shared" si="0"/>
        <v>84788</v>
      </c>
      <c r="Y69" s="226">
        <f t="shared" si="5"/>
        <v>2489839384.3327293</v>
      </c>
      <c r="Z69" s="195">
        <f t="shared" si="1"/>
        <v>3017987.1325245206</v>
      </c>
      <c r="AA69" s="199" t="s">
        <v>49</v>
      </c>
      <c r="AB69" s="199" t="s">
        <v>413</v>
      </c>
      <c r="AC69" s="282" t="s">
        <v>533</v>
      </c>
      <c r="AD69" s="278">
        <v>1149483</v>
      </c>
      <c r="AE69" s="217">
        <v>0.15</v>
      </c>
      <c r="AF69" s="278" t="s">
        <v>542</v>
      </c>
      <c r="AG69" s="277">
        <f t="shared" si="7"/>
        <v>172422.44999999998</v>
      </c>
      <c r="AH69" s="201">
        <v>0.94</v>
      </c>
      <c r="AI69" s="278"/>
    </row>
    <row r="70" spans="1:35">
      <c r="A70" s="183">
        <v>152</v>
      </c>
      <c r="B70" s="183" t="s">
        <v>101</v>
      </c>
      <c r="C70" s="183" t="s">
        <v>117</v>
      </c>
      <c r="D70" s="183" t="s">
        <v>126</v>
      </c>
      <c r="E70" s="183" t="str">
        <f t="shared" si="2"/>
        <v>Purchase of consumables for Cesearian Section with indication (with complication)</v>
      </c>
      <c r="F70" s="183">
        <v>2</v>
      </c>
      <c r="G70" s="183">
        <v>2.95</v>
      </c>
      <c r="H70" s="190">
        <v>27.188775510204081</v>
      </c>
      <c r="I70" s="190">
        <v>339.31476048979596</v>
      </c>
      <c r="J70" s="221">
        <v>12.479957413398388</v>
      </c>
      <c r="K70" s="186">
        <f t="shared" si="3"/>
        <v>121330.41098775508</v>
      </c>
      <c r="L70" s="187">
        <v>0.93999999999999984</v>
      </c>
      <c r="M70" s="183" t="s">
        <v>48</v>
      </c>
      <c r="N70" s="196" t="s">
        <v>391</v>
      </c>
      <c r="O70" s="197">
        <v>949472</v>
      </c>
      <c r="P70" s="217">
        <v>5.0000000000000001E-3</v>
      </c>
      <c r="Q70" s="190" t="s">
        <v>410</v>
      </c>
      <c r="R70" s="190">
        <f t="shared" si="4"/>
        <v>4747.3599999999997</v>
      </c>
      <c r="S70" s="207">
        <v>0.94</v>
      </c>
      <c r="T70" s="190" t="s">
        <v>411</v>
      </c>
      <c r="U70" s="190">
        <v>1</v>
      </c>
      <c r="V70" s="190"/>
      <c r="W70" s="183">
        <v>35.594570999999995</v>
      </c>
      <c r="X70" s="193">
        <f t="shared" si="0"/>
        <v>4463</v>
      </c>
      <c r="Y70" s="194">
        <f t="shared" si="5"/>
        <v>131044178.12277523</v>
      </c>
      <c r="Z70" s="195">
        <f t="shared" si="1"/>
        <v>158841.42802760634</v>
      </c>
      <c r="AA70" s="183" t="s">
        <v>49</v>
      </c>
      <c r="AB70" s="183"/>
      <c r="AC70" s="282" t="s">
        <v>533</v>
      </c>
      <c r="AD70" s="278">
        <v>1149483</v>
      </c>
      <c r="AE70" s="217">
        <v>0.01</v>
      </c>
      <c r="AF70" s="278" t="s">
        <v>542</v>
      </c>
      <c r="AG70" s="277">
        <f t="shared" si="7"/>
        <v>11494.83</v>
      </c>
      <c r="AH70" s="187">
        <v>0.94</v>
      </c>
      <c r="AI70" s="278"/>
    </row>
    <row r="71" spans="1:35">
      <c r="A71" s="183">
        <v>153</v>
      </c>
      <c r="B71" s="183" t="s">
        <v>101</v>
      </c>
      <c r="C71" s="183" t="s">
        <v>117</v>
      </c>
      <c r="D71" s="192" t="s">
        <v>252</v>
      </c>
      <c r="E71" s="183" t="str">
        <f t="shared" si="2"/>
        <v>Purchase of consumables for Treatment of postpartum hemorrhage</v>
      </c>
      <c r="F71" s="183">
        <v>2</v>
      </c>
      <c r="G71" s="183">
        <v>2.95</v>
      </c>
      <c r="H71" s="183"/>
      <c r="I71" s="183"/>
      <c r="J71" s="185"/>
      <c r="K71" s="186">
        <f t="shared" si="3"/>
        <v>0</v>
      </c>
      <c r="L71" s="187"/>
      <c r="M71" s="183" t="s">
        <v>48</v>
      </c>
      <c r="N71" s="196" t="s">
        <v>391</v>
      </c>
      <c r="O71" s="197">
        <v>949472</v>
      </c>
      <c r="P71" s="189">
        <v>2.4299999999999999E-2</v>
      </c>
      <c r="Q71" s="190" t="s">
        <v>410</v>
      </c>
      <c r="R71" s="190">
        <f t="shared" si="4"/>
        <v>23072.169599999997</v>
      </c>
      <c r="S71" s="207">
        <v>0.95</v>
      </c>
      <c r="T71" s="190" t="s">
        <v>411</v>
      </c>
      <c r="U71" s="190">
        <v>1</v>
      </c>
      <c r="V71" s="190"/>
      <c r="W71" s="220">
        <v>185.21282400000001</v>
      </c>
      <c r="X71" s="193">
        <f t="shared" si="0"/>
        <v>21919</v>
      </c>
      <c r="Y71" s="194">
        <f t="shared" si="5"/>
        <v>3349168847.5177369</v>
      </c>
      <c r="Z71" s="195">
        <f t="shared" si="1"/>
        <v>4059598.6030518021</v>
      </c>
      <c r="AA71" s="183" t="s">
        <v>49</v>
      </c>
      <c r="AB71" s="183"/>
      <c r="AC71" s="282" t="s">
        <v>533</v>
      </c>
      <c r="AD71" s="278">
        <v>1149483</v>
      </c>
      <c r="AE71" s="189">
        <v>2.4299999999999999E-2</v>
      </c>
      <c r="AF71" s="289" t="s">
        <v>529</v>
      </c>
      <c r="AG71" s="277">
        <f t="shared" si="7"/>
        <v>27932.436899999997</v>
      </c>
      <c r="AH71" s="187">
        <v>0.95</v>
      </c>
      <c r="AI71" s="278"/>
    </row>
    <row r="72" spans="1:35">
      <c r="A72" s="183">
        <v>154</v>
      </c>
      <c r="B72" s="183" t="s">
        <v>101</v>
      </c>
      <c r="C72" s="183" t="s">
        <v>117</v>
      </c>
      <c r="D72" s="183" t="s">
        <v>127</v>
      </c>
      <c r="E72" s="183" t="str">
        <f t="shared" si="2"/>
        <v>Purchase of consumables for Maternal sepsis case management</v>
      </c>
      <c r="F72" s="183">
        <v>2</v>
      </c>
      <c r="G72" s="183">
        <v>3</v>
      </c>
      <c r="H72" s="183">
        <v>1.1951789702611475</v>
      </c>
      <c r="I72" s="183">
        <v>67.658100430910224</v>
      </c>
      <c r="J72" s="185">
        <v>56.609179139193586</v>
      </c>
      <c r="K72" s="186">
        <f t="shared" si="3"/>
        <v>19297.086388116724</v>
      </c>
      <c r="L72" s="187">
        <v>0</v>
      </c>
      <c r="M72" s="183" t="s">
        <v>48</v>
      </c>
      <c r="N72" s="196" t="s">
        <v>391</v>
      </c>
      <c r="O72" s="197">
        <v>949472</v>
      </c>
      <c r="P72" s="217">
        <v>1.7899999999999999E-2</v>
      </c>
      <c r="Q72" s="190" t="s">
        <v>408</v>
      </c>
      <c r="R72" s="190">
        <f t="shared" si="4"/>
        <v>16995.5488</v>
      </c>
      <c r="S72" s="207">
        <v>0.95</v>
      </c>
      <c r="T72" s="190" t="s">
        <v>411</v>
      </c>
      <c r="U72" s="190">
        <v>1</v>
      </c>
      <c r="V72" s="190"/>
      <c r="W72" s="183">
        <v>42.883588799999991</v>
      </c>
      <c r="X72" s="193">
        <f t="shared" si="0"/>
        <v>16146</v>
      </c>
      <c r="Y72" s="194">
        <f t="shared" si="5"/>
        <v>571220611.38537169</v>
      </c>
      <c r="Z72" s="195">
        <f t="shared" si="1"/>
        <v>692388.61986105656</v>
      </c>
      <c r="AA72" s="183" t="s">
        <v>49</v>
      </c>
      <c r="AB72" s="183"/>
      <c r="AC72" s="282" t="s">
        <v>533</v>
      </c>
      <c r="AD72" s="278">
        <v>1149483</v>
      </c>
      <c r="AE72" s="217">
        <v>1.7899999999999999E-2</v>
      </c>
      <c r="AF72" s="289" t="s">
        <v>529</v>
      </c>
      <c r="AG72" s="277">
        <f t="shared" si="7"/>
        <v>20575.745699999999</v>
      </c>
      <c r="AH72" s="187">
        <v>0.95</v>
      </c>
      <c r="AI72" s="278"/>
    </row>
    <row r="73" spans="1:35">
      <c r="A73" s="183">
        <v>156</v>
      </c>
      <c r="B73" s="183" t="s">
        <v>101</v>
      </c>
      <c r="C73" s="183" t="s">
        <v>128</v>
      </c>
      <c r="D73" s="183" t="s">
        <v>129</v>
      </c>
      <c r="E73" s="183" t="str">
        <f t="shared" si="2"/>
        <v>Purchase of consumables for Clean practices and immediate essential newborn care (in facility)</v>
      </c>
      <c r="F73" s="184">
        <v>3</v>
      </c>
      <c r="G73" s="183">
        <v>2.95</v>
      </c>
      <c r="H73" s="183">
        <v>0.38747282389728283</v>
      </c>
      <c r="I73" s="183">
        <v>1.5323269261671779</v>
      </c>
      <c r="J73" s="185">
        <v>3.9546694159211291</v>
      </c>
      <c r="K73" s="186">
        <f t="shared" si="3"/>
        <v>228348.85559271459</v>
      </c>
      <c r="L73" s="187">
        <v>0.94999999999999984</v>
      </c>
      <c r="M73" s="183" t="s">
        <v>48</v>
      </c>
      <c r="N73" s="197" t="s">
        <v>414</v>
      </c>
      <c r="O73" s="197">
        <v>620346</v>
      </c>
      <c r="P73" s="217">
        <v>1</v>
      </c>
      <c r="Q73" s="190"/>
      <c r="R73" s="190">
        <f t="shared" si="4"/>
        <v>620346</v>
      </c>
      <c r="S73" s="207">
        <v>0.95</v>
      </c>
      <c r="T73" s="190" t="s">
        <v>411</v>
      </c>
      <c r="U73" s="190">
        <v>1</v>
      </c>
      <c r="V73" s="190"/>
      <c r="W73" s="183">
        <v>3.3370439999999997</v>
      </c>
      <c r="X73" s="193">
        <f t="shared" si="0"/>
        <v>589329</v>
      </c>
      <c r="Y73" s="194">
        <f t="shared" si="5"/>
        <v>1622458036.9493098</v>
      </c>
      <c r="Z73" s="195">
        <f t="shared" si="1"/>
        <v>1966615.8023627996</v>
      </c>
      <c r="AA73" s="183" t="s">
        <v>49</v>
      </c>
      <c r="AB73" s="183"/>
      <c r="AC73" s="278" t="s">
        <v>535</v>
      </c>
      <c r="AD73" s="287">
        <v>776768.07216498244</v>
      </c>
      <c r="AE73" s="217">
        <v>1</v>
      </c>
      <c r="AF73" s="289" t="s">
        <v>529</v>
      </c>
      <c r="AG73" s="277">
        <f t="shared" si="7"/>
        <v>776768.07216498244</v>
      </c>
      <c r="AH73" s="187">
        <v>0.95</v>
      </c>
      <c r="AI73" s="278"/>
    </row>
    <row r="74" spans="1:35">
      <c r="A74" s="183">
        <v>158</v>
      </c>
      <c r="B74" s="183" t="s">
        <v>101</v>
      </c>
      <c r="C74" s="183" t="s">
        <v>128</v>
      </c>
      <c r="D74" s="183" t="s">
        <v>130</v>
      </c>
      <c r="E74" s="183" t="str">
        <f t="shared" si="2"/>
        <v>Purchase of consumables for Neonatal resuscitation (institutional)</v>
      </c>
      <c r="F74" s="184">
        <v>3</v>
      </c>
      <c r="G74" s="183">
        <v>2.65</v>
      </c>
      <c r="H74" s="183">
        <v>0.94910673336750229</v>
      </c>
      <c r="I74" s="183">
        <v>25.789513483879571</v>
      </c>
      <c r="J74" s="185">
        <v>27.172405986812919</v>
      </c>
      <c r="K74" s="186">
        <f t="shared" si="3"/>
        <v>102917.79406995588</v>
      </c>
      <c r="L74" s="187">
        <v>0.95000000000047735</v>
      </c>
      <c r="M74" s="183" t="s">
        <v>48</v>
      </c>
      <c r="N74" s="197" t="s">
        <v>414</v>
      </c>
      <c r="O74" s="197">
        <v>620346</v>
      </c>
      <c r="P74" s="217">
        <v>0.184</v>
      </c>
      <c r="Q74" s="190" t="s">
        <v>415</v>
      </c>
      <c r="R74" s="190">
        <f t="shared" si="4"/>
        <v>114143.664</v>
      </c>
      <c r="S74" s="207">
        <v>0.95</v>
      </c>
      <c r="T74" s="190" t="s">
        <v>411</v>
      </c>
      <c r="U74" s="190">
        <v>1</v>
      </c>
      <c r="V74" s="190"/>
      <c r="W74" s="183">
        <v>0</v>
      </c>
      <c r="X74" s="193">
        <f t="shared" si="0"/>
        <v>108436</v>
      </c>
      <c r="Y74" s="194">
        <f t="shared" si="5"/>
        <v>0</v>
      </c>
      <c r="Z74" s="195">
        <f t="shared" si="1"/>
        <v>0</v>
      </c>
      <c r="AA74" s="183" t="s">
        <v>49</v>
      </c>
      <c r="AB74" s="183"/>
      <c r="AC74" s="278" t="s">
        <v>535</v>
      </c>
      <c r="AD74" s="287">
        <v>776768.07216498244</v>
      </c>
      <c r="AE74" s="217">
        <v>0.184</v>
      </c>
      <c r="AF74" s="289" t="s">
        <v>529</v>
      </c>
      <c r="AG74" s="277">
        <f t="shared" si="7"/>
        <v>142925.32527835676</v>
      </c>
      <c r="AH74" s="187">
        <v>0.95</v>
      </c>
      <c r="AI74" s="278"/>
    </row>
    <row r="75" spans="1:35">
      <c r="A75" s="183">
        <v>160</v>
      </c>
      <c r="B75" s="183" t="s">
        <v>101</v>
      </c>
      <c r="C75" s="183" t="s">
        <v>128</v>
      </c>
      <c r="D75" s="183" t="s">
        <v>131</v>
      </c>
      <c r="E75" s="183" t="str">
        <f t="shared" si="2"/>
        <v>Purchase of consumables for Newborn sepsis - full supportive care</v>
      </c>
      <c r="F75" s="184">
        <v>2</v>
      </c>
      <c r="G75" s="183">
        <v>2.95</v>
      </c>
      <c r="H75" s="183">
        <v>7.0166104931097486</v>
      </c>
      <c r="I75" s="183">
        <v>211.84243218901076</v>
      </c>
      <c r="J75" s="185">
        <v>30.191562207569913</v>
      </c>
      <c r="K75" s="186">
        <f t="shared" si="3"/>
        <v>57891.25916435018</v>
      </c>
      <c r="L75" s="187">
        <v>0.94999999999977613</v>
      </c>
      <c r="M75" s="183" t="s">
        <v>48</v>
      </c>
      <c r="N75" s="197" t="s">
        <v>414</v>
      </c>
      <c r="O75" s="197">
        <v>620346</v>
      </c>
      <c r="P75" s="217">
        <v>1.4E-2</v>
      </c>
      <c r="Q75" s="190" t="s">
        <v>416</v>
      </c>
      <c r="R75" s="190">
        <f t="shared" si="4"/>
        <v>8684.844000000001</v>
      </c>
      <c r="S75" s="207">
        <v>0.95</v>
      </c>
      <c r="T75" s="190" t="s">
        <v>411</v>
      </c>
      <c r="U75" s="190">
        <v>1</v>
      </c>
      <c r="V75" s="190"/>
      <c r="W75" s="183">
        <v>27.864042000000001</v>
      </c>
      <c r="X75" s="193">
        <f t="shared" si="0"/>
        <v>8251</v>
      </c>
      <c r="Y75" s="194">
        <f t="shared" si="5"/>
        <v>189663469.94139239</v>
      </c>
      <c r="Z75" s="195">
        <f t="shared" si="1"/>
        <v>229895.11508047563</v>
      </c>
      <c r="AA75" s="183" t="s">
        <v>49</v>
      </c>
      <c r="AB75" s="183"/>
      <c r="AC75" s="278" t="s">
        <v>535</v>
      </c>
      <c r="AD75" s="287">
        <v>776768.07216498244</v>
      </c>
      <c r="AE75" s="217">
        <v>1.4E-2</v>
      </c>
      <c r="AF75" s="289" t="s">
        <v>529</v>
      </c>
      <c r="AG75" s="277">
        <f t="shared" si="7"/>
        <v>10874.753010309754</v>
      </c>
      <c r="AH75" s="187">
        <v>0.95</v>
      </c>
      <c r="AI75" s="278"/>
    </row>
    <row r="76" spans="1:35">
      <c r="A76" s="183"/>
      <c r="B76" s="183" t="s">
        <v>101</v>
      </c>
      <c r="C76" s="183" t="s">
        <v>128</v>
      </c>
      <c r="D76" s="183" t="s">
        <v>248</v>
      </c>
      <c r="E76" s="183" t="str">
        <f t="shared" si="2"/>
        <v>Purchase of consumables for Essential care of preterm or sick newborn</v>
      </c>
      <c r="F76" s="184">
        <v>2</v>
      </c>
      <c r="G76" s="183"/>
      <c r="H76" s="183"/>
      <c r="I76" s="183"/>
      <c r="J76" s="185"/>
      <c r="K76" s="186">
        <f t="shared" si="3"/>
        <v>0</v>
      </c>
      <c r="L76" s="187"/>
      <c r="M76" s="183" t="s">
        <v>48</v>
      </c>
      <c r="N76" s="197" t="s">
        <v>414</v>
      </c>
      <c r="O76" s="197">
        <v>620346</v>
      </c>
      <c r="P76" s="227">
        <v>0.18</v>
      </c>
      <c r="Q76" s="183" t="s">
        <v>417</v>
      </c>
      <c r="R76" s="190">
        <f t="shared" si="4"/>
        <v>111662.28</v>
      </c>
      <c r="S76" s="228">
        <v>0.9</v>
      </c>
      <c r="T76" s="190" t="s">
        <v>411</v>
      </c>
      <c r="U76" s="190">
        <v>1</v>
      </c>
      <c r="V76" s="190"/>
      <c r="W76" s="183"/>
      <c r="X76" s="193">
        <f t="shared" ref="X76:X138" si="8">ROUND(R76*S76,0)</f>
        <v>100496</v>
      </c>
      <c r="Y76" s="194">
        <f t="shared" si="5"/>
        <v>0</v>
      </c>
      <c r="Z76" s="195">
        <f t="shared" ref="Z76:Z138" si="9">R76*S76*W76</f>
        <v>0</v>
      </c>
      <c r="AA76" s="183" t="s">
        <v>49</v>
      </c>
      <c r="AB76" s="183" t="s">
        <v>256</v>
      </c>
      <c r="AC76" s="278" t="s">
        <v>535</v>
      </c>
      <c r="AD76" s="287">
        <v>776768.07216498244</v>
      </c>
      <c r="AE76" s="227">
        <v>0.18</v>
      </c>
      <c r="AF76" s="289" t="s">
        <v>529</v>
      </c>
      <c r="AG76" s="277">
        <f t="shared" si="7"/>
        <v>139818.25298969683</v>
      </c>
      <c r="AH76" s="204">
        <v>0.9</v>
      </c>
      <c r="AI76" s="278"/>
    </row>
    <row r="77" spans="1:35">
      <c r="A77" s="183">
        <v>164</v>
      </c>
      <c r="B77" s="183" t="s">
        <v>101</v>
      </c>
      <c r="C77" s="183" t="s">
        <v>132</v>
      </c>
      <c r="D77" s="192" t="s">
        <v>133</v>
      </c>
      <c r="E77" s="183" t="str">
        <f t="shared" si="2"/>
        <v>Purchase of consumables for Post-abortion case management</v>
      </c>
      <c r="F77" s="183">
        <v>2</v>
      </c>
      <c r="G77" s="183">
        <v>2.82</v>
      </c>
      <c r="H77" s="183">
        <v>0.05</v>
      </c>
      <c r="I77" s="183">
        <v>29.043947819584492</v>
      </c>
      <c r="J77" s="185">
        <v>580.87895639168983</v>
      </c>
      <c r="K77" s="186">
        <f t="shared" ref="K77:K138" si="10">H77*(S77*R77)</f>
        <v>139.572384</v>
      </c>
      <c r="L77" s="187">
        <v>0</v>
      </c>
      <c r="M77" s="183" t="s">
        <v>48</v>
      </c>
      <c r="N77" s="196" t="s">
        <v>391</v>
      </c>
      <c r="O77" s="197">
        <v>949472</v>
      </c>
      <c r="P77" s="217">
        <v>4.8999999999999998E-3</v>
      </c>
      <c r="Q77" s="190" t="s">
        <v>418</v>
      </c>
      <c r="R77" s="190">
        <f t="shared" ref="R77:R138" si="11">O77*P77</f>
        <v>4652.4128000000001</v>
      </c>
      <c r="S77" s="207">
        <v>0.6</v>
      </c>
      <c r="T77" s="190" t="s">
        <v>419</v>
      </c>
      <c r="U77" s="190">
        <v>1</v>
      </c>
      <c r="V77" s="190"/>
      <c r="W77" s="183">
        <v>106.48482719999996</v>
      </c>
      <c r="X77" s="193">
        <f t="shared" si="8"/>
        <v>2791</v>
      </c>
      <c r="Y77" s="194">
        <f t="shared" si="5"/>
        <v>245228629.67017859</v>
      </c>
      <c r="Z77" s="195">
        <f t="shared" si="9"/>
        <v>297246.82384264073</v>
      </c>
      <c r="AA77" s="183" t="s">
        <v>49</v>
      </c>
      <c r="AB77" s="183"/>
      <c r="AC77" s="282" t="s">
        <v>533</v>
      </c>
      <c r="AD77" s="278">
        <v>1149483</v>
      </c>
      <c r="AE77" s="217">
        <v>4.8999999999999998E-3</v>
      </c>
      <c r="AF77" s="289" t="s">
        <v>529</v>
      </c>
      <c r="AG77" s="277">
        <f t="shared" si="7"/>
        <v>5632.4666999999999</v>
      </c>
      <c r="AH77" s="187">
        <v>0.6</v>
      </c>
      <c r="AI77" s="278"/>
    </row>
    <row r="78" spans="1:35">
      <c r="A78" s="183">
        <v>165</v>
      </c>
      <c r="B78" s="183" t="s">
        <v>101</v>
      </c>
      <c r="C78" s="183" t="s">
        <v>132</v>
      </c>
      <c r="D78" s="192" t="s">
        <v>134</v>
      </c>
      <c r="E78" s="183" t="str">
        <f t="shared" si="2"/>
        <v>Purchase of consumables for Ectopic case management</v>
      </c>
      <c r="F78" s="183">
        <v>2</v>
      </c>
      <c r="G78" s="183">
        <v>2.82</v>
      </c>
      <c r="H78" s="183">
        <v>2.0000000000000004E-2</v>
      </c>
      <c r="I78" s="183">
        <v>27.460496820736125</v>
      </c>
      <c r="J78" s="185">
        <v>1373.024841036806</v>
      </c>
      <c r="K78" s="186">
        <f t="shared" si="10"/>
        <v>9.1149312000000027</v>
      </c>
      <c r="L78" s="187">
        <v>0</v>
      </c>
      <c r="M78" s="183" t="s">
        <v>48</v>
      </c>
      <c r="N78" s="196" t="s">
        <v>391</v>
      </c>
      <c r="O78" s="197">
        <v>949472</v>
      </c>
      <c r="P78" s="217">
        <v>8.0000000000000004E-4</v>
      </c>
      <c r="Q78" s="190" t="s">
        <v>418</v>
      </c>
      <c r="R78" s="190">
        <f t="shared" si="11"/>
        <v>759.57760000000007</v>
      </c>
      <c r="S78" s="207">
        <v>0.6</v>
      </c>
      <c r="T78" s="190" t="s">
        <v>419</v>
      </c>
      <c r="U78" s="190">
        <v>1</v>
      </c>
      <c r="V78" s="190"/>
      <c r="W78" s="183">
        <v>76.758995999999996</v>
      </c>
      <c r="X78" s="193">
        <f t="shared" si="8"/>
        <v>456</v>
      </c>
      <c r="Y78" s="194">
        <f t="shared" si="5"/>
        <v>28860684.910244353</v>
      </c>
      <c r="Z78" s="195">
        <f t="shared" si="9"/>
        <v>34982.648376053759</v>
      </c>
      <c r="AA78" s="183" t="s">
        <v>49</v>
      </c>
      <c r="AB78" s="183" t="s">
        <v>135</v>
      </c>
      <c r="AC78" s="282" t="s">
        <v>533</v>
      </c>
      <c r="AD78" s="278">
        <v>1149483</v>
      </c>
      <c r="AE78" s="217">
        <v>8.0000000000000004E-4</v>
      </c>
      <c r="AF78" s="289" t="s">
        <v>529</v>
      </c>
      <c r="AG78" s="277">
        <f t="shared" si="7"/>
        <v>919.58640000000003</v>
      </c>
      <c r="AH78" s="187">
        <v>0.6</v>
      </c>
      <c r="AI78" s="278"/>
    </row>
    <row r="79" spans="1:35">
      <c r="A79" s="183">
        <v>168</v>
      </c>
      <c r="B79" s="183" t="s">
        <v>101</v>
      </c>
      <c r="C79" s="183" t="s">
        <v>117</v>
      </c>
      <c r="D79" s="183" t="s">
        <v>136</v>
      </c>
      <c r="E79" s="183" t="str">
        <f t="shared" ref="E79:E140" si="12">CONCATENATE($E$10,D79)</f>
        <v>Purchase of consumables for Kangaroo mother care</v>
      </c>
      <c r="F79" s="184">
        <v>3</v>
      </c>
      <c r="G79" s="183">
        <v>3</v>
      </c>
      <c r="H79" s="183">
        <v>1.83</v>
      </c>
      <c r="I79" s="183">
        <v>22.756853293183596</v>
      </c>
      <c r="J79" s="185">
        <v>12.435438958023823</v>
      </c>
      <c r="K79" s="186">
        <f t="shared" si="10"/>
        <v>169320.02879700001</v>
      </c>
      <c r="L79" s="187">
        <v>0.81999999999956019</v>
      </c>
      <c r="M79" s="183" t="s">
        <v>48</v>
      </c>
      <c r="N79" s="197" t="s">
        <v>414</v>
      </c>
      <c r="O79" s="197">
        <v>620346</v>
      </c>
      <c r="P79" s="217">
        <v>0.157</v>
      </c>
      <c r="Q79" s="190" t="s">
        <v>420</v>
      </c>
      <c r="R79" s="190">
        <f t="shared" si="11"/>
        <v>97394.322</v>
      </c>
      <c r="S79" s="207">
        <v>0.95</v>
      </c>
      <c r="T79" s="190" t="s">
        <v>411</v>
      </c>
      <c r="U79" s="190">
        <v>3</v>
      </c>
      <c r="V79" s="190" t="s">
        <v>508</v>
      </c>
      <c r="W79" s="183">
        <v>1E-35</v>
      </c>
      <c r="X79" s="193">
        <f t="shared" si="8"/>
        <v>92525</v>
      </c>
      <c r="Y79" s="194">
        <f t="shared" ref="Y79:Y140" si="13">Z79*$Y$10</f>
        <v>7.6332799867499991E-28</v>
      </c>
      <c r="Z79" s="195">
        <f t="shared" si="9"/>
        <v>9.2524605899999988E-31</v>
      </c>
      <c r="AA79" s="183" t="s">
        <v>49</v>
      </c>
      <c r="AB79" s="183"/>
      <c r="AC79" s="278" t="s">
        <v>535</v>
      </c>
      <c r="AD79" s="287">
        <v>776768.07216498244</v>
      </c>
      <c r="AE79" s="217">
        <v>0.157</v>
      </c>
      <c r="AF79" s="289" t="s">
        <v>529</v>
      </c>
      <c r="AG79" s="277">
        <f t="shared" si="7"/>
        <v>121952.58732990225</v>
      </c>
      <c r="AH79" s="187">
        <v>0.95</v>
      </c>
      <c r="AI79" s="278"/>
    </row>
    <row r="80" spans="1:35">
      <c r="A80" s="183">
        <v>167</v>
      </c>
      <c r="B80" s="183" t="s">
        <v>101</v>
      </c>
      <c r="C80" s="183" t="s">
        <v>132</v>
      </c>
      <c r="D80" s="183" t="s">
        <v>253</v>
      </c>
      <c r="E80" s="183" t="str">
        <f t="shared" si="12"/>
        <v>Purchase of consumables for Treatment of Antepartum hemorrhage</v>
      </c>
      <c r="F80" s="183">
        <v>2</v>
      </c>
      <c r="G80" s="183">
        <v>2.87</v>
      </c>
      <c r="H80" s="183"/>
      <c r="I80" s="183"/>
      <c r="J80" s="185"/>
      <c r="K80" s="186">
        <f t="shared" si="10"/>
        <v>0</v>
      </c>
      <c r="L80" s="187"/>
      <c r="M80" s="183" t="s">
        <v>48</v>
      </c>
      <c r="N80" s="196" t="s">
        <v>391</v>
      </c>
      <c r="O80" s="197">
        <v>949472</v>
      </c>
      <c r="P80" s="189">
        <v>5.0000000000000001E-3</v>
      </c>
      <c r="Q80" s="190" t="s">
        <v>410</v>
      </c>
      <c r="R80" s="190">
        <f t="shared" si="11"/>
        <v>4747.3599999999997</v>
      </c>
      <c r="S80" s="212">
        <v>0.95</v>
      </c>
      <c r="T80" s="190" t="s">
        <v>411</v>
      </c>
      <c r="U80" s="190">
        <v>1</v>
      </c>
      <c r="V80" s="190"/>
      <c r="W80" s="192">
        <v>185.21282400000001</v>
      </c>
      <c r="X80" s="193">
        <f t="shared" si="8"/>
        <v>4510</v>
      </c>
      <c r="Y80" s="194">
        <f t="shared" si="13"/>
        <v>689129392.49336147</v>
      </c>
      <c r="Z80" s="195">
        <f t="shared" si="9"/>
        <v>835308.35453740787</v>
      </c>
      <c r="AA80" s="183" t="s">
        <v>49</v>
      </c>
      <c r="AB80" s="183" t="s">
        <v>257</v>
      </c>
      <c r="AC80" s="282" t="s">
        <v>533</v>
      </c>
      <c r="AD80" s="278">
        <v>1149483</v>
      </c>
      <c r="AE80" s="189">
        <v>5.0000000000000001E-3</v>
      </c>
      <c r="AF80" s="289" t="s">
        <v>529</v>
      </c>
      <c r="AG80" s="277">
        <f t="shared" si="7"/>
        <v>5747.415</v>
      </c>
      <c r="AH80" s="205">
        <v>0.95</v>
      </c>
      <c r="AI80" s="278"/>
    </row>
    <row r="81" spans="1:35">
      <c r="A81" s="183">
        <v>169</v>
      </c>
      <c r="B81" s="183" t="s">
        <v>101</v>
      </c>
      <c r="C81" s="183" t="s">
        <v>117</v>
      </c>
      <c r="D81" s="183" t="s">
        <v>137</v>
      </c>
      <c r="E81" s="183" t="str">
        <f t="shared" si="12"/>
        <v>Purchase of consumables for Support for breastfeeding mothers</v>
      </c>
      <c r="F81" s="184">
        <v>3</v>
      </c>
      <c r="G81" s="183">
        <v>3</v>
      </c>
      <c r="H81" s="183">
        <v>0.32744182301178831</v>
      </c>
      <c r="I81" s="183">
        <v>1.5817568270112803</v>
      </c>
      <c r="J81" s="185">
        <v>4.8306499532111848</v>
      </c>
      <c r="K81" s="186">
        <f t="shared" si="10"/>
        <v>192970.86388116729</v>
      </c>
      <c r="L81" s="187">
        <v>0.95</v>
      </c>
      <c r="M81" s="183" t="s">
        <v>48</v>
      </c>
      <c r="N81" s="197" t="s">
        <v>414</v>
      </c>
      <c r="O81" s="197">
        <v>620346</v>
      </c>
      <c r="P81" s="217">
        <v>1</v>
      </c>
      <c r="Q81" s="190"/>
      <c r="R81" s="190">
        <f t="shared" si="11"/>
        <v>620346</v>
      </c>
      <c r="S81" s="207">
        <v>0.95</v>
      </c>
      <c r="T81" s="190" t="s">
        <v>411</v>
      </c>
      <c r="U81" s="190">
        <v>1</v>
      </c>
      <c r="V81" s="190"/>
      <c r="W81" s="183">
        <v>1E-35</v>
      </c>
      <c r="X81" s="193">
        <f t="shared" si="8"/>
        <v>589329</v>
      </c>
      <c r="Y81" s="194">
        <f t="shared" si="13"/>
        <v>4.8619617749999998E-27</v>
      </c>
      <c r="Z81" s="195">
        <f t="shared" si="9"/>
        <v>5.8932869999999999E-30</v>
      </c>
      <c r="AA81" s="183" t="s">
        <v>49</v>
      </c>
      <c r="AB81" s="183"/>
      <c r="AC81" s="278" t="s">
        <v>535</v>
      </c>
      <c r="AD81" s="287">
        <v>776768.07216498244</v>
      </c>
      <c r="AE81" s="217">
        <v>1</v>
      </c>
      <c r="AF81" s="289" t="s">
        <v>529</v>
      </c>
      <c r="AG81" s="277">
        <f t="shared" si="7"/>
        <v>776768.07216498244</v>
      </c>
      <c r="AH81" s="187">
        <v>0.95</v>
      </c>
      <c r="AI81" s="278"/>
    </row>
    <row r="82" spans="1:35">
      <c r="A82" s="183">
        <v>173</v>
      </c>
      <c r="B82" s="183" t="s">
        <v>138</v>
      </c>
      <c r="C82" s="183" t="s">
        <v>139</v>
      </c>
      <c r="D82" s="183" t="s">
        <v>140</v>
      </c>
      <c r="E82" s="183" t="str">
        <f t="shared" si="12"/>
        <v>Purchase of consumables for Treatment of depression</v>
      </c>
      <c r="F82" s="184">
        <v>3</v>
      </c>
      <c r="G82" s="183">
        <v>2.95</v>
      </c>
      <c r="H82" s="183">
        <v>2.2236856187101327E-2</v>
      </c>
      <c r="I82" s="183">
        <v>9.7078137501579693</v>
      </c>
      <c r="J82" s="185">
        <v>436.56412887128653</v>
      </c>
      <c r="K82" s="186">
        <f t="shared" si="10"/>
        <v>390.82498065000004</v>
      </c>
      <c r="L82" s="187">
        <v>0</v>
      </c>
      <c r="M82" s="183" t="s">
        <v>48</v>
      </c>
      <c r="N82" s="196" t="s">
        <v>421</v>
      </c>
      <c r="O82" s="197">
        <v>18898441</v>
      </c>
      <c r="P82" s="218">
        <v>3.1E-2</v>
      </c>
      <c r="Q82" s="197" t="s">
        <v>422</v>
      </c>
      <c r="R82" s="190">
        <f t="shared" si="11"/>
        <v>585851.67099999997</v>
      </c>
      <c r="S82" s="207">
        <v>0.03</v>
      </c>
      <c r="T82" s="190" t="s">
        <v>423</v>
      </c>
      <c r="U82" s="190">
        <v>4</v>
      </c>
      <c r="V82" s="190" t="s">
        <v>502</v>
      </c>
      <c r="W82" s="183">
        <v>4.7227379999999997</v>
      </c>
      <c r="X82" s="193">
        <f t="shared" si="8"/>
        <v>17576</v>
      </c>
      <c r="Y82" s="194">
        <f t="shared" si="13"/>
        <v>68478892.737631142</v>
      </c>
      <c r="Z82" s="195">
        <f t="shared" si="9"/>
        <v>83004.718469855929</v>
      </c>
      <c r="AA82" s="183" t="s">
        <v>49</v>
      </c>
      <c r="AB82" s="183"/>
      <c r="AC82" s="188" t="s">
        <v>421</v>
      </c>
      <c r="AD82" s="280">
        <v>23111967</v>
      </c>
      <c r="AE82" s="285">
        <v>7.0000000000000007E-2</v>
      </c>
      <c r="AF82" s="278" t="s">
        <v>544</v>
      </c>
      <c r="AG82" s="277">
        <f t="shared" si="7"/>
        <v>1617837.6900000002</v>
      </c>
      <c r="AH82" s="187">
        <v>0.05</v>
      </c>
      <c r="AI82" s="278" t="s">
        <v>546</v>
      </c>
    </row>
    <row r="83" spans="1:35">
      <c r="A83" s="183">
        <v>175</v>
      </c>
      <c r="B83" s="183" t="s">
        <v>138</v>
      </c>
      <c r="C83" s="183" t="s">
        <v>139</v>
      </c>
      <c r="D83" s="192" t="s">
        <v>141</v>
      </c>
      <c r="E83" s="183" t="str">
        <f t="shared" si="12"/>
        <v>Purchase of consumables for Treatment of acute psychotic disorders</v>
      </c>
      <c r="F83" s="184">
        <v>3</v>
      </c>
      <c r="G83" s="183">
        <v>2.8800000000000003</v>
      </c>
      <c r="H83" s="183">
        <v>6.7213428451584969E-2</v>
      </c>
      <c r="I83" s="183">
        <v>94.433595135157361</v>
      </c>
      <c r="J83" s="185">
        <v>1404.9810776008781</v>
      </c>
      <c r="K83" s="186">
        <f t="shared" si="10"/>
        <v>31.755725299999998</v>
      </c>
      <c r="L83" s="229">
        <v>0</v>
      </c>
      <c r="M83" s="183" t="s">
        <v>48</v>
      </c>
      <c r="N83" s="196" t="s">
        <v>421</v>
      </c>
      <c r="O83" s="197">
        <v>18898441</v>
      </c>
      <c r="P83" s="218">
        <v>5.0000000000000001E-3</v>
      </c>
      <c r="Q83" s="197" t="s">
        <v>422</v>
      </c>
      <c r="R83" s="190">
        <f t="shared" si="11"/>
        <v>94492.205000000002</v>
      </c>
      <c r="S83" s="207">
        <v>5.0000000000000001E-3</v>
      </c>
      <c r="T83" s="190" t="s">
        <v>423</v>
      </c>
      <c r="U83" s="190">
        <v>4</v>
      </c>
      <c r="V83" s="190" t="s">
        <v>502</v>
      </c>
      <c r="W83" s="183">
        <v>81.232910399999994</v>
      </c>
      <c r="X83" s="193">
        <f t="shared" si="8"/>
        <v>472</v>
      </c>
      <c r="Y83" s="194">
        <f t="shared" si="13"/>
        <v>31662991.891836654</v>
      </c>
      <c r="Z83" s="195">
        <f t="shared" si="9"/>
        <v>38379.384111317158</v>
      </c>
      <c r="AA83" s="183" t="s">
        <v>49</v>
      </c>
      <c r="AB83" s="183"/>
      <c r="AC83" s="188" t="s">
        <v>421</v>
      </c>
      <c r="AD83" s="280">
        <v>23111967</v>
      </c>
      <c r="AE83" s="292">
        <v>5.0000000000000001E-3</v>
      </c>
      <c r="AF83" s="305" t="s">
        <v>529</v>
      </c>
      <c r="AG83" s="277">
        <f t="shared" si="7"/>
        <v>115559.83500000001</v>
      </c>
      <c r="AH83" s="187">
        <v>5.0000000000000001E-3</v>
      </c>
      <c r="AI83" s="278"/>
    </row>
    <row r="84" spans="1:35">
      <c r="A84" s="183">
        <v>176</v>
      </c>
      <c r="B84" s="183" t="s">
        <v>138</v>
      </c>
      <c r="C84" s="183" t="s">
        <v>139</v>
      </c>
      <c r="D84" s="192" t="s">
        <v>142</v>
      </c>
      <c r="E84" s="183" t="str">
        <f t="shared" si="12"/>
        <v>Purchase of consumables for Treatment of bipolar disorder</v>
      </c>
      <c r="F84" s="184">
        <v>3</v>
      </c>
      <c r="G84" s="183">
        <v>2.8800000000000003</v>
      </c>
      <c r="H84" s="183">
        <v>7.0250179737048141E-2</v>
      </c>
      <c r="I84" s="183">
        <v>64.339372509667641</v>
      </c>
      <c r="J84" s="185">
        <v>915.86061061330929</v>
      </c>
      <c r="K84" s="186">
        <f t="shared" si="10"/>
        <v>33.190471924999997</v>
      </c>
      <c r="L84" s="229">
        <v>0</v>
      </c>
      <c r="M84" s="183" t="s">
        <v>48</v>
      </c>
      <c r="N84" s="196" t="s">
        <v>421</v>
      </c>
      <c r="O84" s="197">
        <v>18898441</v>
      </c>
      <c r="P84" s="218">
        <v>5.0000000000000001E-3</v>
      </c>
      <c r="Q84" s="197" t="s">
        <v>422</v>
      </c>
      <c r="R84" s="190">
        <f t="shared" si="11"/>
        <v>94492.205000000002</v>
      </c>
      <c r="S84" s="207">
        <v>5.0000000000000001E-3</v>
      </c>
      <c r="T84" s="190" t="s">
        <v>423</v>
      </c>
      <c r="U84" s="190">
        <v>4</v>
      </c>
      <c r="V84" s="190" t="s">
        <v>502</v>
      </c>
      <c r="W84" s="183">
        <v>1.3975319999999998</v>
      </c>
      <c r="X84" s="193">
        <f t="shared" si="8"/>
        <v>472</v>
      </c>
      <c r="Y84" s="194">
        <f t="shared" si="13"/>
        <v>544730.50598199747</v>
      </c>
      <c r="Z84" s="195">
        <f t="shared" si="9"/>
        <v>660.27940119029995</v>
      </c>
      <c r="AA84" s="183" t="s">
        <v>49</v>
      </c>
      <c r="AB84" s="183"/>
      <c r="AC84" s="188" t="s">
        <v>421</v>
      </c>
      <c r="AD84" s="280">
        <v>23111967</v>
      </c>
      <c r="AE84" s="292">
        <v>5.0000000000000001E-3</v>
      </c>
      <c r="AF84" s="305" t="s">
        <v>529</v>
      </c>
      <c r="AG84" s="277">
        <f t="shared" si="7"/>
        <v>115559.83500000001</v>
      </c>
      <c r="AH84" s="187">
        <v>5.0000000000000001E-3</v>
      </c>
      <c r="AI84" s="278"/>
    </row>
    <row r="85" spans="1:35">
      <c r="A85" s="183">
        <v>178</v>
      </c>
      <c r="B85" s="183" t="s">
        <v>138</v>
      </c>
      <c r="C85" s="183" t="s">
        <v>139</v>
      </c>
      <c r="D85" s="183" t="s">
        <v>143</v>
      </c>
      <c r="E85" s="183" t="str">
        <f t="shared" si="12"/>
        <v>Purchase of consumables for Anti-epileptic medication</v>
      </c>
      <c r="F85" s="184">
        <v>3</v>
      </c>
      <c r="G85" s="183">
        <v>2.4300000000000002</v>
      </c>
      <c r="H85" s="183">
        <v>4.3020643210728342E-2</v>
      </c>
      <c r="I85" s="183">
        <v>5.8372414575303315</v>
      </c>
      <c r="J85" s="185">
        <v>135.6846625685657</v>
      </c>
      <c r="K85" s="186">
        <f t="shared" si="10"/>
        <v>15610.043280000002</v>
      </c>
      <c r="L85" s="229">
        <v>0</v>
      </c>
      <c r="M85" s="183" t="s">
        <v>48</v>
      </c>
      <c r="N85" s="196" t="s">
        <v>421</v>
      </c>
      <c r="O85" s="197">
        <v>18898441</v>
      </c>
      <c r="P85" s="218">
        <v>3.2000000000000001E-2</v>
      </c>
      <c r="Q85" s="197" t="s">
        <v>424</v>
      </c>
      <c r="R85" s="190">
        <f t="shared" si="11"/>
        <v>604750.11199999996</v>
      </c>
      <c r="S85" s="207">
        <v>0.6</v>
      </c>
      <c r="T85" s="190" t="s">
        <v>425</v>
      </c>
      <c r="U85" s="190">
        <v>4</v>
      </c>
      <c r="V85" s="190" t="s">
        <v>502</v>
      </c>
      <c r="W85" s="192">
        <v>7.9550000000000001</v>
      </c>
      <c r="X85" s="193">
        <f t="shared" si="8"/>
        <v>362850</v>
      </c>
      <c r="Y85" s="194">
        <f t="shared" si="13"/>
        <v>2381339634.7752004</v>
      </c>
      <c r="Z85" s="195">
        <f t="shared" si="9"/>
        <v>2886472.2845760002</v>
      </c>
      <c r="AA85" s="183" t="s">
        <v>49</v>
      </c>
      <c r="AB85" s="183"/>
      <c r="AC85" s="188" t="s">
        <v>421</v>
      </c>
      <c r="AD85" s="280">
        <v>23111967</v>
      </c>
      <c r="AE85" s="292">
        <v>3.2000000000000001E-2</v>
      </c>
      <c r="AF85" s="305" t="s">
        <v>529</v>
      </c>
      <c r="AG85" s="277">
        <f t="shared" si="7"/>
        <v>739582.94400000002</v>
      </c>
      <c r="AH85" s="187">
        <v>0.6</v>
      </c>
      <c r="AI85" s="278"/>
    </row>
    <row r="86" spans="1:35">
      <c r="A86" s="183">
        <v>187</v>
      </c>
      <c r="B86" s="183" t="s">
        <v>138</v>
      </c>
      <c r="C86" s="183" t="s">
        <v>139</v>
      </c>
      <c r="D86" s="192" t="s">
        <v>144</v>
      </c>
      <c r="E86" s="183" t="str">
        <f t="shared" si="12"/>
        <v>Purchase of consumables for Psychotherapy (PST)  -PM+/friendship bench</v>
      </c>
      <c r="F86" s="184">
        <v>3</v>
      </c>
      <c r="G86" s="183">
        <v>2.06</v>
      </c>
      <c r="H86" s="183">
        <v>1.0297961025815127E-2</v>
      </c>
      <c r="I86" s="183">
        <v>6.987394218791863</v>
      </c>
      <c r="J86" s="185">
        <v>678.52210755854765</v>
      </c>
      <c r="K86" s="186">
        <f t="shared" si="10"/>
        <v>2919.2311329999998</v>
      </c>
      <c r="L86" s="187">
        <v>0</v>
      </c>
      <c r="M86" s="183" t="s">
        <v>48</v>
      </c>
      <c r="N86" s="196" t="s">
        <v>421</v>
      </c>
      <c r="O86" s="197">
        <v>18898441</v>
      </c>
      <c r="P86" s="230">
        <v>0.15</v>
      </c>
      <c r="Q86" s="197" t="s">
        <v>426</v>
      </c>
      <c r="R86" s="190">
        <f t="shared" si="11"/>
        <v>2834766.15</v>
      </c>
      <c r="S86" s="207">
        <v>0.1</v>
      </c>
      <c r="T86" s="190" t="s">
        <v>423</v>
      </c>
      <c r="U86" s="190">
        <v>4</v>
      </c>
      <c r="V86" s="190" t="s">
        <v>502</v>
      </c>
      <c r="W86" s="183">
        <v>0</v>
      </c>
      <c r="X86" s="193">
        <f t="shared" si="8"/>
        <v>283477</v>
      </c>
      <c r="Y86" s="194">
        <f t="shared" si="13"/>
        <v>0</v>
      </c>
      <c r="Z86" s="195">
        <f t="shared" si="9"/>
        <v>0</v>
      </c>
      <c r="AA86" s="183" t="s">
        <v>49</v>
      </c>
      <c r="AB86" s="183" t="s">
        <v>145</v>
      </c>
      <c r="AC86" s="188" t="s">
        <v>421</v>
      </c>
      <c r="AD86" s="280">
        <v>23111967</v>
      </c>
      <c r="AE86" s="293">
        <v>0.15</v>
      </c>
      <c r="AF86" s="305" t="s">
        <v>529</v>
      </c>
      <c r="AG86" s="277">
        <f t="shared" si="7"/>
        <v>3466795.05</v>
      </c>
      <c r="AH86" s="187">
        <v>0.1</v>
      </c>
      <c r="AI86" s="278"/>
    </row>
    <row r="87" spans="1:35" ht="16.2" customHeight="1">
      <c r="A87" s="183">
        <v>189</v>
      </c>
      <c r="B87" s="183" t="s">
        <v>146</v>
      </c>
      <c r="C87" s="183" t="s">
        <v>59</v>
      </c>
      <c r="D87" s="192" t="s">
        <v>147</v>
      </c>
      <c r="E87" s="183" t="str">
        <f t="shared" si="12"/>
        <v>Purchase of consumables for Schistosomiasis diagnosis through urine and stools microscopy</v>
      </c>
      <c r="F87" s="183">
        <v>2</v>
      </c>
      <c r="G87" s="183">
        <v>2.11</v>
      </c>
      <c r="H87" s="183"/>
      <c r="I87" s="183"/>
      <c r="J87" s="183"/>
      <c r="K87" s="186">
        <f t="shared" si="10"/>
        <v>0</v>
      </c>
      <c r="L87" s="183"/>
      <c r="M87" s="183" t="s">
        <v>48</v>
      </c>
      <c r="N87" s="196" t="s">
        <v>427</v>
      </c>
      <c r="O87" s="197">
        <v>18898441</v>
      </c>
      <c r="P87" s="211">
        <v>0.04</v>
      </c>
      <c r="Q87" s="183" t="s">
        <v>428</v>
      </c>
      <c r="R87" s="190">
        <f t="shared" si="11"/>
        <v>755937.64</v>
      </c>
      <c r="S87" s="207">
        <v>0.5</v>
      </c>
      <c r="T87" s="183"/>
      <c r="U87" s="183">
        <v>1</v>
      </c>
      <c r="V87" s="183"/>
      <c r="W87" s="183">
        <v>1.0158479999999999</v>
      </c>
      <c r="X87" s="193">
        <f t="shared" si="8"/>
        <v>377969</v>
      </c>
      <c r="Y87" s="194">
        <f t="shared" si="13"/>
        <v>316766067.63397199</v>
      </c>
      <c r="Z87" s="195">
        <f t="shared" si="9"/>
        <v>383958.86985935998</v>
      </c>
      <c r="AA87" s="183" t="s">
        <v>49</v>
      </c>
      <c r="AB87" s="183" t="s">
        <v>148</v>
      </c>
      <c r="AC87" s="188" t="s">
        <v>427</v>
      </c>
      <c r="AD87" s="280">
        <v>23111967</v>
      </c>
      <c r="AE87" s="211">
        <v>0.04</v>
      </c>
      <c r="AF87" s="305" t="s">
        <v>529</v>
      </c>
      <c r="AG87" s="277">
        <f t="shared" si="7"/>
        <v>924478.68</v>
      </c>
      <c r="AH87" s="187">
        <v>0.5</v>
      </c>
      <c r="AI87" s="278"/>
    </row>
    <row r="88" spans="1:35" ht="13.2" customHeight="1">
      <c r="A88" s="183">
        <v>191</v>
      </c>
      <c r="B88" s="183" t="s">
        <v>146</v>
      </c>
      <c r="C88" s="183" t="s">
        <v>139</v>
      </c>
      <c r="D88" s="192" t="s">
        <v>238</v>
      </c>
      <c r="E88" s="183" t="str">
        <f t="shared" si="12"/>
        <v>Purchase of consumables for Schistosomiasis and deworming mass drug administration (adults)</v>
      </c>
      <c r="F88" s="206">
        <v>3</v>
      </c>
      <c r="G88" s="183">
        <v>2.11</v>
      </c>
      <c r="H88" s="183">
        <v>0.121465</v>
      </c>
      <c r="I88" s="183">
        <v>15.018199416</v>
      </c>
      <c r="J88" s="185">
        <v>123.64219664924052</v>
      </c>
      <c r="K88" s="186">
        <f t="shared" si="10"/>
        <v>868028.32361224992</v>
      </c>
      <c r="L88" s="187">
        <v>0</v>
      </c>
      <c r="M88" s="183" t="s">
        <v>51</v>
      </c>
      <c r="N88" s="197" t="s">
        <v>429</v>
      </c>
      <c r="O88" s="197">
        <v>7522447</v>
      </c>
      <c r="P88" s="230">
        <v>1</v>
      </c>
      <c r="Q88" s="197" t="s">
        <v>430</v>
      </c>
      <c r="R88" s="190">
        <f t="shared" si="11"/>
        <v>7522447</v>
      </c>
      <c r="S88" s="207">
        <v>0.95</v>
      </c>
      <c r="T88" s="190" t="s">
        <v>431</v>
      </c>
      <c r="U88" s="190">
        <v>1</v>
      </c>
      <c r="V88" s="190"/>
      <c r="W88" s="183">
        <v>0.99129599999999984</v>
      </c>
      <c r="X88" s="193">
        <f t="shared" si="8"/>
        <v>7146325</v>
      </c>
      <c r="Y88" s="194">
        <f t="shared" si="13"/>
        <v>5844401508.2032785</v>
      </c>
      <c r="Z88" s="195">
        <f t="shared" si="9"/>
        <v>7084123.0402463982</v>
      </c>
      <c r="AA88" s="183" t="s">
        <v>57</v>
      </c>
      <c r="AB88" s="183" t="s">
        <v>149</v>
      </c>
      <c r="AC88" s="188" t="s">
        <v>429</v>
      </c>
      <c r="AD88" s="188">
        <v>7522447</v>
      </c>
      <c r="AE88" s="293">
        <v>1</v>
      </c>
      <c r="AF88" s="305" t="s">
        <v>529</v>
      </c>
      <c r="AG88" s="277">
        <f t="shared" si="7"/>
        <v>7522447</v>
      </c>
      <c r="AH88" s="187">
        <v>0.95</v>
      </c>
      <c r="AI88" s="297"/>
    </row>
    <row r="89" spans="1:35" ht="16.2" customHeight="1">
      <c r="A89" s="183">
        <v>192</v>
      </c>
      <c r="B89" s="183" t="s">
        <v>146</v>
      </c>
      <c r="C89" s="183" t="s">
        <v>139</v>
      </c>
      <c r="D89" s="192" t="s">
        <v>239</v>
      </c>
      <c r="E89" s="183" t="str">
        <f t="shared" si="12"/>
        <v>Purchase of consumables for Schistosomiasis and deworming mass drug administration (school children)</v>
      </c>
      <c r="F89" s="206">
        <v>3</v>
      </c>
      <c r="G89" s="183">
        <v>2.56</v>
      </c>
      <c r="H89" s="183">
        <v>0.148205</v>
      </c>
      <c r="I89" s="183">
        <v>1.8646990560000001</v>
      </c>
      <c r="J89" s="185">
        <v>12.581890327586789</v>
      </c>
      <c r="K89" s="186">
        <f t="shared" si="10"/>
        <v>400869.12266300002</v>
      </c>
      <c r="L89" s="187">
        <v>1</v>
      </c>
      <c r="M89" s="183" t="s">
        <v>48</v>
      </c>
      <c r="N89" s="197" t="s">
        <v>432</v>
      </c>
      <c r="O89" s="197">
        <v>2847188</v>
      </c>
      <c r="P89" s="230">
        <v>1</v>
      </c>
      <c r="Q89" s="197" t="s">
        <v>430</v>
      </c>
      <c r="R89" s="190">
        <f t="shared" si="11"/>
        <v>2847188</v>
      </c>
      <c r="S89" s="207">
        <v>0.95</v>
      </c>
      <c r="T89" s="190" t="s">
        <v>431</v>
      </c>
      <c r="U89" s="190">
        <v>1</v>
      </c>
      <c r="V89" s="190"/>
      <c r="W89" s="183">
        <v>0.99129599999999984</v>
      </c>
      <c r="X89" s="193">
        <f t="shared" si="8"/>
        <v>2704829</v>
      </c>
      <c r="Y89" s="194">
        <f t="shared" si="13"/>
        <v>2212060761.7891197</v>
      </c>
      <c r="Z89" s="195">
        <f t="shared" si="9"/>
        <v>2681285.7718655998</v>
      </c>
      <c r="AA89" s="183" t="s">
        <v>57</v>
      </c>
      <c r="AB89" s="183"/>
      <c r="AC89" s="188" t="s">
        <v>432</v>
      </c>
      <c r="AD89" s="188">
        <v>2847188</v>
      </c>
      <c r="AE89" s="293">
        <v>1</v>
      </c>
      <c r="AF89" s="305" t="s">
        <v>529</v>
      </c>
      <c r="AG89" s="277">
        <f t="shared" si="7"/>
        <v>2847188</v>
      </c>
      <c r="AH89" s="187">
        <v>0.95</v>
      </c>
      <c r="AI89" s="297"/>
    </row>
    <row r="90" spans="1:35" ht="13.95" customHeight="1">
      <c r="A90" s="183">
        <v>193</v>
      </c>
      <c r="B90" s="183" t="s">
        <v>146</v>
      </c>
      <c r="C90" s="183" t="s">
        <v>139</v>
      </c>
      <c r="D90" s="192" t="s">
        <v>150</v>
      </c>
      <c r="E90" s="183" t="str">
        <f t="shared" si="12"/>
        <v>Purchase of consumables for Routine Schistosomiasis treatment</v>
      </c>
      <c r="F90" s="183">
        <v>2</v>
      </c>
      <c r="G90" s="183">
        <v>1.98</v>
      </c>
      <c r="H90" s="183"/>
      <c r="I90" s="183"/>
      <c r="J90" s="183"/>
      <c r="K90" s="186">
        <f t="shared" si="10"/>
        <v>0</v>
      </c>
      <c r="L90" s="183"/>
      <c r="M90" s="183" t="s">
        <v>48</v>
      </c>
      <c r="N90" s="196" t="s">
        <v>427</v>
      </c>
      <c r="O90" s="197">
        <v>18898441</v>
      </c>
      <c r="P90" s="189">
        <v>2.7E-2</v>
      </c>
      <c r="Q90" s="190" t="s">
        <v>433</v>
      </c>
      <c r="R90" s="190">
        <f t="shared" si="11"/>
        <v>510257.90700000001</v>
      </c>
      <c r="S90" s="207">
        <v>0.5</v>
      </c>
      <c r="T90" s="183"/>
      <c r="U90" s="183">
        <v>1</v>
      </c>
      <c r="V90" s="183"/>
      <c r="W90" s="183">
        <v>9.4999999999999998E-3</v>
      </c>
      <c r="X90" s="193">
        <f t="shared" si="8"/>
        <v>255129</v>
      </c>
      <c r="Y90" s="194">
        <f t="shared" si="13"/>
        <v>1999573.17305625</v>
      </c>
      <c r="Z90" s="195">
        <f t="shared" si="9"/>
        <v>2423.7250582500001</v>
      </c>
      <c r="AA90" s="183" t="s">
        <v>49</v>
      </c>
      <c r="AB90" s="183"/>
      <c r="AC90" s="188" t="s">
        <v>427</v>
      </c>
      <c r="AD90" s="280">
        <v>23111967</v>
      </c>
      <c r="AE90" s="189">
        <v>2.7E-2</v>
      </c>
      <c r="AF90" s="305" t="s">
        <v>529</v>
      </c>
      <c r="AG90" s="277">
        <f t="shared" ref="AG90:AG132" si="14">AD90*AE90</f>
        <v>624023.10899999994</v>
      </c>
      <c r="AH90" s="187">
        <v>0.5</v>
      </c>
      <c r="AI90" s="278"/>
    </row>
    <row r="91" spans="1:35">
      <c r="A91" s="183">
        <v>197</v>
      </c>
      <c r="B91" s="183" t="s">
        <v>151</v>
      </c>
      <c r="C91" s="183" t="s">
        <v>152</v>
      </c>
      <c r="D91" s="183" t="s">
        <v>153</v>
      </c>
      <c r="E91" s="183" t="str">
        <f t="shared" si="12"/>
        <v>Purchase of consumables for Screening and diagnosis for NCD</v>
      </c>
      <c r="F91" s="184">
        <v>3</v>
      </c>
      <c r="G91" s="183">
        <v>2.13</v>
      </c>
      <c r="H91" s="183"/>
      <c r="I91" s="183"/>
      <c r="J91" s="183"/>
      <c r="K91" s="186">
        <f t="shared" si="10"/>
        <v>0</v>
      </c>
      <c r="L91" s="183"/>
      <c r="M91" s="183" t="s">
        <v>48</v>
      </c>
      <c r="N91" s="196" t="s">
        <v>427</v>
      </c>
      <c r="O91" s="197">
        <v>18898441</v>
      </c>
      <c r="P91" s="189">
        <v>1</v>
      </c>
      <c r="Q91" s="190"/>
      <c r="R91" s="190">
        <f t="shared" si="11"/>
        <v>18898441</v>
      </c>
      <c r="S91" s="207">
        <v>0.1</v>
      </c>
      <c r="T91" s="183" t="s">
        <v>434</v>
      </c>
      <c r="U91" s="183">
        <v>1</v>
      </c>
      <c r="V91" s="183"/>
      <c r="W91" s="183"/>
      <c r="X91" s="193">
        <f t="shared" si="8"/>
        <v>1889844</v>
      </c>
      <c r="Y91" s="194">
        <f t="shared" si="13"/>
        <v>0</v>
      </c>
      <c r="Z91" s="195">
        <f t="shared" si="9"/>
        <v>0</v>
      </c>
      <c r="AA91" s="183" t="s">
        <v>49</v>
      </c>
      <c r="AB91" s="183" t="s">
        <v>154</v>
      </c>
      <c r="AC91" s="188" t="s">
        <v>427</v>
      </c>
      <c r="AD91" s="280">
        <v>23111967</v>
      </c>
      <c r="AE91" s="285">
        <v>1</v>
      </c>
      <c r="AF91" s="307" t="s">
        <v>529</v>
      </c>
      <c r="AG91" s="277">
        <f t="shared" si="14"/>
        <v>23111967</v>
      </c>
      <c r="AH91" s="286">
        <v>0.1</v>
      </c>
      <c r="AI91" s="278"/>
    </row>
    <row r="92" spans="1:35">
      <c r="A92" s="183">
        <v>198</v>
      </c>
      <c r="B92" s="183" t="s">
        <v>151</v>
      </c>
      <c r="C92" s="183" t="s">
        <v>155</v>
      </c>
      <c r="D92" s="183" t="s">
        <v>156</v>
      </c>
      <c r="E92" s="183" t="str">
        <f t="shared" si="12"/>
        <v>Purchase of consumables for Hypertension</v>
      </c>
      <c r="F92" s="184">
        <v>3</v>
      </c>
      <c r="G92" s="183">
        <v>2.4300000000000002</v>
      </c>
      <c r="H92" s="183">
        <v>1.237379375151554E-2</v>
      </c>
      <c r="I92" s="183">
        <v>1.0337661462361676</v>
      </c>
      <c r="J92" s="185">
        <v>83.544801779935284</v>
      </c>
      <c r="K92" s="186">
        <f t="shared" si="10"/>
        <v>9754.3829950495056</v>
      </c>
      <c r="L92" s="187">
        <v>0</v>
      </c>
      <c r="M92" s="183" t="s">
        <v>48</v>
      </c>
      <c r="N92" s="197" t="s">
        <v>435</v>
      </c>
      <c r="O92" s="231">
        <v>9672513</v>
      </c>
      <c r="P92" s="217">
        <v>0.16300000000000001</v>
      </c>
      <c r="Q92" s="190" t="s">
        <v>424</v>
      </c>
      <c r="R92" s="190">
        <f t="shared" si="11"/>
        <v>1576619.6189999999</v>
      </c>
      <c r="S92" s="207">
        <v>0.5</v>
      </c>
      <c r="T92" s="190" t="s">
        <v>436</v>
      </c>
      <c r="U92" s="63">
        <v>4</v>
      </c>
      <c r="V92" s="260" t="s">
        <v>502</v>
      </c>
      <c r="W92" s="183">
        <v>9.3710123999999997</v>
      </c>
      <c r="X92" s="193">
        <f t="shared" si="8"/>
        <v>788310</v>
      </c>
      <c r="Y92" s="194">
        <f t="shared" si="13"/>
        <v>6094490324.8895636</v>
      </c>
      <c r="Z92" s="195">
        <f t="shared" si="9"/>
        <v>7387260.9998661373</v>
      </c>
      <c r="AA92" s="183" t="s">
        <v>49</v>
      </c>
      <c r="AB92" s="183" t="s">
        <v>157</v>
      </c>
      <c r="AC92" s="188" t="s">
        <v>435</v>
      </c>
      <c r="AD92" s="280">
        <v>12735132</v>
      </c>
      <c r="AE92" s="285">
        <v>0.3</v>
      </c>
      <c r="AF92" s="278" t="s">
        <v>545</v>
      </c>
      <c r="AG92" s="277">
        <f t="shared" si="14"/>
        <v>3820539.5999999996</v>
      </c>
      <c r="AH92" s="286">
        <v>0.6</v>
      </c>
      <c r="AI92" s="278" t="s">
        <v>546</v>
      </c>
    </row>
    <row r="93" spans="1:35">
      <c r="A93" s="183">
        <v>199</v>
      </c>
      <c r="B93" s="183" t="s">
        <v>151</v>
      </c>
      <c r="C93" s="183" t="s">
        <v>155</v>
      </c>
      <c r="D93" s="183" t="s">
        <v>158</v>
      </c>
      <c r="E93" s="183" t="str">
        <f t="shared" si="12"/>
        <v>Purchase of consumables for Monitoring treatment for hypertension</v>
      </c>
      <c r="F93" s="184">
        <v>3</v>
      </c>
      <c r="G93" s="183">
        <v>2.4300000000000002</v>
      </c>
      <c r="H93" s="183">
        <v>2.0500000000000001E-2</v>
      </c>
      <c r="I93" s="183">
        <v>7.39553408</v>
      </c>
      <c r="J93" s="185">
        <v>360.75775999999996</v>
      </c>
      <c r="K93" s="186">
        <f t="shared" si="10"/>
        <v>16160.35109475</v>
      </c>
      <c r="L93" s="187">
        <v>0</v>
      </c>
      <c r="M93" s="183" t="s">
        <v>48</v>
      </c>
      <c r="N93" s="197" t="s">
        <v>435</v>
      </c>
      <c r="O93" s="231">
        <v>9672513</v>
      </c>
      <c r="P93" s="217">
        <v>0.16300000000000001</v>
      </c>
      <c r="Q93" s="190" t="s">
        <v>424</v>
      </c>
      <c r="R93" s="190">
        <f t="shared" si="11"/>
        <v>1576619.6189999999</v>
      </c>
      <c r="S93" s="207">
        <v>0.5</v>
      </c>
      <c r="T93" s="190" t="s">
        <v>436</v>
      </c>
      <c r="U93" s="63">
        <v>4</v>
      </c>
      <c r="V93" s="260" t="s">
        <v>502</v>
      </c>
      <c r="W93" s="183">
        <v>24.905242881858626</v>
      </c>
      <c r="X93" s="193">
        <f t="shared" si="8"/>
        <v>788310</v>
      </c>
      <c r="Y93" s="194">
        <f t="shared" si="13"/>
        <v>16197263999.193094</v>
      </c>
      <c r="Z93" s="195">
        <f t="shared" si="9"/>
        <v>19633047.271749206</v>
      </c>
      <c r="AA93" s="183" t="s">
        <v>49</v>
      </c>
      <c r="AB93" s="183" t="s">
        <v>233</v>
      </c>
      <c r="AC93" s="188" t="s">
        <v>435</v>
      </c>
      <c r="AD93" s="280">
        <v>12735132</v>
      </c>
      <c r="AE93" s="285">
        <v>0.3</v>
      </c>
      <c r="AF93" s="278" t="s">
        <v>545</v>
      </c>
      <c r="AG93" s="277">
        <f t="shared" si="14"/>
        <v>3820539.5999999996</v>
      </c>
      <c r="AH93" s="286">
        <v>0.6</v>
      </c>
      <c r="AI93" s="278" t="s">
        <v>546</v>
      </c>
    </row>
    <row r="94" spans="1:35">
      <c r="A94" s="232">
        <v>200</v>
      </c>
      <c r="B94" s="183" t="s">
        <v>151</v>
      </c>
      <c r="C94" s="183" t="s">
        <v>155</v>
      </c>
      <c r="D94" s="183" t="s">
        <v>159</v>
      </c>
      <c r="E94" s="183" t="str">
        <f t="shared" si="12"/>
        <v>Purchase of consumables for Diabetes Type I</v>
      </c>
      <c r="F94" s="183">
        <v>2</v>
      </c>
      <c r="G94" s="183">
        <v>2.4300000000000002</v>
      </c>
      <c r="H94" s="183"/>
      <c r="I94" s="183"/>
      <c r="J94" s="183"/>
      <c r="K94" s="186">
        <f t="shared" si="10"/>
        <v>0</v>
      </c>
      <c r="L94" s="187"/>
      <c r="M94" s="183" t="s">
        <v>48</v>
      </c>
      <c r="N94" s="197" t="s">
        <v>437</v>
      </c>
      <c r="O94" s="231">
        <v>10989159</v>
      </c>
      <c r="P94" s="189">
        <v>8.9999999999999993E-3</v>
      </c>
      <c r="Q94" s="190" t="s">
        <v>438</v>
      </c>
      <c r="R94" s="190">
        <f t="shared" si="11"/>
        <v>98902.430999999997</v>
      </c>
      <c r="S94" s="207">
        <v>0.5</v>
      </c>
      <c r="T94" s="190" t="s">
        <v>436</v>
      </c>
      <c r="U94" s="63">
        <v>4</v>
      </c>
      <c r="V94" s="260" t="s">
        <v>502</v>
      </c>
      <c r="W94" s="183">
        <v>248.24842800000002</v>
      </c>
      <c r="X94" s="193">
        <f t="shared" si="8"/>
        <v>49451</v>
      </c>
      <c r="Y94" s="194">
        <f t="shared" si="13"/>
        <v>10127853871.215492</v>
      </c>
      <c r="Z94" s="195">
        <f t="shared" si="9"/>
        <v>12276186.510564234</v>
      </c>
      <c r="AA94" s="183" t="s">
        <v>49</v>
      </c>
      <c r="AB94" s="183"/>
      <c r="AC94" s="188" t="s">
        <v>437</v>
      </c>
      <c r="AD94" s="294">
        <v>14286075</v>
      </c>
      <c r="AE94" s="285">
        <v>2.4E-2</v>
      </c>
      <c r="AF94" s="278" t="s">
        <v>518</v>
      </c>
      <c r="AG94" s="277">
        <f t="shared" si="14"/>
        <v>342865.8</v>
      </c>
      <c r="AH94" s="286">
        <v>0.7</v>
      </c>
      <c r="AI94" s="278" t="s">
        <v>519</v>
      </c>
    </row>
    <row r="95" spans="1:35">
      <c r="A95" s="232">
        <v>201</v>
      </c>
      <c r="B95" s="183" t="s">
        <v>151</v>
      </c>
      <c r="C95" s="183" t="s">
        <v>155</v>
      </c>
      <c r="D95" s="183" t="s">
        <v>160</v>
      </c>
      <c r="E95" s="183" t="str">
        <f t="shared" si="12"/>
        <v>Purchase of consumables for Diabetes Type II</v>
      </c>
      <c r="F95" s="184">
        <v>3</v>
      </c>
      <c r="G95" s="183">
        <v>2.4300000000000002</v>
      </c>
      <c r="H95" s="183"/>
      <c r="I95" s="183"/>
      <c r="J95" s="183"/>
      <c r="K95" s="186">
        <f t="shared" si="10"/>
        <v>0</v>
      </c>
      <c r="L95" s="187"/>
      <c r="M95" s="183" t="s">
        <v>48</v>
      </c>
      <c r="N95" s="197" t="s">
        <v>435</v>
      </c>
      <c r="O95" s="231">
        <v>9672513</v>
      </c>
      <c r="P95" s="189">
        <v>1.9400000000000001E-2</v>
      </c>
      <c r="Q95" s="190" t="s">
        <v>438</v>
      </c>
      <c r="R95" s="190">
        <f t="shared" si="11"/>
        <v>187646.75220000002</v>
      </c>
      <c r="S95" s="207">
        <v>0.5</v>
      </c>
      <c r="T95" s="190" t="s">
        <v>436</v>
      </c>
      <c r="U95" s="63">
        <v>4</v>
      </c>
      <c r="V95" s="260" t="s">
        <v>502</v>
      </c>
      <c r="W95" s="183">
        <v>105.13669199999998</v>
      </c>
      <c r="X95" s="193">
        <f t="shared" si="8"/>
        <v>93823</v>
      </c>
      <c r="Y95" s="194">
        <f t="shared" si="13"/>
        <v>8138030501.2263346</v>
      </c>
      <c r="Z95" s="195">
        <f t="shared" si="9"/>
        <v>9864279.3954258598</v>
      </c>
      <c r="AA95" s="183" t="s">
        <v>49</v>
      </c>
      <c r="AB95" s="183" t="s">
        <v>161</v>
      </c>
      <c r="AC95" s="188" t="s">
        <v>435</v>
      </c>
      <c r="AD95" s="280">
        <v>12735132</v>
      </c>
      <c r="AE95" s="285">
        <v>0.05</v>
      </c>
      <c r="AF95" s="278" t="s">
        <v>518</v>
      </c>
      <c r="AG95" s="277">
        <f t="shared" si="14"/>
        <v>636756.60000000009</v>
      </c>
      <c r="AH95" s="286">
        <v>0.7</v>
      </c>
      <c r="AI95" s="278" t="s">
        <v>519</v>
      </c>
    </row>
    <row r="96" spans="1:35">
      <c r="A96" s="183">
        <v>208</v>
      </c>
      <c r="B96" s="183" t="s">
        <v>151</v>
      </c>
      <c r="C96" s="183" t="s">
        <v>155</v>
      </c>
      <c r="D96" s="192" t="s">
        <v>162</v>
      </c>
      <c r="E96" s="183" t="str">
        <f t="shared" si="12"/>
        <v>Purchase of consumables for Treatment of cases with rheumatic heart disease</v>
      </c>
      <c r="F96" s="183">
        <v>2</v>
      </c>
      <c r="G96" s="183">
        <v>2.2999999999999998</v>
      </c>
      <c r="H96" s="183"/>
      <c r="I96" s="183"/>
      <c r="J96" s="183"/>
      <c r="K96" s="186">
        <f t="shared" si="10"/>
        <v>0</v>
      </c>
      <c r="L96" s="183"/>
      <c r="M96" s="183" t="s">
        <v>48</v>
      </c>
      <c r="N96" s="197" t="s">
        <v>439</v>
      </c>
      <c r="O96" s="197">
        <v>18898441</v>
      </c>
      <c r="P96" s="218">
        <v>3.4000000000000002E-2</v>
      </c>
      <c r="Q96" s="233" t="s">
        <v>440</v>
      </c>
      <c r="R96" s="190">
        <f t="shared" si="11"/>
        <v>642546.99400000006</v>
      </c>
      <c r="S96" s="189">
        <v>0.15</v>
      </c>
      <c r="T96" s="190" t="s">
        <v>440</v>
      </c>
      <c r="U96" s="63">
        <v>4</v>
      </c>
      <c r="V96" s="260" t="s">
        <v>502</v>
      </c>
      <c r="W96" s="192">
        <v>22.5</v>
      </c>
      <c r="X96" s="193">
        <f t="shared" si="8"/>
        <v>96382</v>
      </c>
      <c r="Y96" s="194">
        <f t="shared" si="13"/>
        <v>1789091786.41875</v>
      </c>
      <c r="Z96" s="195">
        <f t="shared" si="9"/>
        <v>2168596.1047499999</v>
      </c>
      <c r="AA96" s="183" t="s">
        <v>49</v>
      </c>
      <c r="AB96" s="183" t="s">
        <v>163</v>
      </c>
      <c r="AC96" s="188" t="s">
        <v>439</v>
      </c>
      <c r="AD96" s="280">
        <v>23111967</v>
      </c>
      <c r="AE96" s="292">
        <v>3.4000000000000002E-2</v>
      </c>
      <c r="AF96" s="307" t="s">
        <v>529</v>
      </c>
      <c r="AG96" s="277">
        <f t="shared" si="14"/>
        <v>785806.87800000003</v>
      </c>
      <c r="AH96" s="189">
        <v>0.15</v>
      </c>
      <c r="AI96" s="278"/>
    </row>
    <row r="97" spans="1:35">
      <c r="A97" s="183">
        <v>209</v>
      </c>
      <c r="B97" s="183" t="s">
        <v>151</v>
      </c>
      <c r="C97" s="183" t="s">
        <v>164</v>
      </c>
      <c r="D97" s="183" t="s">
        <v>165</v>
      </c>
      <c r="E97" s="183" t="str">
        <f t="shared" si="12"/>
        <v>Purchase of consumables for Treatment of Injuries (Blunt Trauma - Soft Tissue Injury)</v>
      </c>
      <c r="F97" s="184">
        <v>3</v>
      </c>
      <c r="G97" s="183">
        <v>2.36</v>
      </c>
      <c r="H97" s="183"/>
      <c r="I97" s="183"/>
      <c r="J97" s="183"/>
      <c r="K97" s="186">
        <f t="shared" si="10"/>
        <v>0</v>
      </c>
      <c r="L97" s="183"/>
      <c r="M97" s="183" t="s">
        <v>48</v>
      </c>
      <c r="N97" s="197" t="s">
        <v>427</v>
      </c>
      <c r="O97" s="197">
        <v>18898441</v>
      </c>
      <c r="P97" s="218">
        <v>0.13100000000000001</v>
      </c>
      <c r="Q97" s="197" t="s">
        <v>422</v>
      </c>
      <c r="R97" s="190">
        <f t="shared" si="11"/>
        <v>2475695.7710000002</v>
      </c>
      <c r="S97" s="207">
        <v>0.25</v>
      </c>
      <c r="T97" s="183" t="s">
        <v>434</v>
      </c>
      <c r="U97" s="183">
        <v>1</v>
      </c>
      <c r="V97" s="183"/>
      <c r="W97" s="183">
        <v>56.019815999999999</v>
      </c>
      <c r="X97" s="193">
        <f t="shared" si="8"/>
        <v>618924</v>
      </c>
      <c r="Y97" s="194">
        <f t="shared" si="13"/>
        <v>28604404447.450871</v>
      </c>
      <c r="Z97" s="195">
        <f t="shared" si="9"/>
        <v>34672005.390849538</v>
      </c>
      <c r="AA97" s="183" t="s">
        <v>49</v>
      </c>
      <c r="AB97" s="183"/>
      <c r="AC97" s="188" t="s">
        <v>427</v>
      </c>
      <c r="AD97" s="280">
        <v>23111967</v>
      </c>
      <c r="AE97" s="292">
        <v>0.13100000000000001</v>
      </c>
      <c r="AF97" s="307" t="s">
        <v>529</v>
      </c>
      <c r="AG97" s="277">
        <f t="shared" si="14"/>
        <v>3027667.6770000001</v>
      </c>
      <c r="AH97" s="187">
        <v>0.25</v>
      </c>
      <c r="AI97" s="278"/>
    </row>
    <row r="98" spans="1:35">
      <c r="A98" s="183">
        <v>210</v>
      </c>
      <c r="B98" s="183" t="s">
        <v>151</v>
      </c>
      <c r="C98" s="183" t="s">
        <v>164</v>
      </c>
      <c r="D98" s="183" t="s">
        <v>166</v>
      </c>
      <c r="E98" s="183" t="str">
        <f t="shared" si="12"/>
        <v>Purchase of consumables for Treatment of injuries (Fracture reduction)</v>
      </c>
      <c r="F98" s="183">
        <v>2</v>
      </c>
      <c r="G98" s="183">
        <v>2.68</v>
      </c>
      <c r="H98" s="183">
        <v>1.6116504854368932</v>
      </c>
      <c r="I98" s="183">
        <v>179.38504490873785</v>
      </c>
      <c r="J98" s="185">
        <v>111.30517846746987</v>
      </c>
      <c r="K98" s="186">
        <f t="shared" si="10"/>
        <v>68529.783626213582</v>
      </c>
      <c r="L98" s="187">
        <v>0</v>
      </c>
      <c r="M98" s="183" t="s">
        <v>48</v>
      </c>
      <c r="N98" s="196" t="s">
        <v>427</v>
      </c>
      <c r="O98" s="197">
        <v>18898441</v>
      </c>
      <c r="P98" s="218">
        <v>8.9999999999999993E-3</v>
      </c>
      <c r="Q98" s="197" t="s">
        <v>422</v>
      </c>
      <c r="R98" s="190">
        <f t="shared" si="11"/>
        <v>170085.96899999998</v>
      </c>
      <c r="S98" s="207">
        <v>0.25</v>
      </c>
      <c r="T98" s="183" t="s">
        <v>434</v>
      </c>
      <c r="U98" s="183">
        <v>1</v>
      </c>
      <c r="V98" s="183"/>
      <c r="W98" s="183">
        <v>134.70118799999997</v>
      </c>
      <c r="X98" s="193">
        <f t="shared" si="8"/>
        <v>42521</v>
      </c>
      <c r="Y98" s="194">
        <f t="shared" si="13"/>
        <v>4725348805.3264275</v>
      </c>
      <c r="Z98" s="195">
        <f t="shared" si="9"/>
        <v>5727695.5216077911</v>
      </c>
      <c r="AA98" s="183" t="s">
        <v>49</v>
      </c>
      <c r="AB98" s="183"/>
      <c r="AC98" s="188" t="s">
        <v>427</v>
      </c>
      <c r="AD98" s="280">
        <v>23111967</v>
      </c>
      <c r="AE98" s="292">
        <v>8.9999999999999993E-3</v>
      </c>
      <c r="AF98" s="307" t="s">
        <v>529</v>
      </c>
      <c r="AG98" s="277">
        <f t="shared" si="14"/>
        <v>208007.70299999998</v>
      </c>
      <c r="AH98" s="187">
        <v>0.25</v>
      </c>
      <c r="AI98" s="278"/>
    </row>
    <row r="99" spans="1:35">
      <c r="A99" s="183">
        <v>211</v>
      </c>
      <c r="B99" s="183" t="s">
        <v>151</v>
      </c>
      <c r="C99" s="183" t="s">
        <v>164</v>
      </c>
      <c r="D99" s="183" t="s">
        <v>167</v>
      </c>
      <c r="E99" s="183" t="str">
        <f t="shared" si="12"/>
        <v>Purchase of consumables for Treatment of injuries (Fracture fixation)</v>
      </c>
      <c r="F99" s="183">
        <v>2</v>
      </c>
      <c r="G99" s="183">
        <v>2.68</v>
      </c>
      <c r="H99" s="183">
        <v>1.2068965517241379</v>
      </c>
      <c r="I99" s="183">
        <v>458.22844228965516</v>
      </c>
      <c r="J99" s="185">
        <v>379.67499504</v>
      </c>
      <c r="K99" s="186">
        <f t="shared" si="10"/>
        <v>20527.616948275863</v>
      </c>
      <c r="L99" s="187">
        <v>0</v>
      </c>
      <c r="M99" s="183" t="s">
        <v>48</v>
      </c>
      <c r="N99" s="196" t="s">
        <v>427</v>
      </c>
      <c r="O99" s="197">
        <v>18898441</v>
      </c>
      <c r="P99" s="218">
        <v>1E-3</v>
      </c>
      <c r="Q99" s="197" t="s">
        <v>422</v>
      </c>
      <c r="R99" s="190">
        <f t="shared" si="11"/>
        <v>18898.440999999999</v>
      </c>
      <c r="S99" s="207">
        <v>0.9</v>
      </c>
      <c r="T99" s="183" t="s">
        <v>441</v>
      </c>
      <c r="U99" s="183">
        <v>1</v>
      </c>
      <c r="V99" s="183"/>
      <c r="W99" s="183">
        <v>24.905242881858626</v>
      </c>
      <c r="X99" s="193">
        <f t="shared" si="8"/>
        <v>17009</v>
      </c>
      <c r="Y99" s="194">
        <f t="shared" si="13"/>
        <v>349472670.42115533</v>
      </c>
      <c r="Z99" s="195">
        <f t="shared" si="9"/>
        <v>423603.2368741277</v>
      </c>
      <c r="AA99" s="183" t="s">
        <v>49</v>
      </c>
      <c r="AB99" s="183"/>
      <c r="AC99" s="188" t="s">
        <v>427</v>
      </c>
      <c r="AD99" s="280">
        <v>23111967</v>
      </c>
      <c r="AE99" s="292">
        <v>1E-3</v>
      </c>
      <c r="AF99" s="307" t="s">
        <v>529</v>
      </c>
      <c r="AG99" s="277">
        <f t="shared" si="14"/>
        <v>23111.967000000001</v>
      </c>
      <c r="AH99" s="187">
        <v>0.9</v>
      </c>
      <c r="AI99" s="278"/>
    </row>
    <row r="100" spans="1:35">
      <c r="A100" s="234">
        <v>219</v>
      </c>
      <c r="B100" s="234" t="s">
        <v>235</v>
      </c>
      <c r="C100" s="234" t="s">
        <v>168</v>
      </c>
      <c r="D100" s="234" t="s">
        <v>442</v>
      </c>
      <c r="E100" s="234" t="str">
        <f t="shared" si="12"/>
        <v>Purchase of consumables for Treatment of pre-cancerous cervical lesions</v>
      </c>
      <c r="F100" s="234">
        <v>2</v>
      </c>
      <c r="G100" s="234">
        <v>2.5</v>
      </c>
      <c r="H100" s="234">
        <v>6.0599999999999998E-4</v>
      </c>
      <c r="I100" s="234">
        <v>0.11086051843692117</v>
      </c>
      <c r="J100" s="235">
        <v>182.93814923584353</v>
      </c>
      <c r="K100" s="186">
        <f t="shared" si="10"/>
        <v>0</v>
      </c>
      <c r="L100" s="191">
        <v>0.7</v>
      </c>
      <c r="M100" s="234" t="s">
        <v>72</v>
      </c>
      <c r="N100" s="234"/>
      <c r="O100" s="234"/>
      <c r="P100" s="234"/>
      <c r="Q100" s="234"/>
      <c r="R100" s="236">
        <f t="shared" si="11"/>
        <v>0</v>
      </c>
      <c r="S100" s="208"/>
      <c r="T100" s="234"/>
      <c r="U100" s="234"/>
      <c r="V100" s="234"/>
      <c r="W100" s="234">
        <v>916.46453999999994</v>
      </c>
      <c r="X100" s="193">
        <f t="shared" si="8"/>
        <v>0</v>
      </c>
      <c r="Y100" s="237">
        <f t="shared" si="13"/>
        <v>0</v>
      </c>
      <c r="Z100" s="195">
        <f t="shared" si="9"/>
        <v>0</v>
      </c>
      <c r="AA100" s="234" t="s">
        <v>49</v>
      </c>
      <c r="AB100" s="234" t="s">
        <v>443</v>
      </c>
      <c r="AC100" s="234"/>
      <c r="AD100" s="234"/>
      <c r="AE100" s="285"/>
      <c r="AF100" s="278"/>
      <c r="AG100" s="277">
        <f t="shared" si="14"/>
        <v>0</v>
      </c>
      <c r="AH100" s="286"/>
      <c r="AI100" s="278"/>
    </row>
    <row r="101" spans="1:35">
      <c r="A101" s="183">
        <v>220</v>
      </c>
      <c r="B101" s="183" t="s">
        <v>235</v>
      </c>
      <c r="C101" s="183" t="s">
        <v>168</v>
      </c>
      <c r="D101" s="183" t="s">
        <v>571</v>
      </c>
      <c r="E101" s="183" t="str">
        <f t="shared" si="12"/>
        <v>Purchase of consumables for Cervical cancer screening and treatment of precancerious lesions</v>
      </c>
      <c r="F101" s="184">
        <v>3</v>
      </c>
      <c r="G101" s="183">
        <v>2.69</v>
      </c>
      <c r="H101" s="183">
        <v>6.0287081339712917E-2</v>
      </c>
      <c r="I101" s="183">
        <v>4.2441197894736842</v>
      </c>
      <c r="J101" s="185">
        <v>70.398494920634917</v>
      </c>
      <c r="K101" s="186">
        <f t="shared" si="10"/>
        <v>3709.0543736842105</v>
      </c>
      <c r="L101" s="187">
        <v>0.05</v>
      </c>
      <c r="M101" s="183" t="s">
        <v>51</v>
      </c>
      <c r="N101" s="197" t="s">
        <v>444</v>
      </c>
      <c r="O101" s="197">
        <v>3728679</v>
      </c>
      <c r="P101" s="230">
        <v>0.33</v>
      </c>
      <c r="Q101" s="197" t="s">
        <v>445</v>
      </c>
      <c r="R101" s="190">
        <f t="shared" si="11"/>
        <v>1230464.07</v>
      </c>
      <c r="S101" s="207">
        <v>0.05</v>
      </c>
      <c r="T101" s="190" t="s">
        <v>436</v>
      </c>
      <c r="U101" s="190">
        <v>1</v>
      </c>
      <c r="V101" s="190" t="s">
        <v>509</v>
      </c>
      <c r="W101" s="192">
        <v>5.54</v>
      </c>
      <c r="X101" s="193">
        <f t="shared" si="8"/>
        <v>61523</v>
      </c>
      <c r="Y101" s="194">
        <f t="shared" si="13"/>
        <v>281191801.59675002</v>
      </c>
      <c r="Z101" s="195">
        <f t="shared" si="9"/>
        <v>340838.54739000002</v>
      </c>
      <c r="AA101" s="183" t="s">
        <v>49</v>
      </c>
      <c r="AB101" s="183"/>
      <c r="AC101" s="188" t="s">
        <v>444</v>
      </c>
      <c r="AD101" s="188">
        <v>6928427</v>
      </c>
      <c r="AE101" s="285">
        <v>0.33</v>
      </c>
      <c r="AF101" s="307" t="s">
        <v>529</v>
      </c>
      <c r="AG101" s="277">
        <f t="shared" si="14"/>
        <v>2286380.91</v>
      </c>
      <c r="AH101" s="286">
        <v>0.1</v>
      </c>
      <c r="AI101" s="278" t="s">
        <v>547</v>
      </c>
    </row>
    <row r="102" spans="1:35">
      <c r="A102" s="183">
        <v>229</v>
      </c>
      <c r="B102" s="183" t="s">
        <v>151</v>
      </c>
      <c r="C102" s="183" t="s">
        <v>168</v>
      </c>
      <c r="D102" s="192" t="s">
        <v>170</v>
      </c>
      <c r="E102" s="183" t="str">
        <f t="shared" si="12"/>
        <v>Purchase of consumables for Emergency inguinal hernia repair</v>
      </c>
      <c r="F102" s="183">
        <v>2</v>
      </c>
      <c r="G102" s="183">
        <v>2.68</v>
      </c>
      <c r="H102" s="183">
        <v>35.833333333333336</v>
      </c>
      <c r="I102" s="183">
        <v>269.0463732</v>
      </c>
      <c r="J102" s="185">
        <v>7.5082708799999995</v>
      </c>
      <c r="K102" s="186">
        <f t="shared" si="10"/>
        <v>11850897.377083335</v>
      </c>
      <c r="L102" s="187">
        <v>0.99999999999946043</v>
      </c>
      <c r="M102" s="183" t="s">
        <v>48</v>
      </c>
      <c r="N102" s="197" t="s">
        <v>446</v>
      </c>
      <c r="O102" s="197">
        <v>18898441</v>
      </c>
      <c r="P102" s="218">
        <v>1.7500000000000002E-2</v>
      </c>
      <c r="Q102" s="197" t="s">
        <v>422</v>
      </c>
      <c r="R102" s="190">
        <f t="shared" si="11"/>
        <v>330722.71750000003</v>
      </c>
      <c r="S102" s="207">
        <v>1</v>
      </c>
      <c r="T102" s="190" t="s">
        <v>447</v>
      </c>
      <c r="U102" s="190">
        <v>1</v>
      </c>
      <c r="V102" s="190"/>
      <c r="W102" s="183">
        <v>38.686250999999999</v>
      </c>
      <c r="X102" s="193">
        <f t="shared" si="8"/>
        <v>330723</v>
      </c>
      <c r="Y102" s="194">
        <f t="shared" si="13"/>
        <v>10555398200.000851</v>
      </c>
      <c r="Z102" s="195">
        <f t="shared" si="9"/>
        <v>12794422.060607092</v>
      </c>
      <c r="AA102" s="183" t="s">
        <v>49</v>
      </c>
      <c r="AB102" s="183"/>
      <c r="AC102" s="188" t="s">
        <v>446</v>
      </c>
      <c r="AD102" s="280">
        <v>23111967</v>
      </c>
      <c r="AE102" s="292">
        <v>1.7500000000000002E-2</v>
      </c>
      <c r="AF102" s="307" t="s">
        <v>529</v>
      </c>
      <c r="AG102" s="277">
        <f t="shared" si="14"/>
        <v>404459.42250000004</v>
      </c>
      <c r="AH102" s="187">
        <v>1</v>
      </c>
      <c r="AI102" s="278"/>
    </row>
    <row r="103" spans="1:35">
      <c r="A103" s="183">
        <v>230</v>
      </c>
      <c r="B103" s="183" t="s">
        <v>151</v>
      </c>
      <c r="C103" s="183" t="s">
        <v>168</v>
      </c>
      <c r="D103" s="238" t="s">
        <v>171</v>
      </c>
      <c r="E103" s="183" t="str">
        <f t="shared" si="12"/>
        <v>Purchase of consumables for Elective inguinal hernia repair</v>
      </c>
      <c r="F103" s="183">
        <v>2</v>
      </c>
      <c r="G103" s="183">
        <v>2.38</v>
      </c>
      <c r="H103" s="183">
        <v>6.125</v>
      </c>
      <c r="I103" s="183">
        <v>165.93024987000001</v>
      </c>
      <c r="J103" s="185">
        <v>27.090653040000003</v>
      </c>
      <c r="K103" s="186">
        <f t="shared" si="10"/>
        <v>2122663.4517812501</v>
      </c>
      <c r="L103" s="187">
        <v>0.49844367156213137</v>
      </c>
      <c r="M103" s="183" t="s">
        <v>48</v>
      </c>
      <c r="N103" s="197" t="s">
        <v>421</v>
      </c>
      <c r="O103" s="197">
        <v>18989441</v>
      </c>
      <c r="P103" s="218">
        <v>3.6499999999999998E-2</v>
      </c>
      <c r="Q103" s="197" t="s">
        <v>422</v>
      </c>
      <c r="R103" s="190">
        <f t="shared" si="11"/>
        <v>693114.59649999999</v>
      </c>
      <c r="S103" s="207">
        <v>0.5</v>
      </c>
      <c r="T103" s="190"/>
      <c r="U103" s="190">
        <v>1</v>
      </c>
      <c r="V103" s="190"/>
      <c r="W103" s="183">
        <v>38.686250999999999</v>
      </c>
      <c r="X103" s="193">
        <f t="shared" si="8"/>
        <v>346557</v>
      </c>
      <c r="Y103" s="194">
        <f t="shared" si="13"/>
        <v>11060777166.434622</v>
      </c>
      <c r="Z103" s="195">
        <f t="shared" si="9"/>
        <v>13407002.625981361</v>
      </c>
      <c r="AA103" s="183" t="s">
        <v>49</v>
      </c>
      <c r="AB103" s="183"/>
      <c r="AC103" s="188" t="s">
        <v>421</v>
      </c>
      <c r="AD103" s="280">
        <v>23111967</v>
      </c>
      <c r="AE103" s="292">
        <v>3.6499999999999998E-2</v>
      </c>
      <c r="AF103" s="307" t="s">
        <v>529</v>
      </c>
      <c r="AG103" s="277">
        <f t="shared" si="14"/>
        <v>843586.79549999989</v>
      </c>
      <c r="AH103" s="187">
        <v>0.5</v>
      </c>
      <c r="AI103" s="278"/>
    </row>
    <row r="104" spans="1:35">
      <c r="A104" s="183">
        <v>232</v>
      </c>
      <c r="B104" s="183" t="s">
        <v>151</v>
      </c>
      <c r="C104" s="239" t="s">
        <v>155</v>
      </c>
      <c r="D104" s="183" t="s">
        <v>172</v>
      </c>
      <c r="E104" s="183" t="str">
        <f t="shared" si="12"/>
        <v>Purchase of consumables for Prevention of cardiovascular disease</v>
      </c>
      <c r="F104" s="184">
        <v>3</v>
      </c>
      <c r="G104" s="183">
        <v>2.06</v>
      </c>
      <c r="H104" s="183">
        <v>3.163E-3</v>
      </c>
      <c r="I104" s="183">
        <v>0.15243321285076661</v>
      </c>
      <c r="J104" s="185">
        <v>48.192606023005567</v>
      </c>
      <c r="K104" s="186">
        <f t="shared" si="10"/>
        <v>249.34245300000001</v>
      </c>
      <c r="L104" s="187">
        <v>0</v>
      </c>
      <c r="M104" s="183" t="s">
        <v>48</v>
      </c>
      <c r="N104" s="197" t="s">
        <v>448</v>
      </c>
      <c r="O104" s="197">
        <v>1576620</v>
      </c>
      <c r="P104" s="230">
        <v>1</v>
      </c>
      <c r="Q104" s="183"/>
      <c r="R104" s="190">
        <f t="shared" si="11"/>
        <v>1576620</v>
      </c>
      <c r="S104" s="207">
        <v>0.05</v>
      </c>
      <c r="T104" s="183" t="s">
        <v>449</v>
      </c>
      <c r="U104" s="183">
        <v>1</v>
      </c>
      <c r="V104" s="183"/>
      <c r="W104" s="183">
        <v>7.2743999999999989E-2</v>
      </c>
      <c r="X104" s="193">
        <f t="shared" si="8"/>
        <v>78831</v>
      </c>
      <c r="Y104" s="194">
        <f t="shared" si="13"/>
        <v>4730947.8677999992</v>
      </c>
      <c r="Z104" s="195">
        <f t="shared" si="9"/>
        <v>5734.4822639999993</v>
      </c>
      <c r="AA104" s="183" t="s">
        <v>49</v>
      </c>
      <c r="AB104" s="183"/>
      <c r="AC104" s="188" t="s">
        <v>448</v>
      </c>
      <c r="AD104" s="278">
        <v>3820539.5999999996</v>
      </c>
      <c r="AE104" s="293">
        <v>1</v>
      </c>
      <c r="AF104" s="307" t="s">
        <v>529</v>
      </c>
      <c r="AG104" s="277">
        <f t="shared" si="14"/>
        <v>3820539.5999999996</v>
      </c>
      <c r="AH104" s="187">
        <v>0.05</v>
      </c>
      <c r="AI104" s="278"/>
    </row>
    <row r="105" spans="1:35">
      <c r="A105" s="183">
        <v>234</v>
      </c>
      <c r="B105" s="183" t="s">
        <v>235</v>
      </c>
      <c r="C105" s="183" t="s">
        <v>139</v>
      </c>
      <c r="D105" s="192" t="s">
        <v>254</v>
      </c>
      <c r="E105" s="183" t="str">
        <f t="shared" si="12"/>
        <v>Purchase of consumables for Fistula repair surgery</v>
      </c>
      <c r="F105" s="183">
        <v>2</v>
      </c>
      <c r="G105" s="183">
        <v>2.42</v>
      </c>
      <c r="H105" s="183">
        <v>7.0200000000000005</v>
      </c>
      <c r="I105" s="183">
        <v>407.44395120000001</v>
      </c>
      <c r="J105" s="185">
        <v>58.040448888888889</v>
      </c>
      <c r="K105" s="186">
        <f t="shared" si="10"/>
        <v>23582.305656</v>
      </c>
      <c r="L105" s="187"/>
      <c r="M105" s="183" t="s">
        <v>48</v>
      </c>
      <c r="N105" s="196" t="s">
        <v>450</v>
      </c>
      <c r="O105" s="240">
        <v>4799004</v>
      </c>
      <c r="P105" s="218">
        <v>1.4E-3</v>
      </c>
      <c r="Q105" s="197" t="s">
        <v>418</v>
      </c>
      <c r="R105" s="190">
        <f t="shared" si="11"/>
        <v>6718.6055999999999</v>
      </c>
      <c r="S105" s="207">
        <v>0.5</v>
      </c>
      <c r="T105" s="183"/>
      <c r="U105" s="183">
        <v>1</v>
      </c>
      <c r="V105" s="183"/>
      <c r="W105" s="183">
        <v>59.170986000000006</v>
      </c>
      <c r="X105" s="193">
        <f t="shared" si="8"/>
        <v>3359</v>
      </c>
      <c r="Y105" s="194">
        <f t="shared" si="13"/>
        <v>163987938.63256267</v>
      </c>
      <c r="Z105" s="195">
        <f t="shared" si="9"/>
        <v>198773.2589485608</v>
      </c>
      <c r="AA105" s="183" t="s">
        <v>49</v>
      </c>
      <c r="AB105" s="183"/>
      <c r="AC105" s="188" t="s">
        <v>450</v>
      </c>
      <c r="AD105" s="280">
        <v>6170128</v>
      </c>
      <c r="AE105" s="292">
        <v>1.4E-3</v>
      </c>
      <c r="AF105" s="307" t="s">
        <v>529</v>
      </c>
      <c r="AG105" s="277">
        <f t="shared" si="14"/>
        <v>8638.1792000000005</v>
      </c>
      <c r="AH105" s="187">
        <v>0.5</v>
      </c>
      <c r="AI105" s="278"/>
    </row>
    <row r="106" spans="1:35">
      <c r="A106" s="183">
        <v>237</v>
      </c>
      <c r="B106" s="183" t="s">
        <v>173</v>
      </c>
      <c r="C106" s="239" t="s">
        <v>174</v>
      </c>
      <c r="D106" s="183" t="s">
        <v>175</v>
      </c>
      <c r="E106" s="183" t="str">
        <f t="shared" si="12"/>
        <v>Purchase of consumables for Vitamin A supplementation in infants and children 6-59 months + Deworming</v>
      </c>
      <c r="F106" s="184">
        <v>3</v>
      </c>
      <c r="G106" s="183">
        <v>2.7</v>
      </c>
      <c r="H106" s="183">
        <v>7.9864826064215567E-3</v>
      </c>
      <c r="I106" s="183">
        <v>1.3901591084041618</v>
      </c>
      <c r="J106" s="185">
        <v>174.06399999999999</v>
      </c>
      <c r="K106" s="186">
        <f t="shared" si="10"/>
        <v>20765.538419607157</v>
      </c>
      <c r="L106" s="187">
        <v>0.9</v>
      </c>
      <c r="M106" s="183" t="s">
        <v>51</v>
      </c>
      <c r="N106" s="196" t="s">
        <v>397</v>
      </c>
      <c r="O106" s="197">
        <v>2888984</v>
      </c>
      <c r="P106" s="217">
        <v>1</v>
      </c>
      <c r="Q106" s="183"/>
      <c r="R106" s="190">
        <f t="shared" si="11"/>
        <v>2888984</v>
      </c>
      <c r="S106" s="207">
        <v>0.9</v>
      </c>
      <c r="T106" s="183" t="s">
        <v>451</v>
      </c>
      <c r="U106" s="183">
        <v>1</v>
      </c>
      <c r="V106" s="183"/>
      <c r="W106" s="183">
        <v>6.5279999999999999E-3</v>
      </c>
      <c r="X106" s="193">
        <f t="shared" si="8"/>
        <v>2600086</v>
      </c>
      <c r="Y106" s="194">
        <f t="shared" si="13"/>
        <v>14003021.00736</v>
      </c>
      <c r="Z106" s="195">
        <f t="shared" si="9"/>
        <v>16973.358796799999</v>
      </c>
      <c r="AA106" s="183" t="s">
        <v>49</v>
      </c>
      <c r="AB106" s="183"/>
      <c r="AC106" s="188" t="s">
        <v>397</v>
      </c>
      <c r="AD106" s="278">
        <v>3124580</v>
      </c>
      <c r="AE106" s="217">
        <v>1</v>
      </c>
      <c r="AF106" s="307" t="s">
        <v>529</v>
      </c>
      <c r="AG106" s="277">
        <f t="shared" si="14"/>
        <v>3124580</v>
      </c>
      <c r="AH106" s="187">
        <v>0.9</v>
      </c>
      <c r="AI106" s="278"/>
    </row>
    <row r="107" spans="1:35">
      <c r="A107" s="183">
        <v>241</v>
      </c>
      <c r="B107" s="183" t="s">
        <v>173</v>
      </c>
      <c r="C107" s="183" t="s">
        <v>176</v>
      </c>
      <c r="D107" s="183" t="s">
        <v>177</v>
      </c>
      <c r="E107" s="183" t="str">
        <f t="shared" si="12"/>
        <v>Purchase of consumables for Community-based management of moderate acute malnutrition (children)</v>
      </c>
      <c r="F107" s="184">
        <v>3</v>
      </c>
      <c r="G107" s="183">
        <v>2.7</v>
      </c>
      <c r="H107" s="183">
        <v>3.9</v>
      </c>
      <c r="I107" s="183">
        <v>211.27681871999999</v>
      </c>
      <c r="J107" s="185">
        <v>54.173543261538462</v>
      </c>
      <c r="K107" s="186">
        <f t="shared" si="10"/>
        <v>499708.43675999995</v>
      </c>
      <c r="L107" s="187">
        <v>0</v>
      </c>
      <c r="M107" s="183" t="s">
        <v>48</v>
      </c>
      <c r="N107" s="197" t="s">
        <v>452</v>
      </c>
      <c r="O107" s="240">
        <v>7909282</v>
      </c>
      <c r="P107" s="218">
        <v>2.7E-2</v>
      </c>
      <c r="Q107" s="197" t="s">
        <v>453</v>
      </c>
      <c r="R107" s="190">
        <f t="shared" si="11"/>
        <v>213550.614</v>
      </c>
      <c r="S107" s="207">
        <v>0.6</v>
      </c>
      <c r="T107" s="190" t="s">
        <v>454</v>
      </c>
      <c r="U107" s="190">
        <v>6</v>
      </c>
      <c r="V107" s="190" t="s">
        <v>510</v>
      </c>
      <c r="W107" s="192">
        <v>5</v>
      </c>
      <c r="X107" s="193">
        <f t="shared" si="8"/>
        <v>128130</v>
      </c>
      <c r="Y107" s="194">
        <f t="shared" si="13"/>
        <v>528537769.64999998</v>
      </c>
      <c r="Z107" s="195">
        <f t="shared" si="9"/>
        <v>640651.84199999995</v>
      </c>
      <c r="AA107" s="183" t="s">
        <v>49</v>
      </c>
      <c r="AB107" s="183"/>
      <c r="AC107" s="188" t="s">
        <v>452</v>
      </c>
      <c r="AD107" s="278">
        <v>8825892</v>
      </c>
      <c r="AE107" s="292">
        <v>2.7E-2</v>
      </c>
      <c r="AF107" s="307" t="s">
        <v>529</v>
      </c>
      <c r="AG107" s="277">
        <f t="shared" si="14"/>
        <v>238299.084</v>
      </c>
      <c r="AH107" s="187">
        <v>0.6</v>
      </c>
      <c r="AI107" s="278"/>
    </row>
    <row r="108" spans="1:35">
      <c r="A108" s="183">
        <v>243</v>
      </c>
      <c r="B108" s="183" t="s">
        <v>173</v>
      </c>
      <c r="C108" s="183" t="s">
        <v>176</v>
      </c>
      <c r="D108" s="183" t="s">
        <v>311</v>
      </c>
      <c r="E108" s="183" t="str">
        <f t="shared" si="12"/>
        <v xml:space="preserve">Purchase of consumables for Community Management of severe malnutrition (children) </v>
      </c>
      <c r="F108" s="184">
        <v>3</v>
      </c>
      <c r="G108" s="183">
        <v>2.87</v>
      </c>
      <c r="H108" s="183">
        <v>2.3885700000000001</v>
      </c>
      <c r="I108" s="183">
        <v>616.7532799999999</v>
      </c>
      <c r="J108" s="185">
        <v>258.21025969513136</v>
      </c>
      <c r="K108" s="186">
        <f t="shared" si="10"/>
        <v>68010.745344263996</v>
      </c>
      <c r="L108" s="187">
        <v>0.9</v>
      </c>
      <c r="M108" s="183" t="s">
        <v>51</v>
      </c>
      <c r="N108" s="197" t="s">
        <v>455</v>
      </c>
      <c r="O108" s="240">
        <v>7909282</v>
      </c>
      <c r="P108" s="218">
        <v>6.0000000000000001E-3</v>
      </c>
      <c r="Q108" s="197" t="s">
        <v>453</v>
      </c>
      <c r="R108" s="190">
        <f t="shared" si="11"/>
        <v>47455.692000000003</v>
      </c>
      <c r="S108" s="207">
        <v>0.6</v>
      </c>
      <c r="T108" s="190" t="s">
        <v>456</v>
      </c>
      <c r="U108" s="190">
        <v>6</v>
      </c>
      <c r="V108" s="190"/>
      <c r="W108" s="192">
        <v>54.77</v>
      </c>
      <c r="X108" s="193">
        <f t="shared" si="8"/>
        <v>28473</v>
      </c>
      <c r="Y108" s="194">
        <f t="shared" si="13"/>
        <v>1286578384.1658001</v>
      </c>
      <c r="Z108" s="195">
        <f t="shared" si="9"/>
        <v>1559488.9505040001</v>
      </c>
      <c r="AA108" s="183" t="s">
        <v>49</v>
      </c>
      <c r="AB108" s="183" t="s">
        <v>251</v>
      </c>
      <c r="AC108" s="188" t="s">
        <v>455</v>
      </c>
      <c r="AD108" s="278">
        <v>8825892</v>
      </c>
      <c r="AE108" s="292">
        <v>6.0000000000000001E-3</v>
      </c>
      <c r="AF108" s="307" t="s">
        <v>529</v>
      </c>
      <c r="AG108" s="277">
        <f t="shared" si="14"/>
        <v>52955.351999999999</v>
      </c>
      <c r="AH108" s="187">
        <v>0.6</v>
      </c>
      <c r="AI108" s="278"/>
    </row>
    <row r="109" spans="1:35">
      <c r="A109" s="183">
        <v>243</v>
      </c>
      <c r="B109" s="183" t="s">
        <v>173</v>
      </c>
      <c r="C109" s="183" t="s">
        <v>176</v>
      </c>
      <c r="D109" s="192" t="s">
        <v>312</v>
      </c>
      <c r="E109" s="183" t="str">
        <f t="shared" si="12"/>
        <v xml:space="preserve">Purchase of consumables for NRU management of severe malnutrition (children) </v>
      </c>
      <c r="F109" s="184">
        <v>2</v>
      </c>
      <c r="G109" s="183">
        <v>2.87</v>
      </c>
      <c r="H109" s="183">
        <v>2.3885700000000001</v>
      </c>
      <c r="I109" s="183">
        <v>616.7532799999999</v>
      </c>
      <c r="J109" s="185">
        <v>258.21025969513136</v>
      </c>
      <c r="K109" s="186">
        <f t="shared" si="10"/>
        <v>11335.124224044002</v>
      </c>
      <c r="L109" s="187">
        <v>0.9</v>
      </c>
      <c r="M109" s="183" t="s">
        <v>51</v>
      </c>
      <c r="N109" s="197" t="s">
        <v>455</v>
      </c>
      <c r="O109" s="240">
        <v>7909282</v>
      </c>
      <c r="P109" s="218">
        <v>6.0000000000000001E-3</v>
      </c>
      <c r="Q109" s="197" t="s">
        <v>453</v>
      </c>
      <c r="R109" s="190">
        <f t="shared" si="11"/>
        <v>47455.692000000003</v>
      </c>
      <c r="S109" s="207">
        <v>0.1</v>
      </c>
      <c r="T109" s="190" t="s">
        <v>454</v>
      </c>
      <c r="U109" s="190">
        <v>1</v>
      </c>
      <c r="V109" s="190"/>
      <c r="W109" s="192">
        <v>6.39</v>
      </c>
      <c r="X109" s="193">
        <f t="shared" si="8"/>
        <v>4746</v>
      </c>
      <c r="Y109" s="194">
        <f t="shared" si="13"/>
        <v>25017454.430100001</v>
      </c>
      <c r="Z109" s="195">
        <f t="shared" si="9"/>
        <v>30324.187188000004</v>
      </c>
      <c r="AA109" s="183" t="s">
        <v>49</v>
      </c>
      <c r="AB109" s="183" t="s">
        <v>313</v>
      </c>
      <c r="AC109" s="188" t="s">
        <v>455</v>
      </c>
      <c r="AD109" s="278">
        <v>8825892</v>
      </c>
      <c r="AE109" s="292">
        <v>6.0000000000000001E-3</v>
      </c>
      <c r="AF109" s="307" t="s">
        <v>529</v>
      </c>
      <c r="AG109" s="277">
        <f t="shared" si="14"/>
        <v>52955.351999999999</v>
      </c>
      <c r="AH109" s="187">
        <v>0.1</v>
      </c>
      <c r="AI109" s="278"/>
    </row>
    <row r="110" spans="1:35">
      <c r="A110" s="232">
        <v>247</v>
      </c>
      <c r="B110" s="183" t="s">
        <v>173</v>
      </c>
      <c r="C110" s="183" t="s">
        <v>179</v>
      </c>
      <c r="D110" s="192" t="s">
        <v>180</v>
      </c>
      <c r="E110" s="183" t="str">
        <f t="shared" si="12"/>
        <v>Purchase of consumables for Growth Monitoring and promotion</v>
      </c>
      <c r="F110" s="184">
        <v>3</v>
      </c>
      <c r="G110" s="183">
        <v>2.25</v>
      </c>
      <c r="H110" s="183"/>
      <c r="I110" s="183"/>
      <c r="J110" s="185"/>
      <c r="K110" s="186">
        <f t="shared" si="10"/>
        <v>0</v>
      </c>
      <c r="L110" s="187"/>
      <c r="M110" s="183" t="s">
        <v>48</v>
      </c>
      <c r="N110" s="197" t="s">
        <v>397</v>
      </c>
      <c r="O110" s="197">
        <v>2888984</v>
      </c>
      <c r="P110" s="213">
        <v>1</v>
      </c>
      <c r="Q110" s="183"/>
      <c r="R110" s="190">
        <f t="shared" si="11"/>
        <v>2888984</v>
      </c>
      <c r="S110" s="207">
        <v>0.8</v>
      </c>
      <c r="T110" s="183" t="s">
        <v>457</v>
      </c>
      <c r="U110" s="183">
        <v>4</v>
      </c>
      <c r="V110" s="183" t="s">
        <v>502</v>
      </c>
      <c r="W110" s="183"/>
      <c r="X110" s="193">
        <f t="shared" si="8"/>
        <v>2311187</v>
      </c>
      <c r="Y110" s="194">
        <f t="shared" si="13"/>
        <v>0</v>
      </c>
      <c r="Z110" s="195">
        <f t="shared" si="9"/>
        <v>0</v>
      </c>
      <c r="AA110" s="183" t="s">
        <v>49</v>
      </c>
      <c r="AB110" s="183"/>
      <c r="AC110" s="188" t="s">
        <v>397</v>
      </c>
      <c r="AD110" s="278">
        <v>3124580</v>
      </c>
      <c r="AE110" s="213">
        <v>1</v>
      </c>
      <c r="AF110" s="307" t="s">
        <v>529</v>
      </c>
      <c r="AG110" s="277">
        <f t="shared" si="14"/>
        <v>3124580</v>
      </c>
      <c r="AH110" s="187">
        <v>0.8</v>
      </c>
      <c r="AI110" s="278"/>
    </row>
    <row r="111" spans="1:35" ht="15" customHeight="1">
      <c r="A111" s="183">
        <v>250</v>
      </c>
      <c r="B111" s="183" t="s">
        <v>173</v>
      </c>
      <c r="C111" s="183" t="s">
        <v>78</v>
      </c>
      <c r="D111" s="183" t="s">
        <v>181</v>
      </c>
      <c r="E111" s="183" t="str">
        <f t="shared" si="12"/>
        <v>Purchase of consumables for Distribution of micronutrient supplements</v>
      </c>
      <c r="F111" s="206">
        <v>3</v>
      </c>
      <c r="G111" s="183">
        <v>2.25</v>
      </c>
      <c r="H111" s="183"/>
      <c r="I111" s="183"/>
      <c r="J111" s="183"/>
      <c r="K111" s="186">
        <f t="shared" si="10"/>
        <v>0</v>
      </c>
      <c r="L111" s="183"/>
      <c r="M111" s="183" t="s">
        <v>48</v>
      </c>
      <c r="N111" s="197" t="s">
        <v>397</v>
      </c>
      <c r="O111" s="197">
        <v>2888984</v>
      </c>
      <c r="P111" s="230">
        <v>1</v>
      </c>
      <c r="Q111" s="183"/>
      <c r="R111" s="190">
        <f t="shared" si="11"/>
        <v>2888984</v>
      </c>
      <c r="S111" s="207">
        <v>0.8</v>
      </c>
      <c r="T111" s="183" t="s">
        <v>457</v>
      </c>
      <c r="U111" s="183">
        <v>1</v>
      </c>
      <c r="V111" s="183"/>
      <c r="W111" s="183"/>
      <c r="X111" s="193">
        <f t="shared" si="8"/>
        <v>2311187</v>
      </c>
      <c r="Y111" s="194">
        <f t="shared" si="13"/>
        <v>0</v>
      </c>
      <c r="Z111" s="195">
        <f t="shared" si="9"/>
        <v>0</v>
      </c>
      <c r="AA111" s="183" t="s">
        <v>57</v>
      </c>
      <c r="AB111" s="183"/>
      <c r="AC111" s="188" t="s">
        <v>397</v>
      </c>
      <c r="AD111" s="278">
        <v>3124580</v>
      </c>
      <c r="AE111" s="293">
        <v>1</v>
      </c>
      <c r="AF111" s="307" t="s">
        <v>529</v>
      </c>
      <c r="AG111" s="277">
        <f t="shared" si="14"/>
        <v>3124580</v>
      </c>
      <c r="AH111" s="187">
        <v>0.8</v>
      </c>
      <c r="AI111" s="297"/>
    </row>
    <row r="112" spans="1:35">
      <c r="A112" s="232">
        <v>259</v>
      </c>
      <c r="B112" s="183" t="s">
        <v>182</v>
      </c>
      <c r="C112" s="183" t="s">
        <v>183</v>
      </c>
      <c r="D112" s="192" t="s">
        <v>184</v>
      </c>
      <c r="E112" s="183" t="str">
        <f t="shared" si="12"/>
        <v>Purchase of consumables for Management of severe tooth pain - tooth extraction</v>
      </c>
      <c r="F112" s="184">
        <v>3</v>
      </c>
      <c r="G112" s="183">
        <v>2.5100000000000002</v>
      </c>
      <c r="H112" s="183"/>
      <c r="I112" s="183"/>
      <c r="J112" s="185"/>
      <c r="K112" s="186">
        <f t="shared" si="10"/>
        <v>0</v>
      </c>
      <c r="L112" s="187"/>
      <c r="M112" s="183" t="s">
        <v>48</v>
      </c>
      <c r="N112" s="183" t="s">
        <v>458</v>
      </c>
      <c r="O112" s="241">
        <v>9672513</v>
      </c>
      <c r="P112" s="227">
        <v>0.1</v>
      </c>
      <c r="Q112" s="183" t="s">
        <v>459</v>
      </c>
      <c r="R112" s="190">
        <f t="shared" si="11"/>
        <v>967251.3</v>
      </c>
      <c r="S112" s="212">
        <v>0.7</v>
      </c>
      <c r="T112" s="183" t="s">
        <v>459</v>
      </c>
      <c r="U112" s="183">
        <v>1</v>
      </c>
      <c r="V112" s="183"/>
      <c r="W112" s="192">
        <v>1.56</v>
      </c>
      <c r="X112" s="193">
        <f t="shared" si="8"/>
        <v>677076</v>
      </c>
      <c r="Y112" s="194">
        <f t="shared" si="13"/>
        <v>871396696.17000008</v>
      </c>
      <c r="Z112" s="195">
        <f t="shared" si="9"/>
        <v>1056238.4196000001</v>
      </c>
      <c r="AA112" s="183" t="s">
        <v>49</v>
      </c>
      <c r="AB112" s="183" t="s">
        <v>258</v>
      </c>
      <c r="AC112" s="183" t="s">
        <v>458</v>
      </c>
      <c r="AD112" s="280">
        <v>12735132</v>
      </c>
      <c r="AE112" s="227">
        <v>0.1</v>
      </c>
      <c r="AF112" s="307" t="s">
        <v>529</v>
      </c>
      <c r="AG112" s="277">
        <f t="shared" si="14"/>
        <v>1273513.2000000002</v>
      </c>
      <c r="AH112" s="205">
        <v>0.7</v>
      </c>
      <c r="AI112" s="278"/>
    </row>
    <row r="113" spans="1:35" ht="16.2" customHeight="1">
      <c r="A113" s="232">
        <v>260</v>
      </c>
      <c r="B113" s="183" t="s">
        <v>182</v>
      </c>
      <c r="C113" s="183" t="s">
        <v>185</v>
      </c>
      <c r="D113" s="183" t="s">
        <v>186</v>
      </c>
      <c r="E113" s="183" t="str">
        <f t="shared" si="12"/>
        <v>Purchase of consumables for Management of mild tooth pain - tooth filling</v>
      </c>
      <c r="F113" s="183">
        <v>2</v>
      </c>
      <c r="G113" s="183">
        <v>2.38</v>
      </c>
      <c r="H113" s="183"/>
      <c r="I113" s="183"/>
      <c r="J113" s="185"/>
      <c r="K113" s="186">
        <f t="shared" si="10"/>
        <v>0</v>
      </c>
      <c r="L113" s="187"/>
      <c r="M113" s="183" t="s">
        <v>48</v>
      </c>
      <c r="N113" s="183" t="s">
        <v>458</v>
      </c>
      <c r="O113" s="241">
        <v>9672513</v>
      </c>
      <c r="P113" s="227">
        <v>0.1</v>
      </c>
      <c r="Q113" s="183" t="s">
        <v>459</v>
      </c>
      <c r="R113" s="190">
        <f t="shared" si="11"/>
        <v>967251.3</v>
      </c>
      <c r="S113" s="212">
        <v>0.1</v>
      </c>
      <c r="T113" s="183" t="s">
        <v>459</v>
      </c>
      <c r="U113" s="183">
        <v>1</v>
      </c>
      <c r="V113" s="183"/>
      <c r="W113" s="192">
        <v>17.609796000000003</v>
      </c>
      <c r="X113" s="193">
        <f t="shared" si="8"/>
        <v>96725</v>
      </c>
      <c r="Y113" s="194">
        <f t="shared" si="13"/>
        <v>1405230591.0831213</v>
      </c>
      <c r="Z113" s="195">
        <f t="shared" si="9"/>
        <v>1703309.8073734804</v>
      </c>
      <c r="AA113" s="183" t="s">
        <v>57</v>
      </c>
      <c r="AB113" s="183"/>
      <c r="AC113" s="183" t="s">
        <v>458</v>
      </c>
      <c r="AD113" s="280">
        <v>12735132</v>
      </c>
      <c r="AE113" s="227">
        <v>0.1</v>
      </c>
      <c r="AF113" s="307" t="s">
        <v>529</v>
      </c>
      <c r="AG113" s="277">
        <f t="shared" si="14"/>
        <v>1273513.2000000002</v>
      </c>
      <c r="AH113" s="205">
        <v>0.1</v>
      </c>
      <c r="AI113" s="297"/>
    </row>
    <row r="114" spans="1:35">
      <c r="A114" s="183">
        <v>279</v>
      </c>
      <c r="B114" s="183" t="s">
        <v>187</v>
      </c>
      <c r="C114" s="183" t="s">
        <v>139</v>
      </c>
      <c r="D114" s="183" t="s">
        <v>188</v>
      </c>
      <c r="E114" s="183" t="str">
        <f t="shared" si="12"/>
        <v>Purchase of consumables for Asthma: Inhaled short acting beta agonist for intermittent asthma</v>
      </c>
      <c r="F114" s="184">
        <v>3</v>
      </c>
      <c r="G114" s="183">
        <v>2.13</v>
      </c>
      <c r="H114" s="183">
        <v>1.5053980731355918E-3</v>
      </c>
      <c r="I114" s="183">
        <v>9.9655115715982276</v>
      </c>
      <c r="J114" s="185">
        <v>6619.8514196587721</v>
      </c>
      <c r="K114" s="186">
        <f t="shared" si="10"/>
        <v>554.76869499999998</v>
      </c>
      <c r="L114" s="187">
        <v>0</v>
      </c>
      <c r="M114" s="183" t="s">
        <v>48</v>
      </c>
      <c r="N114" s="197" t="s">
        <v>460</v>
      </c>
      <c r="O114" s="197">
        <v>18898441</v>
      </c>
      <c r="P114" s="217">
        <v>3.9E-2</v>
      </c>
      <c r="Q114" s="190" t="s">
        <v>461</v>
      </c>
      <c r="R114" s="190">
        <f t="shared" si="11"/>
        <v>737039.19900000002</v>
      </c>
      <c r="S114" s="207">
        <v>0.5</v>
      </c>
      <c r="T114" s="183" t="s">
        <v>436</v>
      </c>
      <c r="U114" s="63">
        <v>4</v>
      </c>
      <c r="V114" s="260" t="s">
        <v>502</v>
      </c>
      <c r="W114" s="183">
        <v>54.552</v>
      </c>
      <c r="X114" s="193">
        <f t="shared" si="8"/>
        <v>368520</v>
      </c>
      <c r="Y114" s="194">
        <f t="shared" si="13"/>
        <v>16585371983.337301</v>
      </c>
      <c r="Z114" s="195">
        <f t="shared" si="9"/>
        <v>20103481.191924002</v>
      </c>
      <c r="AA114" s="183" t="s">
        <v>49</v>
      </c>
      <c r="AB114" s="183"/>
      <c r="AC114" s="188" t="s">
        <v>460</v>
      </c>
      <c r="AD114" s="280">
        <v>23111967</v>
      </c>
      <c r="AE114" s="217">
        <v>3.9E-2</v>
      </c>
      <c r="AF114" s="307" t="s">
        <v>529</v>
      </c>
      <c r="AG114" s="277">
        <f t="shared" si="14"/>
        <v>901366.71299999999</v>
      </c>
      <c r="AH114" s="187">
        <v>0.5</v>
      </c>
      <c r="AI114" s="278"/>
    </row>
    <row r="115" spans="1:35">
      <c r="A115" s="183">
        <v>280</v>
      </c>
      <c r="B115" s="183" t="s">
        <v>187</v>
      </c>
      <c r="C115" s="183" t="s">
        <v>139</v>
      </c>
      <c r="D115" s="183" t="s">
        <v>189</v>
      </c>
      <c r="E115" s="183" t="str">
        <f t="shared" si="12"/>
        <v>Purchase of consumables for COPD - Inhaled salbutamol</v>
      </c>
      <c r="F115" s="184">
        <v>3</v>
      </c>
      <c r="G115" s="183">
        <v>2.13</v>
      </c>
      <c r="H115" s="183">
        <v>1.2491601032401719E-3</v>
      </c>
      <c r="I115" s="183">
        <v>8.2692542828155506</v>
      </c>
      <c r="J115" s="185">
        <v>6619.851419658773</v>
      </c>
      <c r="K115" s="186">
        <f t="shared" si="10"/>
        <v>283.93915743528976</v>
      </c>
      <c r="L115" s="187">
        <v>0</v>
      </c>
      <c r="M115" s="183" t="s">
        <v>48</v>
      </c>
      <c r="N115" s="197" t="s">
        <v>435</v>
      </c>
      <c r="O115" s="242">
        <v>9672513</v>
      </c>
      <c r="P115" s="217">
        <v>4.7E-2</v>
      </c>
      <c r="Q115" s="190" t="s">
        <v>462</v>
      </c>
      <c r="R115" s="190">
        <f t="shared" si="11"/>
        <v>454608.11099999998</v>
      </c>
      <c r="S115" s="207">
        <v>0.5</v>
      </c>
      <c r="T115" s="183" t="s">
        <v>436</v>
      </c>
      <c r="U115" s="63">
        <v>4</v>
      </c>
      <c r="V115" s="260" t="s">
        <v>502</v>
      </c>
      <c r="W115" s="183">
        <v>54.552</v>
      </c>
      <c r="X115" s="193">
        <f t="shared" si="8"/>
        <v>227304</v>
      </c>
      <c r="Y115" s="194">
        <f t="shared" si="13"/>
        <v>10229909939.3997</v>
      </c>
      <c r="Z115" s="195">
        <f t="shared" si="9"/>
        <v>12399890.835635999</v>
      </c>
      <c r="AA115" s="183" t="s">
        <v>49</v>
      </c>
      <c r="AB115" s="183"/>
      <c r="AC115" s="188" t="s">
        <v>435</v>
      </c>
      <c r="AD115" s="280">
        <v>12735132</v>
      </c>
      <c r="AE115" s="217">
        <v>4.7E-2</v>
      </c>
      <c r="AF115" s="307" t="s">
        <v>529</v>
      </c>
      <c r="AG115" s="277">
        <f t="shared" si="14"/>
        <v>598551.20400000003</v>
      </c>
      <c r="AH115" s="187">
        <v>0.5</v>
      </c>
      <c r="AI115" s="278"/>
    </row>
    <row r="116" spans="1:35">
      <c r="A116" s="183">
        <v>298</v>
      </c>
      <c r="B116" s="183" t="s">
        <v>190</v>
      </c>
      <c r="C116" s="183" t="s">
        <v>191</v>
      </c>
      <c r="D116" s="183" t="s">
        <v>192</v>
      </c>
      <c r="E116" s="183" t="str">
        <f t="shared" si="12"/>
        <v>Purchase of consumables for (Full) Xpert for all patients with presumptive tuberculosis</v>
      </c>
      <c r="F116" s="183">
        <v>2</v>
      </c>
      <c r="G116" s="183">
        <v>2.73</v>
      </c>
      <c r="H116" s="183">
        <v>2.3940286609243342E-3</v>
      </c>
      <c r="I116" s="183">
        <v>0.33295142272375861</v>
      </c>
      <c r="J116" s="185">
        <v>139.07578808818693</v>
      </c>
      <c r="K116" s="186">
        <f t="shared" si="10"/>
        <v>1400.5067666407356</v>
      </c>
      <c r="L116" s="187">
        <v>0.9</v>
      </c>
      <c r="M116" s="183" t="s">
        <v>51</v>
      </c>
      <c r="N116" s="197" t="s">
        <v>463</v>
      </c>
      <c r="O116" s="202">
        <v>650000</v>
      </c>
      <c r="P116" s="230">
        <v>1</v>
      </c>
      <c r="Q116" s="197" t="s">
        <v>464</v>
      </c>
      <c r="R116" s="190">
        <f t="shared" si="11"/>
        <v>650000</v>
      </c>
      <c r="S116" s="207">
        <v>0.9</v>
      </c>
      <c r="T116" s="190" t="s">
        <v>465</v>
      </c>
      <c r="U116" s="190">
        <v>1</v>
      </c>
      <c r="V116" s="190"/>
      <c r="W116" s="183">
        <v>9.9906959999999998</v>
      </c>
      <c r="X116" s="193">
        <f t="shared" si="8"/>
        <v>585000</v>
      </c>
      <c r="Y116" s="194">
        <f t="shared" si="13"/>
        <v>4821759657</v>
      </c>
      <c r="Z116" s="195">
        <f t="shared" si="9"/>
        <v>5844557.1600000001</v>
      </c>
      <c r="AA116" s="183" t="s">
        <v>49</v>
      </c>
      <c r="AB116" s="183"/>
      <c r="AC116" s="188" t="s">
        <v>551</v>
      </c>
      <c r="AD116" s="280">
        <v>514478</v>
      </c>
      <c r="AE116" s="292">
        <v>1</v>
      </c>
      <c r="AF116" s="278" t="s">
        <v>552</v>
      </c>
      <c r="AG116" s="277">
        <f t="shared" si="14"/>
        <v>514478</v>
      </c>
      <c r="AH116" s="187">
        <v>0.9</v>
      </c>
      <c r="AI116" s="278"/>
    </row>
    <row r="117" spans="1:35">
      <c r="A117" s="232">
        <v>307</v>
      </c>
      <c r="B117" s="183" t="s">
        <v>190</v>
      </c>
      <c r="C117" s="183"/>
      <c r="D117" s="183" t="s">
        <v>194</v>
      </c>
      <c r="E117" s="183" t="str">
        <f t="shared" si="12"/>
        <v>Purchase of consumables for 3HP Preventive Therapy for HIV+ people</v>
      </c>
      <c r="F117" s="184">
        <v>3</v>
      </c>
      <c r="G117" s="183">
        <v>2.6300000000000003</v>
      </c>
      <c r="H117" s="183"/>
      <c r="I117" s="183"/>
      <c r="J117" s="185"/>
      <c r="K117" s="186">
        <f t="shared" si="10"/>
        <v>0</v>
      </c>
      <c r="L117" s="187"/>
      <c r="M117" s="183" t="s">
        <v>51</v>
      </c>
      <c r="N117" s="197" t="s">
        <v>466</v>
      </c>
      <c r="O117" s="202">
        <v>1045011</v>
      </c>
      <c r="P117" s="230">
        <v>1</v>
      </c>
      <c r="Q117" s="197" t="s">
        <v>467</v>
      </c>
      <c r="R117" s="190">
        <f t="shared" si="11"/>
        <v>1045011</v>
      </c>
      <c r="S117" s="207">
        <v>0.9</v>
      </c>
      <c r="T117" s="190" t="s">
        <v>468</v>
      </c>
      <c r="U117" s="63">
        <v>4</v>
      </c>
      <c r="V117" s="260" t="s">
        <v>502</v>
      </c>
      <c r="W117" s="192">
        <v>26.64</v>
      </c>
      <c r="X117" s="193">
        <f t="shared" si="8"/>
        <v>940510</v>
      </c>
      <c r="Y117" s="194">
        <f t="shared" si="13"/>
        <v>20670526582.200001</v>
      </c>
      <c r="Z117" s="195">
        <f t="shared" si="9"/>
        <v>25055183.736000001</v>
      </c>
      <c r="AA117" s="183" t="s">
        <v>49</v>
      </c>
      <c r="AB117" s="183"/>
      <c r="AC117" s="188" t="s">
        <v>466</v>
      </c>
      <c r="AD117" s="278">
        <v>714306</v>
      </c>
      <c r="AE117" s="293">
        <v>1</v>
      </c>
      <c r="AF117" s="278" t="s">
        <v>548</v>
      </c>
      <c r="AG117" s="277">
        <f t="shared" si="14"/>
        <v>714306</v>
      </c>
      <c r="AH117" s="187">
        <v>0.9</v>
      </c>
      <c r="AI117" s="278"/>
    </row>
    <row r="118" spans="1:35">
      <c r="A118" s="183">
        <v>308</v>
      </c>
      <c r="B118" s="183" t="s">
        <v>190</v>
      </c>
      <c r="C118" s="183" t="s">
        <v>195</v>
      </c>
      <c r="D118" s="183" t="s">
        <v>196</v>
      </c>
      <c r="E118" s="183" t="str">
        <f t="shared" si="12"/>
        <v>Purchase of consumables for Isonized Preventive Therapy for children in contact with TB patients</v>
      </c>
      <c r="F118" s="184">
        <v>3</v>
      </c>
      <c r="G118" s="183">
        <v>2.7</v>
      </c>
      <c r="H118" s="183">
        <v>0.47073353681261659</v>
      </c>
      <c r="I118" s="183">
        <v>49.450368000000005</v>
      </c>
      <c r="J118" s="185">
        <v>105.04959628505193</v>
      </c>
      <c r="K118" s="186">
        <f t="shared" si="10"/>
        <v>3499.9979929091669</v>
      </c>
      <c r="L118" s="187">
        <v>0</v>
      </c>
      <c r="M118" s="183" t="s">
        <v>51</v>
      </c>
      <c r="N118" s="196" t="s">
        <v>469</v>
      </c>
      <c r="O118" s="202">
        <v>12392</v>
      </c>
      <c r="P118" s="230">
        <v>1</v>
      </c>
      <c r="Q118" s="243" t="s">
        <v>470</v>
      </c>
      <c r="R118" s="190">
        <f t="shared" si="11"/>
        <v>12392</v>
      </c>
      <c r="S118" s="207">
        <v>0.6</v>
      </c>
      <c r="T118" s="190" t="s">
        <v>465</v>
      </c>
      <c r="U118" s="63">
        <v>4</v>
      </c>
      <c r="V118" s="260" t="s">
        <v>502</v>
      </c>
      <c r="W118" s="183">
        <v>14.399999999999999</v>
      </c>
      <c r="X118" s="193">
        <f t="shared" si="8"/>
        <v>7435</v>
      </c>
      <c r="Y118" s="194">
        <f t="shared" si="13"/>
        <v>88330175.999999985</v>
      </c>
      <c r="Z118" s="195">
        <f t="shared" si="9"/>
        <v>107066.87999999999</v>
      </c>
      <c r="AA118" s="183" t="s">
        <v>49</v>
      </c>
      <c r="AB118" s="183"/>
      <c r="AC118" s="188" t="s">
        <v>469</v>
      </c>
      <c r="AD118" s="278">
        <v>9475</v>
      </c>
      <c r="AE118" s="293">
        <v>1</v>
      </c>
      <c r="AF118" s="278" t="s">
        <v>553</v>
      </c>
      <c r="AG118" s="277">
        <f t="shared" si="14"/>
        <v>9475</v>
      </c>
      <c r="AH118" s="187">
        <v>0.6</v>
      </c>
      <c r="AI118" s="278"/>
    </row>
    <row r="119" spans="1:35">
      <c r="A119" s="183">
        <v>309</v>
      </c>
      <c r="B119" s="183" t="s">
        <v>190</v>
      </c>
      <c r="C119" s="183" t="s">
        <v>195</v>
      </c>
      <c r="D119" s="183" t="s">
        <v>197</v>
      </c>
      <c r="E119" s="183" t="str">
        <f t="shared" si="12"/>
        <v>Purchase of consumables for Isonized Preventive Therapy for HIV+ pregnant women</v>
      </c>
      <c r="F119" s="184">
        <v>3</v>
      </c>
      <c r="G119" s="183">
        <v>2.25</v>
      </c>
      <c r="H119" s="183">
        <v>20.286999999999999</v>
      </c>
      <c r="I119" s="183">
        <v>24.624388800000002</v>
      </c>
      <c r="J119" s="185">
        <v>1.2138013900527433</v>
      </c>
      <c r="K119" s="186">
        <f t="shared" si="10"/>
        <v>1493123.2</v>
      </c>
      <c r="L119" s="187">
        <v>0.92</v>
      </c>
      <c r="M119" s="183" t="s">
        <v>51</v>
      </c>
      <c r="N119" s="196" t="s">
        <v>471</v>
      </c>
      <c r="O119" s="202">
        <v>80000</v>
      </c>
      <c r="P119" s="230">
        <v>1</v>
      </c>
      <c r="Q119" s="197" t="s">
        <v>377</v>
      </c>
      <c r="R119" s="190">
        <f t="shared" si="11"/>
        <v>80000</v>
      </c>
      <c r="S119" s="207">
        <v>0.92</v>
      </c>
      <c r="T119" s="190" t="s">
        <v>465</v>
      </c>
      <c r="U119" s="63">
        <v>4</v>
      </c>
      <c r="V119" s="260" t="s">
        <v>502</v>
      </c>
      <c r="W119" s="183">
        <v>14.399999999999999</v>
      </c>
      <c r="X119" s="193">
        <f t="shared" si="8"/>
        <v>73600</v>
      </c>
      <c r="Y119" s="194">
        <f t="shared" si="13"/>
        <v>874368000</v>
      </c>
      <c r="Z119" s="195">
        <f t="shared" si="9"/>
        <v>1059840</v>
      </c>
      <c r="AA119" s="183" t="s">
        <v>49</v>
      </c>
      <c r="AB119" s="183" t="s">
        <v>198</v>
      </c>
      <c r="AC119" s="188" t="s">
        <v>471</v>
      </c>
      <c r="AD119" s="295">
        <v>60000</v>
      </c>
      <c r="AE119" s="293">
        <v>1</v>
      </c>
      <c r="AF119" s="278" t="s">
        <v>549</v>
      </c>
      <c r="AG119" s="277">
        <f t="shared" si="14"/>
        <v>60000</v>
      </c>
      <c r="AH119" s="187">
        <v>0.92</v>
      </c>
      <c r="AI119" s="278"/>
    </row>
    <row r="120" spans="1:35">
      <c r="A120" s="183">
        <v>310</v>
      </c>
      <c r="B120" s="183" t="s">
        <v>190</v>
      </c>
      <c r="C120" s="183" t="s">
        <v>199</v>
      </c>
      <c r="D120" s="183" t="s">
        <v>200</v>
      </c>
      <c r="E120" s="183" t="str">
        <f t="shared" si="12"/>
        <v>Purchase of consumables for First line treatment of smear positive cases (95% coverage)</v>
      </c>
      <c r="F120" s="184">
        <v>3</v>
      </c>
      <c r="G120" s="183">
        <v>2.93</v>
      </c>
      <c r="H120" s="183">
        <v>72.258064516129039</v>
      </c>
      <c r="I120" s="183">
        <v>329.39084015409611</v>
      </c>
      <c r="J120" s="185">
        <v>4.5585339485611511</v>
      </c>
      <c r="K120" s="186">
        <f t="shared" si="10"/>
        <v>1519153.548387097</v>
      </c>
      <c r="L120" s="187">
        <v>0.8</v>
      </c>
      <c r="M120" s="183" t="s">
        <v>51</v>
      </c>
      <c r="N120" s="196" t="s">
        <v>472</v>
      </c>
      <c r="O120" s="202">
        <v>26280</v>
      </c>
      <c r="P120" s="230">
        <v>1</v>
      </c>
      <c r="Q120" s="216" t="s">
        <v>473</v>
      </c>
      <c r="R120" s="190">
        <f t="shared" si="11"/>
        <v>26280</v>
      </c>
      <c r="S120" s="207">
        <v>0.8</v>
      </c>
      <c r="T120" s="190"/>
      <c r="U120" s="63">
        <v>4</v>
      </c>
      <c r="V120" s="260" t="s">
        <v>512</v>
      </c>
      <c r="W120" s="183">
        <v>17.609796000000003</v>
      </c>
      <c r="X120" s="193">
        <f t="shared" si="8"/>
        <v>21024</v>
      </c>
      <c r="Y120" s="194">
        <f t="shared" si="13"/>
        <v>305438389.66080004</v>
      </c>
      <c r="Z120" s="195">
        <f t="shared" si="9"/>
        <v>370228.35110400006</v>
      </c>
      <c r="AA120" s="183" t="s">
        <v>49</v>
      </c>
      <c r="AB120" s="183"/>
      <c r="AC120" s="188" t="s">
        <v>378</v>
      </c>
      <c r="AD120" s="280">
        <v>23111967</v>
      </c>
      <c r="AE120" s="292">
        <v>8.9999999999999998E-4</v>
      </c>
      <c r="AF120" s="278" t="s">
        <v>550</v>
      </c>
      <c r="AG120" s="277">
        <f t="shared" si="14"/>
        <v>20800.7703</v>
      </c>
      <c r="AH120" s="187">
        <v>0.8</v>
      </c>
      <c r="AI120" s="278"/>
    </row>
    <row r="121" spans="1:35">
      <c r="A121" s="183">
        <v>311</v>
      </c>
      <c r="B121" s="183" t="s">
        <v>190</v>
      </c>
      <c r="C121" s="183" t="s">
        <v>199</v>
      </c>
      <c r="D121" s="183" t="s">
        <v>201</v>
      </c>
      <c r="E121" s="183" t="str">
        <f t="shared" si="12"/>
        <v>Purchase of consumables for Full DOTS (smear-positive, smear negative and Extrapulmonary cases)</v>
      </c>
      <c r="F121" s="184">
        <v>3</v>
      </c>
      <c r="G121" s="183">
        <v>2.93</v>
      </c>
      <c r="H121" s="183">
        <v>61.061837084884296</v>
      </c>
      <c r="I121" s="183">
        <v>357.15907886041867</v>
      </c>
      <c r="J121" s="185">
        <v>5.8491374631247792</v>
      </c>
      <c r="K121" s="186">
        <f t="shared" si="10"/>
        <v>80235.253929537968</v>
      </c>
      <c r="L121" s="187">
        <v>0.8</v>
      </c>
      <c r="M121" s="183" t="s">
        <v>51</v>
      </c>
      <c r="N121" s="196" t="s">
        <v>472</v>
      </c>
      <c r="O121" s="202">
        <v>26280</v>
      </c>
      <c r="P121" s="230">
        <v>1</v>
      </c>
      <c r="Q121" s="216" t="s">
        <v>473</v>
      </c>
      <c r="R121" s="190">
        <f t="shared" si="11"/>
        <v>26280</v>
      </c>
      <c r="S121" s="212">
        <v>0.05</v>
      </c>
      <c r="T121" s="190" t="s">
        <v>465</v>
      </c>
      <c r="U121" s="190">
        <v>6</v>
      </c>
      <c r="V121" s="190" t="s">
        <v>511</v>
      </c>
      <c r="W121" s="183">
        <v>622.14637168141599</v>
      </c>
      <c r="X121" s="193">
        <f t="shared" si="8"/>
        <v>1314</v>
      </c>
      <c r="Y121" s="194">
        <f t="shared" si="13"/>
        <v>674437774.22123897</v>
      </c>
      <c r="Z121" s="195">
        <f t="shared" si="9"/>
        <v>817500.33238938055</v>
      </c>
      <c r="AA121" s="183" t="s">
        <v>49</v>
      </c>
      <c r="AB121" s="183"/>
      <c r="AC121" s="188" t="s">
        <v>378</v>
      </c>
      <c r="AD121" s="280">
        <v>23111967</v>
      </c>
      <c r="AE121" s="292">
        <v>8.9999999999999998E-4</v>
      </c>
      <c r="AF121" s="278" t="s">
        <v>550</v>
      </c>
      <c r="AG121" s="277">
        <f t="shared" si="14"/>
        <v>20800.7703</v>
      </c>
      <c r="AH121" s="205">
        <v>0.05</v>
      </c>
      <c r="AI121" s="278"/>
    </row>
    <row r="122" spans="1:35">
      <c r="A122" s="183">
        <v>318</v>
      </c>
      <c r="B122" s="183" t="s">
        <v>190</v>
      </c>
      <c r="C122" s="183" t="s">
        <v>249</v>
      </c>
      <c r="D122" s="192" t="s">
        <v>250</v>
      </c>
      <c r="E122" s="183" t="str">
        <f t="shared" si="12"/>
        <v>Purchase of consumables for Case management of MDR-TB Cases</v>
      </c>
      <c r="F122" s="184">
        <v>3</v>
      </c>
      <c r="G122" s="183">
        <v>2.48</v>
      </c>
      <c r="H122" s="183">
        <v>0.12255696155523724</v>
      </c>
      <c r="I122" s="183">
        <v>26.711495284801398</v>
      </c>
      <c r="J122" s="185">
        <v>217.95167688424087</v>
      </c>
      <c r="K122" s="186">
        <f t="shared" si="10"/>
        <v>75.102906041049394</v>
      </c>
      <c r="L122" s="187">
        <v>0.8</v>
      </c>
      <c r="M122" s="183" t="s">
        <v>51</v>
      </c>
      <c r="N122" s="244" t="s">
        <v>474</v>
      </c>
      <c r="O122" s="197">
        <v>766</v>
      </c>
      <c r="P122" s="230">
        <v>1</v>
      </c>
      <c r="Q122" s="197" t="s">
        <v>475</v>
      </c>
      <c r="R122" s="190">
        <f t="shared" si="11"/>
        <v>766</v>
      </c>
      <c r="S122" s="228">
        <v>0.8</v>
      </c>
      <c r="T122" s="190" t="s">
        <v>465</v>
      </c>
      <c r="U122" s="190">
        <v>9</v>
      </c>
      <c r="V122" s="190" t="s">
        <v>513</v>
      </c>
      <c r="W122" s="220">
        <v>420.038388</v>
      </c>
      <c r="X122" s="193">
        <f t="shared" si="8"/>
        <v>613</v>
      </c>
      <c r="Y122" s="194">
        <f t="shared" si="13"/>
        <v>212354607.43728003</v>
      </c>
      <c r="Z122" s="195">
        <f t="shared" si="9"/>
        <v>257399.52416640002</v>
      </c>
      <c r="AA122" s="183" t="s">
        <v>49</v>
      </c>
      <c r="AB122" s="183"/>
      <c r="AC122" s="278" t="s">
        <v>554</v>
      </c>
      <c r="AD122" s="278">
        <v>606</v>
      </c>
      <c r="AE122" s="285">
        <v>1</v>
      </c>
      <c r="AF122" s="278" t="s">
        <v>555</v>
      </c>
      <c r="AG122" s="277">
        <f t="shared" si="14"/>
        <v>606</v>
      </c>
      <c r="AH122" s="286">
        <v>0.8</v>
      </c>
      <c r="AI122" s="278"/>
    </row>
    <row r="123" spans="1:35">
      <c r="A123" s="183">
        <v>322</v>
      </c>
      <c r="B123" s="183" t="s">
        <v>202</v>
      </c>
      <c r="C123" s="183" t="s">
        <v>203</v>
      </c>
      <c r="D123" s="183" t="s">
        <v>204</v>
      </c>
      <c r="E123" s="183" t="str">
        <f t="shared" si="12"/>
        <v>Purchase of consumables for Rotavirus vaccine</v>
      </c>
      <c r="F123" s="184">
        <v>3</v>
      </c>
      <c r="G123" s="183">
        <v>3</v>
      </c>
      <c r="H123" s="183">
        <v>0.18796992481203006</v>
      </c>
      <c r="I123" s="183">
        <v>11.547970670512621</v>
      </c>
      <c r="J123" s="185">
        <v>61.435203967127144</v>
      </c>
      <c r="K123" s="186">
        <f t="shared" si="10"/>
        <v>110366.97368421053</v>
      </c>
      <c r="L123" s="187">
        <v>0</v>
      </c>
      <c r="M123" s="183" t="s">
        <v>51</v>
      </c>
      <c r="N123" s="216" t="s">
        <v>476</v>
      </c>
      <c r="O123" s="197">
        <v>599135</v>
      </c>
      <c r="P123" s="230">
        <v>1</v>
      </c>
      <c r="Q123" s="197" t="s">
        <v>230</v>
      </c>
      <c r="R123" s="190">
        <f t="shared" si="11"/>
        <v>599135</v>
      </c>
      <c r="S123" s="207">
        <v>0.98</v>
      </c>
      <c r="T123" s="190" t="s">
        <v>477</v>
      </c>
      <c r="U123" s="190">
        <v>2</v>
      </c>
      <c r="V123" s="183" t="s">
        <v>514</v>
      </c>
      <c r="W123" s="183">
        <v>0.44159999999999999</v>
      </c>
      <c r="X123" s="193">
        <f t="shared" si="8"/>
        <v>587152</v>
      </c>
      <c r="Y123" s="194">
        <f t="shared" si="13"/>
        <v>213911325.93600002</v>
      </c>
      <c r="Z123" s="195">
        <f t="shared" si="9"/>
        <v>259286.45568000001</v>
      </c>
      <c r="AA123" s="183" t="s">
        <v>49</v>
      </c>
      <c r="AB123" s="183"/>
      <c r="AC123" s="296" t="s">
        <v>476</v>
      </c>
      <c r="AD123" s="61">
        <v>641389</v>
      </c>
      <c r="AE123" s="293">
        <v>1</v>
      </c>
      <c r="AF123" s="307" t="s">
        <v>529</v>
      </c>
      <c r="AG123" s="277">
        <f t="shared" si="14"/>
        <v>641389</v>
      </c>
      <c r="AH123" s="187">
        <v>0.98</v>
      </c>
      <c r="AI123" s="278"/>
    </row>
    <row r="124" spans="1:35">
      <c r="A124" s="183">
        <v>323</v>
      </c>
      <c r="B124" s="183" t="s">
        <v>202</v>
      </c>
      <c r="C124" s="183" t="s">
        <v>203</v>
      </c>
      <c r="D124" s="183" t="s">
        <v>205</v>
      </c>
      <c r="E124" s="183" t="str">
        <f t="shared" si="12"/>
        <v>Purchase of consumables for Polio vaccine</v>
      </c>
      <c r="F124" s="184">
        <v>3</v>
      </c>
      <c r="G124" s="183">
        <v>3</v>
      </c>
      <c r="H124" s="183">
        <v>4.9900199600798399E-4</v>
      </c>
      <c r="I124" s="183">
        <v>1.030216</v>
      </c>
      <c r="J124" s="185">
        <v>2064.5528640000002</v>
      </c>
      <c r="K124" s="186">
        <f t="shared" si="10"/>
        <v>287.01077844311374</v>
      </c>
      <c r="L124" s="187">
        <v>0</v>
      </c>
      <c r="M124" s="183" t="s">
        <v>51</v>
      </c>
      <c r="N124" s="216" t="s">
        <v>476</v>
      </c>
      <c r="O124" s="197">
        <v>599135</v>
      </c>
      <c r="P124" s="230">
        <v>1</v>
      </c>
      <c r="Q124" s="197" t="s">
        <v>230</v>
      </c>
      <c r="R124" s="190">
        <f t="shared" si="11"/>
        <v>599135</v>
      </c>
      <c r="S124" s="207">
        <v>0.96</v>
      </c>
      <c r="T124" s="190" t="s">
        <v>477</v>
      </c>
      <c r="U124" s="190">
        <v>3</v>
      </c>
      <c r="V124" s="183" t="s">
        <v>514</v>
      </c>
      <c r="W124" s="183">
        <v>0.99062399999999995</v>
      </c>
      <c r="X124" s="193">
        <f t="shared" si="8"/>
        <v>575170</v>
      </c>
      <c r="Y124" s="194">
        <f t="shared" si="13"/>
        <v>470065868.11007994</v>
      </c>
      <c r="Z124" s="195">
        <f t="shared" si="9"/>
        <v>569776.80983039993</v>
      </c>
      <c r="AA124" s="183" t="s">
        <v>49</v>
      </c>
      <c r="AB124" s="183"/>
      <c r="AC124" s="296" t="s">
        <v>476</v>
      </c>
      <c r="AD124" s="61">
        <v>641389</v>
      </c>
      <c r="AE124" s="293">
        <v>1</v>
      </c>
      <c r="AF124" s="307" t="s">
        <v>529</v>
      </c>
      <c r="AG124" s="277">
        <f t="shared" si="14"/>
        <v>641389</v>
      </c>
      <c r="AH124" s="187">
        <v>0.96</v>
      </c>
      <c r="AI124" s="278"/>
    </row>
    <row r="125" spans="1:35">
      <c r="A125" s="183">
        <v>324</v>
      </c>
      <c r="B125" s="183" t="s">
        <v>202</v>
      </c>
      <c r="C125" s="183" t="s">
        <v>203</v>
      </c>
      <c r="D125" s="183" t="s">
        <v>206</v>
      </c>
      <c r="E125" s="183" t="str">
        <f t="shared" si="12"/>
        <v>Purchase of consumables for BCG vaccine</v>
      </c>
      <c r="F125" s="184">
        <v>3</v>
      </c>
      <c r="G125" s="183">
        <v>2.5499999999999998</v>
      </c>
      <c r="H125" s="183">
        <v>0.11461224489795918</v>
      </c>
      <c r="I125" s="183">
        <v>13.221112583269997</v>
      </c>
      <c r="J125" s="185">
        <v>115.35514896371615</v>
      </c>
      <c r="K125" s="186">
        <f t="shared" si="10"/>
        <v>68668.207346938769</v>
      </c>
      <c r="L125" s="187">
        <v>0</v>
      </c>
      <c r="M125" s="183" t="s">
        <v>51</v>
      </c>
      <c r="N125" s="216" t="s">
        <v>476</v>
      </c>
      <c r="O125" s="197">
        <v>599135</v>
      </c>
      <c r="P125" s="230">
        <v>1</v>
      </c>
      <c r="Q125" s="197" t="s">
        <v>230</v>
      </c>
      <c r="R125" s="190">
        <f t="shared" si="11"/>
        <v>599135</v>
      </c>
      <c r="S125" s="207">
        <v>1</v>
      </c>
      <c r="T125" s="190" t="s">
        <v>477</v>
      </c>
      <c r="U125" s="190">
        <v>1</v>
      </c>
      <c r="V125" s="183" t="s">
        <v>514</v>
      </c>
      <c r="W125" s="183">
        <v>0.190716</v>
      </c>
      <c r="X125" s="193">
        <f t="shared" si="8"/>
        <v>599135</v>
      </c>
      <c r="Y125" s="194">
        <f t="shared" si="13"/>
        <v>94268320.294499993</v>
      </c>
      <c r="Z125" s="195">
        <f t="shared" si="9"/>
        <v>114264.63066</v>
      </c>
      <c r="AA125" s="183" t="s">
        <v>49</v>
      </c>
      <c r="AB125" s="183"/>
      <c r="AC125" s="296" t="s">
        <v>476</v>
      </c>
      <c r="AD125" s="61">
        <v>641389</v>
      </c>
      <c r="AE125" s="293">
        <v>1</v>
      </c>
      <c r="AF125" s="307" t="s">
        <v>529</v>
      </c>
      <c r="AG125" s="277">
        <f t="shared" si="14"/>
        <v>641389</v>
      </c>
      <c r="AH125" s="187">
        <v>1</v>
      </c>
      <c r="AI125" s="278"/>
    </row>
    <row r="126" spans="1:35">
      <c r="A126" s="183">
        <v>325</v>
      </c>
      <c r="B126" s="183" t="s">
        <v>202</v>
      </c>
      <c r="C126" s="183" t="s">
        <v>203</v>
      </c>
      <c r="D126" s="183" t="s">
        <v>207</v>
      </c>
      <c r="E126" s="183" t="str">
        <f t="shared" si="12"/>
        <v>Purchase of consumables for Pneumococcal vaccine</v>
      </c>
      <c r="F126" s="184">
        <v>3</v>
      </c>
      <c r="G126" s="183">
        <v>2.95</v>
      </c>
      <c r="H126" s="183">
        <v>3.5</v>
      </c>
      <c r="I126" s="183">
        <v>264.82555944685038</v>
      </c>
      <c r="J126" s="185">
        <v>75.664445556242967</v>
      </c>
      <c r="K126" s="186">
        <f t="shared" si="10"/>
        <v>2034063.3249999997</v>
      </c>
      <c r="L126" s="187">
        <v>0</v>
      </c>
      <c r="M126" s="183" t="s">
        <v>51</v>
      </c>
      <c r="N126" s="216" t="s">
        <v>476</v>
      </c>
      <c r="O126" s="197">
        <v>599135</v>
      </c>
      <c r="P126" s="230">
        <v>1</v>
      </c>
      <c r="Q126" s="197" t="s">
        <v>230</v>
      </c>
      <c r="R126" s="190">
        <f t="shared" si="11"/>
        <v>599135</v>
      </c>
      <c r="S126" s="245">
        <v>0.97</v>
      </c>
      <c r="T126" s="190" t="s">
        <v>477</v>
      </c>
      <c r="U126" s="190">
        <v>3</v>
      </c>
      <c r="V126" s="183" t="s">
        <v>514</v>
      </c>
      <c r="W126" s="183">
        <v>2.94306</v>
      </c>
      <c r="X126" s="193">
        <f t="shared" si="8"/>
        <v>581161</v>
      </c>
      <c r="Y126" s="194">
        <f t="shared" si="13"/>
        <v>1411073025.0432749</v>
      </c>
      <c r="Z126" s="195">
        <f t="shared" si="9"/>
        <v>1710391.5455069998</v>
      </c>
      <c r="AA126" s="183" t="s">
        <v>49</v>
      </c>
      <c r="AB126" s="183"/>
      <c r="AC126" s="296" t="s">
        <v>476</v>
      </c>
      <c r="AD126" s="61">
        <v>641389</v>
      </c>
      <c r="AE126" s="293">
        <v>1</v>
      </c>
      <c r="AF126" s="307" t="s">
        <v>529</v>
      </c>
      <c r="AG126" s="277">
        <f t="shared" si="14"/>
        <v>641389</v>
      </c>
      <c r="AH126" s="187">
        <v>0.97</v>
      </c>
      <c r="AI126" s="278"/>
    </row>
    <row r="127" spans="1:35">
      <c r="A127" s="183">
        <v>326</v>
      </c>
      <c r="B127" s="183" t="s">
        <v>202</v>
      </c>
      <c r="C127" s="183" t="s">
        <v>203</v>
      </c>
      <c r="D127" s="183" t="s">
        <v>208</v>
      </c>
      <c r="E127" s="183" t="str">
        <f t="shared" si="12"/>
        <v>Purchase of consumables for HPV vaccine</v>
      </c>
      <c r="F127" s="184">
        <v>3</v>
      </c>
      <c r="G127" s="183">
        <v>2.4300000000000002</v>
      </c>
      <c r="H127" s="183">
        <v>3.2423208191126277E-2</v>
      </c>
      <c r="I127" s="183">
        <v>6.4298577064846416</v>
      </c>
      <c r="J127" s="185">
        <v>198.31034821052634</v>
      </c>
      <c r="K127" s="186">
        <f t="shared" si="10"/>
        <v>27398.295051194535</v>
      </c>
      <c r="L127" s="187">
        <v>0</v>
      </c>
      <c r="M127" s="183" t="s">
        <v>51</v>
      </c>
      <c r="N127" s="246" t="s">
        <v>478</v>
      </c>
      <c r="O127" s="240">
        <v>1207173</v>
      </c>
      <c r="P127" s="230">
        <v>1</v>
      </c>
      <c r="Q127" s="197" t="s">
        <v>230</v>
      </c>
      <c r="R127" s="190">
        <f t="shared" si="11"/>
        <v>1207173</v>
      </c>
      <c r="S127" s="207">
        <v>0.7</v>
      </c>
      <c r="T127" s="190" t="s">
        <v>477</v>
      </c>
      <c r="U127" s="190">
        <v>3</v>
      </c>
      <c r="V127" s="183" t="s">
        <v>514</v>
      </c>
      <c r="W127" s="183">
        <v>1.1034599999999999</v>
      </c>
      <c r="X127" s="193">
        <f t="shared" si="8"/>
        <v>845021</v>
      </c>
      <c r="Y127" s="194">
        <f t="shared" si="13"/>
        <v>769268760.97994983</v>
      </c>
      <c r="Z127" s="195">
        <f t="shared" si="9"/>
        <v>932446.98300599982</v>
      </c>
      <c r="AA127" s="183" t="s">
        <v>49</v>
      </c>
      <c r="AB127" s="183"/>
      <c r="AC127" s="296" t="s">
        <v>478</v>
      </c>
      <c r="AD127" s="280">
        <v>1383226</v>
      </c>
      <c r="AE127" s="293">
        <v>1</v>
      </c>
      <c r="AF127" s="307" t="s">
        <v>529</v>
      </c>
      <c r="AG127" s="277">
        <f t="shared" si="14"/>
        <v>1383226</v>
      </c>
      <c r="AH127" s="187">
        <v>0.7</v>
      </c>
      <c r="AI127" s="278"/>
    </row>
    <row r="128" spans="1:35">
      <c r="A128" s="183">
        <v>328</v>
      </c>
      <c r="B128" s="183" t="s">
        <v>202</v>
      </c>
      <c r="C128" s="183" t="s">
        <v>203</v>
      </c>
      <c r="D128" s="247" t="s">
        <v>209</v>
      </c>
      <c r="E128" s="183" t="str">
        <f t="shared" si="12"/>
        <v>Purchase of consumables for Pentavalent (DPT-Hep-Hib)</v>
      </c>
      <c r="F128" s="184">
        <v>3</v>
      </c>
      <c r="G128" s="183">
        <v>2.5</v>
      </c>
      <c r="H128" s="183">
        <v>5.6059053246406041</v>
      </c>
      <c r="I128" s="183">
        <v>288.28690548112928</v>
      </c>
      <c r="J128" s="185">
        <v>51.425575136628161</v>
      </c>
      <c r="K128" s="186">
        <f t="shared" si="10"/>
        <v>3291520.2049449775</v>
      </c>
      <c r="L128" s="187">
        <v>0.98</v>
      </c>
      <c r="M128" s="183" t="s">
        <v>51</v>
      </c>
      <c r="N128" s="216" t="s">
        <v>476</v>
      </c>
      <c r="O128" s="197">
        <v>599135</v>
      </c>
      <c r="P128" s="230">
        <v>1</v>
      </c>
      <c r="Q128" s="197" t="s">
        <v>230</v>
      </c>
      <c r="R128" s="190">
        <f t="shared" si="11"/>
        <v>599135</v>
      </c>
      <c r="S128" s="207">
        <v>0.98</v>
      </c>
      <c r="T128" s="190" t="s">
        <v>477</v>
      </c>
      <c r="U128" s="190">
        <v>3</v>
      </c>
      <c r="V128" s="183" t="s">
        <v>514</v>
      </c>
      <c r="W128" s="183">
        <v>4.1814600000000004</v>
      </c>
      <c r="X128" s="193">
        <f t="shared" si="8"/>
        <v>587152</v>
      </c>
      <c r="Y128" s="194">
        <f t="shared" si="13"/>
        <v>2025501931.4953504</v>
      </c>
      <c r="Z128" s="195">
        <f t="shared" si="9"/>
        <v>2455153.8563580005</v>
      </c>
      <c r="AA128" s="183" t="s">
        <v>49</v>
      </c>
      <c r="AB128" s="183"/>
      <c r="AC128" s="296" t="s">
        <v>476</v>
      </c>
      <c r="AD128" s="61">
        <v>641389</v>
      </c>
      <c r="AE128" s="293">
        <v>1</v>
      </c>
      <c r="AF128" s="307" t="s">
        <v>529</v>
      </c>
      <c r="AG128" s="277">
        <f t="shared" si="14"/>
        <v>641389</v>
      </c>
      <c r="AH128" s="187">
        <v>0.98</v>
      </c>
      <c r="AI128" s="278"/>
    </row>
    <row r="129" spans="1:35" ht="18" customHeight="1">
      <c r="A129" s="183">
        <v>329</v>
      </c>
      <c r="B129" s="183" t="s">
        <v>202</v>
      </c>
      <c r="C129" s="183"/>
      <c r="D129" s="247" t="s">
        <v>210</v>
      </c>
      <c r="E129" s="183" t="str">
        <f t="shared" si="12"/>
        <v>Purchase of consumables for Measles vaccine</v>
      </c>
      <c r="F129" s="184">
        <v>3</v>
      </c>
      <c r="G129" s="183">
        <v>2.95</v>
      </c>
      <c r="H129" s="183">
        <v>5.6484778252246107E-3</v>
      </c>
      <c r="I129" s="183">
        <v>1.7566548106997083E-2</v>
      </c>
      <c r="J129" s="185">
        <v>3.109961418021244</v>
      </c>
      <c r="K129" s="186">
        <f t="shared" si="10"/>
        <v>6485.384881107685</v>
      </c>
      <c r="L129" s="187">
        <v>0</v>
      </c>
      <c r="M129" s="183" t="s">
        <v>51</v>
      </c>
      <c r="N129" s="216" t="s">
        <v>479</v>
      </c>
      <c r="O129" s="197">
        <v>1171597</v>
      </c>
      <c r="P129" s="230">
        <v>1</v>
      </c>
      <c r="Q129" s="197" t="s">
        <v>230</v>
      </c>
      <c r="R129" s="190">
        <f t="shared" si="11"/>
        <v>1171597</v>
      </c>
      <c r="S129" s="187">
        <v>0.98</v>
      </c>
      <c r="T129" s="190" t="s">
        <v>477</v>
      </c>
      <c r="U129" s="190">
        <v>1</v>
      </c>
      <c r="V129" s="183" t="s">
        <v>514</v>
      </c>
      <c r="W129" s="183">
        <v>1.7508359999999998</v>
      </c>
      <c r="X129" s="193">
        <f t="shared" si="8"/>
        <v>1148165</v>
      </c>
      <c r="Y129" s="194">
        <f t="shared" si="13"/>
        <v>1658455194.8168819</v>
      </c>
      <c r="Z129" s="195">
        <f t="shared" si="9"/>
        <v>2010248.72099016</v>
      </c>
      <c r="AA129" s="183" t="s">
        <v>49</v>
      </c>
      <c r="AB129" s="183"/>
      <c r="AC129" s="296" t="s">
        <v>479</v>
      </c>
      <c r="AD129" s="278">
        <v>1262186</v>
      </c>
      <c r="AE129" s="293">
        <v>1</v>
      </c>
      <c r="AF129" s="307" t="s">
        <v>529</v>
      </c>
      <c r="AG129" s="277">
        <f t="shared" si="14"/>
        <v>1262186</v>
      </c>
      <c r="AH129" s="187">
        <v>0.98</v>
      </c>
      <c r="AI129" s="278"/>
    </row>
    <row r="130" spans="1:35" ht="16.2" customHeight="1">
      <c r="A130" s="183"/>
      <c r="B130" s="183" t="s">
        <v>202</v>
      </c>
      <c r="C130" s="183"/>
      <c r="D130" s="248" t="s">
        <v>241</v>
      </c>
      <c r="E130" s="183" t="str">
        <f t="shared" si="12"/>
        <v>Purchase of consumables for COVID-19 vaccine</v>
      </c>
      <c r="F130" s="184">
        <v>3</v>
      </c>
      <c r="G130" s="183"/>
      <c r="H130" s="183"/>
      <c r="I130" s="183"/>
      <c r="J130" s="185"/>
      <c r="K130" s="186">
        <f t="shared" si="10"/>
        <v>0</v>
      </c>
      <c r="L130" s="187"/>
      <c r="M130" s="183"/>
      <c r="N130" s="183" t="s">
        <v>458</v>
      </c>
      <c r="O130" s="241">
        <v>9672513</v>
      </c>
      <c r="P130" s="211">
        <v>1</v>
      </c>
      <c r="Q130" s="183" t="s">
        <v>480</v>
      </c>
      <c r="R130" s="190">
        <f t="shared" si="11"/>
        <v>9672513</v>
      </c>
      <c r="S130" s="187">
        <v>0.7</v>
      </c>
      <c r="T130" s="183" t="s">
        <v>481</v>
      </c>
      <c r="U130" s="183">
        <v>3</v>
      </c>
      <c r="V130" s="183" t="s">
        <v>514</v>
      </c>
      <c r="W130" s="183"/>
      <c r="X130" s="193">
        <f t="shared" si="8"/>
        <v>6770759</v>
      </c>
      <c r="Y130" s="194">
        <f t="shared" si="13"/>
        <v>0</v>
      </c>
      <c r="Z130" s="195">
        <f t="shared" si="9"/>
        <v>0</v>
      </c>
      <c r="AA130" s="183" t="s">
        <v>70</v>
      </c>
      <c r="AB130" s="183"/>
      <c r="AC130" s="183" t="s">
        <v>378</v>
      </c>
      <c r="AD130" s="280">
        <v>23111967</v>
      </c>
      <c r="AE130" s="211">
        <v>1</v>
      </c>
      <c r="AF130" s="297" t="s">
        <v>557</v>
      </c>
      <c r="AG130" s="277">
        <f t="shared" si="14"/>
        <v>23111967</v>
      </c>
      <c r="AH130" s="187">
        <v>0.7</v>
      </c>
      <c r="AI130" s="297"/>
    </row>
    <row r="131" spans="1:35" ht="16.2" customHeight="1">
      <c r="A131" s="183"/>
      <c r="B131" s="183" t="s">
        <v>202</v>
      </c>
      <c r="C131" s="183"/>
      <c r="D131" s="248" t="s">
        <v>242</v>
      </c>
      <c r="E131" s="183" t="str">
        <f t="shared" si="12"/>
        <v>Purchase of consumables for Oral Cholera vaccine</v>
      </c>
      <c r="F131" s="184">
        <v>3</v>
      </c>
      <c r="G131" s="183"/>
      <c r="H131" s="183">
        <v>1.859277345937591E-3</v>
      </c>
      <c r="I131" s="183">
        <v>2.5081703069375689</v>
      </c>
      <c r="J131" s="185">
        <v>1349.0027791807231</v>
      </c>
      <c r="K131" s="186">
        <f t="shared" si="10"/>
        <v>7352.7744226159803</v>
      </c>
      <c r="L131" s="187">
        <v>0</v>
      </c>
      <c r="M131" s="183" t="s">
        <v>48</v>
      </c>
      <c r="N131" s="246" t="s">
        <v>482</v>
      </c>
      <c r="O131" s="197">
        <v>7909282</v>
      </c>
      <c r="P131" s="230">
        <v>1</v>
      </c>
      <c r="Q131" s="197" t="s">
        <v>230</v>
      </c>
      <c r="R131" s="190">
        <f t="shared" si="11"/>
        <v>7909282</v>
      </c>
      <c r="S131" s="207">
        <v>0.5</v>
      </c>
      <c r="T131" s="183" t="s">
        <v>434</v>
      </c>
      <c r="U131" s="183">
        <v>2</v>
      </c>
      <c r="V131" s="183" t="s">
        <v>514</v>
      </c>
      <c r="W131" s="183">
        <v>1.2576000000000001</v>
      </c>
      <c r="X131" s="193">
        <f t="shared" si="8"/>
        <v>3954641</v>
      </c>
      <c r="Y131" s="194">
        <f t="shared" si="13"/>
        <v>4103019130.3200006</v>
      </c>
      <c r="Z131" s="195">
        <f t="shared" si="9"/>
        <v>4973356.5216000006</v>
      </c>
      <c r="AA131" s="183" t="s">
        <v>70</v>
      </c>
      <c r="AB131" s="183"/>
      <c r="AC131" s="296" t="s">
        <v>482</v>
      </c>
      <c r="AD131" s="280">
        <v>8825892</v>
      </c>
      <c r="AE131" s="293">
        <v>1</v>
      </c>
      <c r="AF131" s="307" t="s">
        <v>529</v>
      </c>
      <c r="AG131" s="277">
        <f t="shared" si="14"/>
        <v>8825892</v>
      </c>
      <c r="AH131" s="187">
        <v>0.5</v>
      </c>
      <c r="AI131" s="297"/>
    </row>
    <row r="132" spans="1:35">
      <c r="A132" s="232"/>
      <c r="B132" s="247" t="s">
        <v>138</v>
      </c>
      <c r="C132" s="247"/>
      <c r="D132" s="248" t="s">
        <v>211</v>
      </c>
      <c r="E132" s="183" t="str">
        <f t="shared" si="12"/>
        <v xml:space="preserve">Purchase of consumables for mhGAP </v>
      </c>
      <c r="F132" s="184">
        <v>3</v>
      </c>
      <c r="G132" s="183">
        <v>2.06</v>
      </c>
      <c r="H132" s="183"/>
      <c r="I132" s="183"/>
      <c r="J132" s="185"/>
      <c r="K132" s="186">
        <f t="shared" si="10"/>
        <v>0</v>
      </c>
      <c r="L132" s="187"/>
      <c r="M132" s="183" t="s">
        <v>48</v>
      </c>
      <c r="N132" s="196" t="s">
        <v>421</v>
      </c>
      <c r="O132" s="197">
        <v>18898441</v>
      </c>
      <c r="P132" s="230">
        <v>0.15</v>
      </c>
      <c r="Q132" s="197" t="s">
        <v>426</v>
      </c>
      <c r="R132" s="190">
        <f t="shared" si="11"/>
        <v>2834766.15</v>
      </c>
      <c r="S132" s="207">
        <v>0.2</v>
      </c>
      <c r="T132" s="183" t="s">
        <v>483</v>
      </c>
      <c r="U132" s="183">
        <v>4</v>
      </c>
      <c r="V132" s="183"/>
      <c r="W132" s="183"/>
      <c r="X132" s="193">
        <f t="shared" si="8"/>
        <v>566953</v>
      </c>
      <c r="Y132" s="194">
        <f t="shared" si="13"/>
        <v>0</v>
      </c>
      <c r="Z132" s="195">
        <f t="shared" si="9"/>
        <v>0</v>
      </c>
      <c r="AA132" s="183" t="s">
        <v>49</v>
      </c>
      <c r="AB132" s="183"/>
      <c r="AC132" s="188" t="s">
        <v>421</v>
      </c>
      <c r="AD132" s="280">
        <v>23111967</v>
      </c>
      <c r="AE132" s="293">
        <v>0.2</v>
      </c>
      <c r="AF132" s="278" t="s">
        <v>556</v>
      </c>
      <c r="AG132" s="277">
        <f t="shared" si="14"/>
        <v>4622393.4000000004</v>
      </c>
      <c r="AH132" s="187">
        <v>0.7</v>
      </c>
      <c r="AI132" s="278"/>
    </row>
    <row r="133" spans="1:35">
      <c r="A133" s="183"/>
      <c r="B133" s="249" t="s">
        <v>573</v>
      </c>
      <c r="C133" s="250" t="s">
        <v>574</v>
      </c>
      <c r="D133" s="251" t="s">
        <v>216</v>
      </c>
      <c r="E133" s="183" t="str">
        <f t="shared" si="12"/>
        <v>Purchase of consumables for Disease Surveillance</v>
      </c>
      <c r="F133" s="252">
        <v>3</v>
      </c>
      <c r="G133" s="183"/>
      <c r="H133" s="183"/>
      <c r="I133" s="183"/>
      <c r="J133" s="183"/>
      <c r="K133" s="186">
        <f t="shared" si="10"/>
        <v>0</v>
      </c>
      <c r="L133" s="183"/>
      <c r="M133" s="183" t="s">
        <v>48</v>
      </c>
      <c r="N133" s="183"/>
      <c r="O133" s="183"/>
      <c r="P133" s="183"/>
      <c r="Q133" s="183"/>
      <c r="R133" s="190">
        <f t="shared" si="11"/>
        <v>0</v>
      </c>
      <c r="S133" s="207"/>
      <c r="T133" s="183"/>
      <c r="U133" s="183"/>
      <c r="V133" s="183"/>
      <c r="W133" s="183"/>
      <c r="X133" s="193">
        <f t="shared" si="8"/>
        <v>0</v>
      </c>
      <c r="Y133" s="194">
        <f t="shared" si="13"/>
        <v>0</v>
      </c>
      <c r="Z133" s="195">
        <f t="shared" si="9"/>
        <v>0</v>
      </c>
      <c r="AA133" s="183" t="s">
        <v>49</v>
      </c>
      <c r="AB133" s="183" t="s">
        <v>215</v>
      </c>
      <c r="AC133" s="278"/>
      <c r="AD133" s="278"/>
      <c r="AE133" s="285"/>
      <c r="AF133" s="278"/>
      <c r="AG133" s="277">
        <f t="shared" ref="AG133:AG139" si="15">AD133*AE133</f>
        <v>0</v>
      </c>
      <c r="AH133" s="286"/>
      <c r="AI133" s="278"/>
    </row>
    <row r="134" spans="1:35" ht="27.6">
      <c r="A134" s="183"/>
      <c r="B134" s="249" t="s">
        <v>573</v>
      </c>
      <c r="C134" s="250" t="s">
        <v>576</v>
      </c>
      <c r="D134" s="251" t="s">
        <v>569</v>
      </c>
      <c r="E134" s="183" t="str">
        <f t="shared" si="12"/>
        <v>Purchase of consumables for Health Promotion &amp; engagement in the community and at the facility</v>
      </c>
      <c r="F134" s="252">
        <v>3</v>
      </c>
      <c r="G134" s="183"/>
      <c r="H134" s="183"/>
      <c r="I134" s="183"/>
      <c r="J134" s="183"/>
      <c r="K134" s="186">
        <f t="shared" si="10"/>
        <v>0</v>
      </c>
      <c r="L134" s="183"/>
      <c r="M134" s="183" t="s">
        <v>48</v>
      </c>
      <c r="N134" s="183"/>
      <c r="O134" s="183"/>
      <c r="P134" s="183"/>
      <c r="Q134" s="183"/>
      <c r="R134" s="190">
        <f t="shared" si="11"/>
        <v>0</v>
      </c>
      <c r="S134" s="207"/>
      <c r="T134" s="183"/>
      <c r="U134" s="183"/>
      <c r="V134" s="183"/>
      <c r="W134" s="183"/>
      <c r="X134" s="193">
        <f t="shared" si="8"/>
        <v>0</v>
      </c>
      <c r="Y134" s="194">
        <f t="shared" si="13"/>
        <v>0</v>
      </c>
      <c r="Z134" s="195">
        <f t="shared" si="9"/>
        <v>0</v>
      </c>
      <c r="AA134" s="183" t="s">
        <v>49</v>
      </c>
      <c r="AB134" s="183" t="s">
        <v>215</v>
      </c>
      <c r="AC134" s="278"/>
      <c r="AD134" s="278"/>
      <c r="AE134" s="285"/>
      <c r="AF134" s="278"/>
      <c r="AG134" s="277">
        <f t="shared" si="15"/>
        <v>0</v>
      </c>
      <c r="AH134" s="286"/>
      <c r="AI134" s="278"/>
    </row>
    <row r="135" spans="1:35" ht="27.6">
      <c r="A135" s="183"/>
      <c r="B135" s="249" t="s">
        <v>573</v>
      </c>
      <c r="C135" s="250" t="s">
        <v>576</v>
      </c>
      <c r="D135" s="251" t="s">
        <v>572</v>
      </c>
      <c r="E135" s="183" t="str">
        <f t="shared" si="12"/>
        <v xml:space="preserve">Purchase of consumables for Disaster preparedness and climate change engagement and promotion </v>
      </c>
      <c r="F135" s="252">
        <v>3</v>
      </c>
      <c r="G135" s="183"/>
      <c r="H135" s="183"/>
      <c r="I135" s="183"/>
      <c r="J135" s="183"/>
      <c r="K135" s="186">
        <f t="shared" si="10"/>
        <v>0</v>
      </c>
      <c r="L135" s="183"/>
      <c r="M135" s="183" t="s">
        <v>48</v>
      </c>
      <c r="N135" s="183"/>
      <c r="O135" s="183"/>
      <c r="P135" s="183"/>
      <c r="Q135" s="183"/>
      <c r="R135" s="190">
        <f t="shared" si="11"/>
        <v>0</v>
      </c>
      <c r="S135" s="207"/>
      <c r="T135" s="183"/>
      <c r="U135" s="183"/>
      <c r="V135" s="183"/>
      <c r="W135" s="183"/>
      <c r="X135" s="193">
        <f t="shared" si="8"/>
        <v>0</v>
      </c>
      <c r="Y135" s="194">
        <f t="shared" si="13"/>
        <v>0</v>
      </c>
      <c r="Z135" s="195">
        <f t="shared" si="9"/>
        <v>0</v>
      </c>
      <c r="AA135" s="183" t="s">
        <v>49</v>
      </c>
      <c r="AB135" s="183" t="s">
        <v>215</v>
      </c>
      <c r="AC135" s="278"/>
      <c r="AD135" s="278"/>
      <c r="AE135" s="285"/>
      <c r="AF135" s="278"/>
      <c r="AG135" s="277">
        <f t="shared" si="15"/>
        <v>0</v>
      </c>
      <c r="AH135" s="286"/>
      <c r="AI135" s="278"/>
    </row>
    <row r="136" spans="1:35" ht="27.6">
      <c r="A136" s="183"/>
      <c r="B136" s="249" t="s">
        <v>573</v>
      </c>
      <c r="C136" s="250" t="s">
        <v>576</v>
      </c>
      <c r="D136" s="251" t="s">
        <v>568</v>
      </c>
      <c r="E136" s="183" t="str">
        <f t="shared" si="12"/>
        <v>Purchase of consumables for Promotion of hygiene and sanitation including water quality and food safety</v>
      </c>
      <c r="F136" s="252">
        <v>3</v>
      </c>
      <c r="G136" s="183"/>
      <c r="H136" s="183"/>
      <c r="I136" s="183"/>
      <c r="J136" s="183"/>
      <c r="K136" s="186">
        <f t="shared" si="10"/>
        <v>0</v>
      </c>
      <c r="L136" s="183"/>
      <c r="M136" s="183" t="s">
        <v>48</v>
      </c>
      <c r="N136" s="183"/>
      <c r="O136" s="183"/>
      <c r="P136" s="183"/>
      <c r="Q136" s="183"/>
      <c r="R136" s="190">
        <f t="shared" si="11"/>
        <v>0</v>
      </c>
      <c r="S136" s="207"/>
      <c r="T136" s="183"/>
      <c r="U136" s="183"/>
      <c r="V136" s="183"/>
      <c r="W136" s="183"/>
      <c r="X136" s="193">
        <f t="shared" si="8"/>
        <v>0</v>
      </c>
      <c r="Y136" s="194">
        <f t="shared" si="13"/>
        <v>0</v>
      </c>
      <c r="Z136" s="195">
        <f t="shared" si="9"/>
        <v>0</v>
      </c>
      <c r="AA136" s="183" t="s">
        <v>49</v>
      </c>
      <c r="AB136" s="183" t="s">
        <v>215</v>
      </c>
      <c r="AC136" s="278"/>
      <c r="AD136" s="278"/>
      <c r="AE136" s="285"/>
      <c r="AF136" s="278"/>
      <c r="AG136" s="277">
        <f t="shared" si="15"/>
        <v>0</v>
      </c>
      <c r="AH136" s="286"/>
      <c r="AI136" s="278"/>
    </row>
    <row r="137" spans="1:35">
      <c r="A137" s="183"/>
      <c r="B137" s="249" t="s">
        <v>573</v>
      </c>
      <c r="C137" s="250" t="s">
        <v>576</v>
      </c>
      <c r="D137" s="251" t="s">
        <v>570</v>
      </c>
      <c r="E137" s="183" t="str">
        <f t="shared" si="12"/>
        <v xml:space="preserve">Purchase of consumables for Prevention of accident, injury and violence </v>
      </c>
      <c r="F137" s="252">
        <v>3</v>
      </c>
      <c r="G137" s="183"/>
      <c r="H137" s="183"/>
      <c r="I137" s="183"/>
      <c r="J137" s="183"/>
      <c r="K137" s="186">
        <f t="shared" si="10"/>
        <v>0</v>
      </c>
      <c r="L137" s="183"/>
      <c r="M137" s="183" t="s">
        <v>48</v>
      </c>
      <c r="N137" s="183"/>
      <c r="O137" s="183"/>
      <c r="P137" s="183"/>
      <c r="Q137" s="183"/>
      <c r="R137" s="190">
        <f t="shared" si="11"/>
        <v>0</v>
      </c>
      <c r="S137" s="207"/>
      <c r="T137" s="183"/>
      <c r="U137" s="183"/>
      <c r="V137" s="183"/>
      <c r="W137" s="183"/>
      <c r="X137" s="193">
        <f t="shared" si="8"/>
        <v>0</v>
      </c>
      <c r="Y137" s="194">
        <f t="shared" si="13"/>
        <v>0</v>
      </c>
      <c r="Z137" s="195">
        <f t="shared" si="9"/>
        <v>0</v>
      </c>
      <c r="AA137" s="183" t="s">
        <v>49</v>
      </c>
      <c r="AB137" s="183" t="s">
        <v>215</v>
      </c>
      <c r="AC137" s="278"/>
      <c r="AD137" s="278"/>
      <c r="AE137" s="285"/>
      <c r="AF137" s="278"/>
      <c r="AG137" s="277">
        <f t="shared" si="15"/>
        <v>0</v>
      </c>
      <c r="AH137" s="286"/>
      <c r="AI137" s="278"/>
    </row>
    <row r="138" spans="1:35">
      <c r="A138" s="183"/>
      <c r="B138" s="249" t="s">
        <v>573</v>
      </c>
      <c r="C138" s="250" t="s">
        <v>213</v>
      </c>
      <c r="D138" s="251" t="s">
        <v>221</v>
      </c>
      <c r="E138" s="183" t="str">
        <f t="shared" si="12"/>
        <v>Purchase of consumables for Occupational Health Promotion</v>
      </c>
      <c r="F138" s="252">
        <v>3</v>
      </c>
      <c r="G138" s="183"/>
      <c r="H138" s="183"/>
      <c r="I138" s="183"/>
      <c r="J138" s="183"/>
      <c r="K138" s="186">
        <f t="shared" si="10"/>
        <v>0</v>
      </c>
      <c r="L138" s="183"/>
      <c r="M138" s="183" t="s">
        <v>48</v>
      </c>
      <c r="N138" s="183"/>
      <c r="O138" s="183"/>
      <c r="P138" s="183"/>
      <c r="Q138" s="183"/>
      <c r="R138" s="190">
        <f t="shared" si="11"/>
        <v>0</v>
      </c>
      <c r="S138" s="207"/>
      <c r="T138" s="183"/>
      <c r="U138" s="183"/>
      <c r="V138" s="183"/>
      <c r="W138" s="183"/>
      <c r="X138" s="193">
        <f t="shared" si="8"/>
        <v>0</v>
      </c>
      <c r="Y138" s="194">
        <f t="shared" si="13"/>
        <v>0</v>
      </c>
      <c r="Z138" s="195">
        <f t="shared" si="9"/>
        <v>0</v>
      </c>
      <c r="AA138" s="183" t="s">
        <v>49</v>
      </c>
      <c r="AB138" s="183" t="s">
        <v>215</v>
      </c>
      <c r="AC138" s="278"/>
      <c r="AD138" s="278"/>
      <c r="AE138" s="285"/>
      <c r="AF138" s="278"/>
      <c r="AG138" s="277">
        <f t="shared" si="15"/>
        <v>0</v>
      </c>
      <c r="AH138" s="286"/>
      <c r="AI138" s="278"/>
    </row>
    <row r="139" spans="1:35">
      <c r="A139" s="183"/>
      <c r="B139" s="249" t="s">
        <v>573</v>
      </c>
      <c r="C139" s="250" t="s">
        <v>575</v>
      </c>
      <c r="D139" s="251" t="s">
        <v>223</v>
      </c>
      <c r="E139" s="183" t="str">
        <f t="shared" si="12"/>
        <v>Purchase of consumables for Home-based care of chronically ill patients</v>
      </c>
      <c r="F139" s="252">
        <v>3</v>
      </c>
      <c r="G139" s="183"/>
      <c r="H139" s="183"/>
      <c r="I139" s="183"/>
      <c r="J139" s="183"/>
      <c r="K139" s="186">
        <f t="shared" ref="K139:K144" si="16">H139*(S139*R139)</f>
        <v>0</v>
      </c>
      <c r="L139" s="183"/>
      <c r="M139" s="183" t="s">
        <v>48</v>
      </c>
      <c r="N139" s="183"/>
      <c r="O139" s="183"/>
      <c r="P139" s="183"/>
      <c r="Q139" s="183"/>
      <c r="R139" s="190">
        <f t="shared" ref="R139:R144" si="17">O139*P139</f>
        <v>0</v>
      </c>
      <c r="S139" s="207"/>
      <c r="T139" s="183"/>
      <c r="U139" s="183"/>
      <c r="V139" s="183"/>
      <c r="W139" s="183"/>
      <c r="X139" s="193">
        <f t="shared" ref="X139:X144" si="18">ROUND(R139*S139,0)</f>
        <v>0</v>
      </c>
      <c r="Y139" s="194">
        <f t="shared" si="13"/>
        <v>0</v>
      </c>
      <c r="Z139" s="195">
        <f t="shared" ref="Z139:Z144" si="19">R139*S139*W139</f>
        <v>0</v>
      </c>
      <c r="AA139" s="183" t="s">
        <v>49</v>
      </c>
      <c r="AB139" s="183" t="s">
        <v>215</v>
      </c>
      <c r="AC139" s="278"/>
      <c r="AD139" s="278"/>
      <c r="AE139" s="285"/>
      <c r="AF139" s="278"/>
      <c r="AG139" s="277">
        <f t="shared" si="15"/>
        <v>0</v>
      </c>
      <c r="AH139" s="286"/>
      <c r="AI139" s="278"/>
    </row>
    <row r="140" spans="1:35">
      <c r="A140" s="183"/>
      <c r="B140" s="249" t="s">
        <v>567</v>
      </c>
      <c r="C140" s="250" t="s">
        <v>213</v>
      </c>
      <c r="D140" s="253" t="s">
        <v>224</v>
      </c>
      <c r="E140" s="183" t="str">
        <f t="shared" si="12"/>
        <v>Purchase of consumables for Child Protection</v>
      </c>
      <c r="F140" s="252">
        <v>3</v>
      </c>
      <c r="G140" s="183"/>
      <c r="H140" s="183"/>
      <c r="I140" s="183"/>
      <c r="J140" s="183"/>
      <c r="K140" s="186">
        <f t="shared" si="16"/>
        <v>0</v>
      </c>
      <c r="L140" s="183"/>
      <c r="M140" s="183" t="s">
        <v>48</v>
      </c>
      <c r="N140" s="183"/>
      <c r="O140" s="183"/>
      <c r="P140" s="183"/>
      <c r="Q140" s="183"/>
      <c r="R140" s="190">
        <f t="shared" si="17"/>
        <v>0</v>
      </c>
      <c r="S140" s="207"/>
      <c r="T140" s="183"/>
      <c r="U140" s="183"/>
      <c r="V140" s="183"/>
      <c r="W140" s="183"/>
      <c r="X140" s="193">
        <f t="shared" si="18"/>
        <v>0</v>
      </c>
      <c r="Y140" s="194">
        <f t="shared" si="13"/>
        <v>0</v>
      </c>
      <c r="Z140" s="195">
        <f t="shared" si="19"/>
        <v>0</v>
      </c>
      <c r="AA140" s="183" t="s">
        <v>70</v>
      </c>
      <c r="AB140" s="183" t="s">
        <v>215</v>
      </c>
      <c r="AC140" s="183"/>
      <c r="AD140" s="183"/>
      <c r="AE140" s="301"/>
      <c r="AF140" s="297"/>
      <c r="AG140" s="297"/>
      <c r="AH140" s="302"/>
      <c r="AI140" s="297"/>
    </row>
    <row r="141" spans="1:35">
      <c r="A141" s="183"/>
      <c r="B141" s="247" t="s">
        <v>89</v>
      </c>
      <c r="C141" s="247" t="s">
        <v>59</v>
      </c>
      <c r="D141" s="247" t="s">
        <v>225</v>
      </c>
      <c r="E141" s="183" t="str">
        <f t="shared" ref="E141:E144" si="20">CONCATENATE($E$10,D141)</f>
        <v>Purchase of consumables for Rapid Diagnostic Tests</v>
      </c>
      <c r="F141" s="184">
        <v>3</v>
      </c>
      <c r="G141" s="183"/>
      <c r="H141" s="183"/>
      <c r="I141" s="183"/>
      <c r="J141" s="183"/>
      <c r="K141" s="186">
        <f t="shared" si="16"/>
        <v>0</v>
      </c>
      <c r="L141" s="183"/>
      <c r="M141" s="183" t="s">
        <v>51</v>
      </c>
      <c r="N141" s="196" t="s">
        <v>421</v>
      </c>
      <c r="O141" s="197">
        <v>18898441</v>
      </c>
      <c r="P141" s="211">
        <v>0.35</v>
      </c>
      <c r="Q141" s="190" t="s">
        <v>484</v>
      </c>
      <c r="R141" s="254">
        <f t="shared" si="17"/>
        <v>6614454.3499999996</v>
      </c>
      <c r="S141" s="207">
        <v>0.7</v>
      </c>
      <c r="T141" s="183"/>
      <c r="U141" s="183">
        <v>1</v>
      </c>
      <c r="V141" s="183" t="s">
        <v>494</v>
      </c>
      <c r="W141" s="183">
        <v>3.6999999999999998E-2</v>
      </c>
      <c r="X141" s="193">
        <f t="shared" si="18"/>
        <v>4630118</v>
      </c>
      <c r="Y141" s="194">
        <f t="shared" ref="Y141:Y144" si="21">Z141*$Y$10</f>
        <v>141334353.32362497</v>
      </c>
      <c r="Z141" s="195">
        <f t="shared" si="19"/>
        <v>171314.36766499997</v>
      </c>
      <c r="AA141" s="183" t="s">
        <v>49</v>
      </c>
      <c r="AB141" s="183" t="s">
        <v>226</v>
      </c>
      <c r="AC141" s="188" t="s">
        <v>421</v>
      </c>
      <c r="AD141" s="280">
        <v>23111967</v>
      </c>
      <c r="AE141" s="298">
        <v>0.3</v>
      </c>
      <c r="AF141" s="63" t="s">
        <v>558</v>
      </c>
      <c r="AG141" s="277">
        <f t="shared" ref="AG141:AG144" si="22">AD141*AE141</f>
        <v>6933590.0999999996</v>
      </c>
      <c r="AH141" s="286">
        <v>0.7</v>
      </c>
      <c r="AI141" s="278"/>
    </row>
    <row r="142" spans="1:35">
      <c r="A142" s="183"/>
      <c r="B142" s="247" t="s">
        <v>101</v>
      </c>
      <c r="C142" s="247" t="s">
        <v>227</v>
      </c>
      <c r="D142" s="253" t="s">
        <v>228</v>
      </c>
      <c r="E142" s="183" t="str">
        <f t="shared" si="20"/>
        <v xml:space="preserve">Purchase of consumables for SGBV Screening </v>
      </c>
      <c r="F142" s="255">
        <v>3</v>
      </c>
      <c r="G142" s="183"/>
      <c r="H142" s="183"/>
      <c r="I142" s="183"/>
      <c r="J142" s="183"/>
      <c r="K142" s="186">
        <f t="shared" si="16"/>
        <v>0</v>
      </c>
      <c r="L142" s="183"/>
      <c r="M142" s="183" t="s">
        <v>48</v>
      </c>
      <c r="N142" s="183" t="s">
        <v>458</v>
      </c>
      <c r="O142" s="183">
        <v>9672513</v>
      </c>
      <c r="P142" s="211">
        <v>0.7</v>
      </c>
      <c r="Q142" s="183" t="s">
        <v>485</v>
      </c>
      <c r="R142" s="190">
        <f t="shared" si="17"/>
        <v>6770759.0999999996</v>
      </c>
      <c r="S142" s="207">
        <v>0.3</v>
      </c>
      <c r="T142" s="183" t="s">
        <v>434</v>
      </c>
      <c r="U142" s="183">
        <v>1</v>
      </c>
      <c r="V142" s="183" t="s">
        <v>494</v>
      </c>
      <c r="W142" s="183"/>
      <c r="X142" s="193">
        <f t="shared" si="18"/>
        <v>2031228</v>
      </c>
      <c r="Y142" s="194">
        <f t="shared" si="21"/>
        <v>0</v>
      </c>
      <c r="Z142" s="195">
        <f t="shared" si="19"/>
        <v>0</v>
      </c>
      <c r="AA142" s="183" t="s">
        <v>49</v>
      </c>
      <c r="AB142" s="183" t="s">
        <v>215</v>
      </c>
      <c r="AC142" s="183" t="s">
        <v>559</v>
      </c>
      <c r="AD142" s="280">
        <v>14286075</v>
      </c>
      <c r="AE142" s="298">
        <v>0.7</v>
      </c>
      <c r="AF142" s="278" t="s">
        <v>560</v>
      </c>
      <c r="AG142" s="277">
        <f t="shared" si="22"/>
        <v>10000252.5</v>
      </c>
      <c r="AH142" s="286">
        <v>0.5</v>
      </c>
      <c r="AI142" s="278" t="s">
        <v>562</v>
      </c>
    </row>
    <row r="143" spans="1:35">
      <c r="A143" s="183"/>
      <c r="B143" s="247" t="s">
        <v>101</v>
      </c>
      <c r="C143" s="247" t="s">
        <v>227</v>
      </c>
      <c r="D143" s="253" t="s">
        <v>229</v>
      </c>
      <c r="E143" s="183" t="str">
        <f t="shared" si="20"/>
        <v xml:space="preserve">Purchase of consumables for SGBV Treatment and Referral </v>
      </c>
      <c r="F143" s="255">
        <v>3</v>
      </c>
      <c r="G143" s="183"/>
      <c r="H143" s="183"/>
      <c r="I143" s="183"/>
      <c r="J143" s="183"/>
      <c r="K143" s="186">
        <f t="shared" si="16"/>
        <v>0</v>
      </c>
      <c r="L143" s="183"/>
      <c r="M143" s="183" t="s">
        <v>48</v>
      </c>
      <c r="N143" s="183" t="s">
        <v>458</v>
      </c>
      <c r="O143" s="183">
        <v>9672513</v>
      </c>
      <c r="P143" s="227">
        <v>0.24</v>
      </c>
      <c r="Q143" s="183" t="s">
        <v>486</v>
      </c>
      <c r="R143" s="190">
        <f t="shared" si="17"/>
        <v>2321403.12</v>
      </c>
      <c r="S143" s="207">
        <v>0.05</v>
      </c>
      <c r="T143" s="183" t="s">
        <v>487</v>
      </c>
      <c r="U143" s="183">
        <v>1</v>
      </c>
      <c r="V143" s="183" t="s">
        <v>494</v>
      </c>
      <c r="W143" s="183"/>
      <c r="X143" s="193">
        <f t="shared" si="18"/>
        <v>116070</v>
      </c>
      <c r="Y143" s="194">
        <f t="shared" si="21"/>
        <v>0</v>
      </c>
      <c r="Z143" s="195">
        <f t="shared" si="19"/>
        <v>0</v>
      </c>
      <c r="AA143" s="183" t="s">
        <v>49</v>
      </c>
      <c r="AB143" s="183" t="s">
        <v>215</v>
      </c>
      <c r="AC143" s="183" t="s">
        <v>559</v>
      </c>
      <c r="AD143" s="280">
        <v>14286075</v>
      </c>
      <c r="AE143" s="298">
        <v>0.24</v>
      </c>
      <c r="AF143" s="278" t="s">
        <v>561</v>
      </c>
      <c r="AG143" s="277">
        <f t="shared" si="22"/>
        <v>3428658</v>
      </c>
      <c r="AH143" s="286">
        <v>0.15</v>
      </c>
      <c r="AI143" s="278" t="s">
        <v>562</v>
      </c>
    </row>
    <row r="144" spans="1:35">
      <c r="A144" s="183"/>
      <c r="B144" s="247" t="s">
        <v>202</v>
      </c>
      <c r="C144" s="247" t="s">
        <v>230</v>
      </c>
      <c r="D144" s="251" t="s">
        <v>231</v>
      </c>
      <c r="E144" s="183" t="str">
        <f t="shared" si="20"/>
        <v>Purchase of consumables for Malaria vaccine</v>
      </c>
      <c r="F144" s="206">
        <v>3</v>
      </c>
      <c r="G144" s="183"/>
      <c r="H144" s="183"/>
      <c r="I144" s="183"/>
      <c r="J144" s="183"/>
      <c r="K144" s="186">
        <f t="shared" si="16"/>
        <v>0</v>
      </c>
      <c r="L144" s="183"/>
      <c r="M144" s="183" t="s">
        <v>48</v>
      </c>
      <c r="N144" s="183" t="s">
        <v>488</v>
      </c>
      <c r="O144" s="183">
        <v>2888984</v>
      </c>
      <c r="P144" s="211">
        <v>1</v>
      </c>
      <c r="Q144" s="183" t="s">
        <v>489</v>
      </c>
      <c r="R144" s="190">
        <f t="shared" si="17"/>
        <v>2888984</v>
      </c>
      <c r="S144" s="207">
        <v>0.3</v>
      </c>
      <c r="T144" s="183" t="s">
        <v>489</v>
      </c>
      <c r="U144" s="183">
        <v>4</v>
      </c>
      <c r="V144" s="183" t="s">
        <v>514</v>
      </c>
      <c r="W144" s="183">
        <v>22.11</v>
      </c>
      <c r="X144" s="193">
        <f t="shared" si="18"/>
        <v>866695</v>
      </c>
      <c r="Y144" s="194">
        <f t="shared" si="21"/>
        <v>15809170469.399998</v>
      </c>
      <c r="Z144" s="195">
        <f t="shared" si="19"/>
        <v>19162630.871999998</v>
      </c>
      <c r="AA144" s="183" t="s">
        <v>70</v>
      </c>
      <c r="AB144" s="183" t="s">
        <v>232</v>
      </c>
      <c r="AC144" s="183" t="s">
        <v>488</v>
      </c>
      <c r="AD144" s="280">
        <v>2134580</v>
      </c>
      <c r="AE144" s="308">
        <v>1</v>
      </c>
      <c r="AF144" s="307" t="s">
        <v>529</v>
      </c>
      <c r="AG144" s="297">
        <f t="shared" si="22"/>
        <v>2134580</v>
      </c>
      <c r="AH144" s="302">
        <v>0.5</v>
      </c>
      <c r="AI144" s="297" t="s">
        <v>563</v>
      </c>
    </row>
    <row r="146" spans="1:30" ht="46.2" customHeight="1"/>
    <row r="147" spans="1:30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</row>
    <row r="148" spans="1:30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</row>
    <row r="150" spans="1:30" ht="30" customHeight="1"/>
    <row r="154" spans="1:30">
      <c r="D154" s="256"/>
      <c r="E154" s="256"/>
    </row>
  </sheetData>
  <autoFilter ref="A11:AB146" xr:uid="{EA9E8B50-3DA4-C24A-B81F-5045C1DF9C48}"/>
  <mergeCells count="4">
    <mergeCell ref="H9:K9"/>
    <mergeCell ref="S9:T9"/>
    <mergeCell ref="W9:Z9"/>
    <mergeCell ref="L10:M10"/>
  </mergeCells>
  <conditionalFormatting sqref="L1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2:L93 L9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0:L89 L12:L18 L20:L6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5:L99 L12:L18 L101:L107 L109:L115 L20:L68 L70:L9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7:L14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96" r:id="rId1" location=":~:text=Results%3A%20The%20prevalence%20of%20latent,RHD%20and%202.7%25%20borderline%20RHD." xr:uid="{70C1CCEB-42D3-1F41-A2AE-DAF9B7D4D742}"/>
  </hyperlinks>
  <pageMargins left="0.7" right="0.7" top="0.75" bottom="0.75" header="0.3" footer="0.3"/>
  <pageSetup paperSize="9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69BC-73EC-2A4F-9247-CBB12D38DC1D}">
  <dimension ref="A1:R154"/>
  <sheetViews>
    <sheetView topLeftCell="A6" zoomScale="90" zoomScaleNormal="90" workbookViewId="0">
      <selection activeCell="A11" sqref="A11:A144"/>
    </sheetView>
  </sheetViews>
  <sheetFormatPr defaultColWidth="8.6640625" defaultRowHeight="14.4"/>
  <cols>
    <col min="1" max="1" width="11.6640625" customWidth="1"/>
    <col min="2" max="2" width="17.33203125" customWidth="1"/>
    <col min="3" max="3" width="12.6640625" customWidth="1"/>
    <col min="4" max="4" width="41.6640625" customWidth="1"/>
    <col min="5" max="5" width="15.109375" customWidth="1"/>
    <col min="6" max="6" width="13" customWidth="1"/>
    <col min="7" max="7" width="15.6640625" customWidth="1"/>
    <col min="8" max="8" width="17.109375" customWidth="1"/>
    <col min="9" max="9" width="13.33203125" customWidth="1"/>
    <col min="10" max="10" width="15.109375" customWidth="1"/>
    <col min="11" max="11" width="15.44140625" customWidth="1"/>
    <col min="12" max="12" width="16.6640625" customWidth="1"/>
    <col min="13" max="13" width="17" customWidth="1"/>
    <col min="14" max="14" width="18.109375" customWidth="1"/>
    <col min="15" max="15" width="16.33203125" customWidth="1"/>
    <col min="16" max="16" width="21" customWidth="1"/>
    <col min="17" max="17" width="16.44140625" customWidth="1"/>
    <col min="18" max="18" width="30.6640625" customWidth="1"/>
  </cols>
  <sheetData>
    <row r="1" spans="1:18" ht="76.95" customHeight="1">
      <c r="A1" s="9" t="s">
        <v>4</v>
      </c>
      <c r="B1" s="10"/>
      <c r="C1" s="1" t="s">
        <v>0</v>
      </c>
      <c r="D1" s="2"/>
      <c r="E1" s="3" t="s">
        <v>1</v>
      </c>
      <c r="F1" s="4" t="s">
        <v>2</v>
      </c>
      <c r="G1" s="5"/>
      <c r="H1" s="4" t="s">
        <v>1</v>
      </c>
      <c r="I1" s="6" t="s">
        <v>3</v>
      </c>
      <c r="J1" s="7"/>
      <c r="K1" s="8" t="s">
        <v>1</v>
      </c>
    </row>
    <row r="2" spans="1:18" ht="43.2">
      <c r="A2" s="20" t="s">
        <v>7</v>
      </c>
      <c r="B2" s="21">
        <v>203136642</v>
      </c>
      <c r="C2" s="11" t="s">
        <v>5</v>
      </c>
      <c r="D2" s="12">
        <f>SUMIFS(P11:P144, L11:L144, "=Donor funded", Q11:Q144, "=R")</f>
        <v>172408271.17060018</v>
      </c>
      <c r="E2" s="13">
        <f>D2/B3</f>
        <v>1.0070379126462103</v>
      </c>
      <c r="F2" s="14" t="s">
        <v>6</v>
      </c>
      <c r="G2" s="15">
        <f>SUMIFS(P11:P144, L11:L144, "=Donor funded", Q11:Q144, "=AR")+D2</f>
        <v>183315991.43961638</v>
      </c>
      <c r="H2" s="16">
        <f>G2/B3</f>
        <v>1.070749982704436</v>
      </c>
      <c r="I2" s="17" t="s">
        <v>6</v>
      </c>
      <c r="J2" s="18">
        <f>SUMIFS(P11:P144, L11:L144, "=Donor funded", Q11:Q144, "=A")+D2+G2</f>
        <v>377646988.10622025</v>
      </c>
      <c r="K2" s="19">
        <f>J2/B3</f>
        <v>2.2058386876537948</v>
      </c>
    </row>
    <row r="3" spans="1:18" ht="58.2" thickBot="1">
      <c r="A3" s="20" t="s">
        <v>11</v>
      </c>
      <c r="B3" s="21">
        <v>171203356.90000001</v>
      </c>
      <c r="C3" s="24" t="s">
        <v>9</v>
      </c>
      <c r="D3" s="25">
        <f>D4-D2</f>
        <v>58711862.924949706</v>
      </c>
      <c r="E3" s="26">
        <f>D3/B7</f>
        <v>1.0792703381825675</v>
      </c>
      <c r="F3" s="27" t="s">
        <v>10</v>
      </c>
      <c r="G3" s="28">
        <f>G4-G2</f>
        <v>149206626.28131056</v>
      </c>
      <c r="H3" s="29">
        <f>G3/B7</f>
        <v>2.7427895826020232</v>
      </c>
      <c r="I3" s="30" t="s">
        <v>10</v>
      </c>
      <c r="J3" s="31">
        <f>J4-J2</f>
        <v>228080414.16971028</v>
      </c>
      <c r="K3" s="32">
        <f>J3/B7</f>
        <v>4.1926863408920543</v>
      </c>
    </row>
    <row r="4" spans="1:18" ht="31.95" customHeight="1" thickBot="1">
      <c r="A4" s="20" t="s">
        <v>16</v>
      </c>
      <c r="B4" s="37">
        <f>B2-B3</f>
        <v>31933285.099999994</v>
      </c>
      <c r="C4" s="85" t="s">
        <v>13</v>
      </c>
      <c r="D4" s="86">
        <f>SUMIF(Q11:Q144, "R", P11:P144)</f>
        <v>231120134.09554988</v>
      </c>
      <c r="E4" s="88">
        <f>D4/B6</f>
        <v>1.024455301641096</v>
      </c>
      <c r="F4" s="89" t="s">
        <v>14</v>
      </c>
      <c r="G4" s="90">
        <f>SUMIF(Q11:Q144, "AR", P11:P144)+D4</f>
        <v>332522617.72092694</v>
      </c>
      <c r="H4" s="91">
        <f>G4/B6</f>
        <v>1.4739285262743287</v>
      </c>
      <c r="I4" s="34" t="s">
        <v>15</v>
      </c>
      <c r="J4" s="35">
        <f>SUMIF(Q11:Q144, "A", P11:P144)+G4+D4</f>
        <v>605727402.27593052</v>
      </c>
      <c r="K4" s="36">
        <f>J4/B6</f>
        <v>2.6849268283754171</v>
      </c>
    </row>
    <row r="5" spans="1:18" ht="15" thickBot="1">
      <c r="A5" s="20" t="s">
        <v>18</v>
      </c>
      <c r="B5" s="87">
        <v>22466304</v>
      </c>
      <c r="C5" s="96" t="s">
        <v>260</v>
      </c>
      <c r="D5" s="100">
        <f>SUMIF(Q11:Q144, "R", J11:J144)</f>
        <v>26780031.027627945</v>
      </c>
      <c r="E5" s="95"/>
      <c r="F5" s="97" t="s">
        <v>260</v>
      </c>
      <c r="G5" s="100">
        <f>SUMIF(Q11:Q144, "AR", J11:J144)+D5</f>
        <v>45269384.660628796</v>
      </c>
      <c r="H5" s="100"/>
      <c r="I5" s="98" t="s">
        <v>260</v>
      </c>
      <c r="J5" s="100">
        <f>SUMIF(Q11:Q144, "A", J11:J144)+G5</f>
        <v>45855551.275076523</v>
      </c>
      <c r="K5" s="95"/>
    </row>
    <row r="6" spans="1:18" ht="29.4" thickBot="1">
      <c r="A6" s="22" t="s">
        <v>8</v>
      </c>
      <c r="B6" s="23">
        <f>B2+B5</f>
        <v>225602946</v>
      </c>
      <c r="C6" s="92" t="s">
        <v>17</v>
      </c>
      <c r="D6" s="38">
        <f>COUNTIF(L11:L144, "No")</f>
        <v>78</v>
      </c>
      <c r="E6" s="93"/>
      <c r="F6" s="93"/>
      <c r="G6" s="93"/>
      <c r="H6" s="93"/>
      <c r="I6" s="93"/>
      <c r="J6" s="93"/>
      <c r="K6" s="94"/>
    </row>
    <row r="7" spans="1:18" ht="43.8" thickBot="1">
      <c r="A7" s="33" t="s">
        <v>12</v>
      </c>
      <c r="B7" s="23">
        <f>B4+B5</f>
        <v>54399589.099999994</v>
      </c>
      <c r="C7" s="39" t="s">
        <v>19</v>
      </c>
      <c r="D7" s="40">
        <f>COUNTIF( P11:P144, "0")</f>
        <v>19</v>
      </c>
    </row>
    <row r="8" spans="1:18">
      <c r="G8" s="887" t="s">
        <v>20</v>
      </c>
      <c r="H8" s="888"/>
      <c r="I8" s="888"/>
      <c r="J8" s="889"/>
      <c r="M8" s="41"/>
      <c r="N8" s="890" t="s">
        <v>21</v>
      </c>
      <c r="O8" s="890"/>
      <c r="P8" s="41"/>
    </row>
    <row r="9" spans="1:18">
      <c r="G9" s="42" t="s">
        <v>22</v>
      </c>
      <c r="H9" s="42" t="s">
        <v>23</v>
      </c>
      <c r="I9" s="42" t="s">
        <v>24</v>
      </c>
      <c r="J9" s="121"/>
      <c r="K9" s="891" t="s">
        <v>25</v>
      </c>
      <c r="L9" s="892"/>
      <c r="M9" s="43"/>
      <c r="N9" s="44" t="s">
        <v>26</v>
      </c>
      <c r="O9" s="44" t="s">
        <v>27</v>
      </c>
      <c r="P9" s="45"/>
    </row>
    <row r="10" spans="1:18" s="51" customFormat="1" ht="72">
      <c r="A10" s="46" t="s">
        <v>28</v>
      </c>
      <c r="B10" s="46" t="s">
        <v>29</v>
      </c>
      <c r="C10" s="46" t="s">
        <v>30</v>
      </c>
      <c r="D10" s="46" t="s">
        <v>31</v>
      </c>
      <c r="E10" s="46" t="s">
        <v>32</v>
      </c>
      <c r="F10" s="46" t="s">
        <v>33</v>
      </c>
      <c r="G10" s="47" t="s">
        <v>34</v>
      </c>
      <c r="H10" s="47" t="s">
        <v>35</v>
      </c>
      <c r="I10" s="47" t="s">
        <v>36</v>
      </c>
      <c r="J10" s="47" t="s">
        <v>259</v>
      </c>
      <c r="K10" s="46" t="s">
        <v>37</v>
      </c>
      <c r="L10" s="46" t="s">
        <v>38</v>
      </c>
      <c r="M10" s="48" t="s">
        <v>39</v>
      </c>
      <c r="N10" s="48" t="s">
        <v>40</v>
      </c>
      <c r="O10" s="48" t="s">
        <v>41</v>
      </c>
      <c r="P10" s="48" t="s">
        <v>42</v>
      </c>
      <c r="Q10" s="49" t="s">
        <v>43</v>
      </c>
      <c r="R10" s="50" t="s">
        <v>44</v>
      </c>
    </row>
    <row r="11" spans="1:18">
      <c r="A11" s="52">
        <v>27</v>
      </c>
      <c r="B11" s="53" t="s">
        <v>45</v>
      </c>
      <c r="C11" s="53" t="s">
        <v>46</v>
      </c>
      <c r="D11" s="53" t="s">
        <v>47</v>
      </c>
      <c r="E11" s="54">
        <v>3</v>
      </c>
      <c r="F11" s="55">
        <v>2.65</v>
      </c>
      <c r="G11" s="52">
        <v>3.0414066625065048E-2</v>
      </c>
      <c r="H11" s="52">
        <v>1.1908531142680261</v>
      </c>
      <c r="I11" s="56">
        <v>39.154682237942232</v>
      </c>
      <c r="J11" s="99">
        <f t="shared" ref="J11:J42" si="0">G11*(M11*N11)</f>
        <v>45825.501991148776</v>
      </c>
      <c r="K11" s="57">
        <v>0</v>
      </c>
      <c r="L11" s="55" t="s">
        <v>48</v>
      </c>
      <c r="M11" s="57">
        <v>0.47</v>
      </c>
      <c r="N11" s="52">
        <v>3205788.5999999996</v>
      </c>
      <c r="O11" s="68">
        <v>6.4352771999999998</v>
      </c>
      <c r="P11" s="122">
        <f t="shared" ref="P11:P42" si="1">M11*N11*O11</f>
        <v>9696164.9942319598</v>
      </c>
      <c r="Q11" s="55" t="s">
        <v>49</v>
      </c>
      <c r="R11" s="55"/>
    </row>
    <row r="12" spans="1:18">
      <c r="A12" s="52">
        <v>28</v>
      </c>
      <c r="B12" s="53" t="s">
        <v>45</v>
      </c>
      <c r="C12" s="53" t="s">
        <v>46</v>
      </c>
      <c r="D12" s="53" t="s">
        <v>50</v>
      </c>
      <c r="E12" s="54">
        <v>3</v>
      </c>
      <c r="F12" s="55">
        <v>2.5499999999999998</v>
      </c>
      <c r="G12" s="52">
        <v>0.03</v>
      </c>
      <c r="H12" s="52">
        <v>3.4925739200000003</v>
      </c>
      <c r="I12" s="56">
        <v>116.41913066666669</v>
      </c>
      <c r="J12" s="99">
        <f t="shared" si="0"/>
        <v>119530.11779999999</v>
      </c>
      <c r="K12" s="57">
        <v>0.6</v>
      </c>
      <c r="L12" s="55" t="s">
        <v>51</v>
      </c>
      <c r="M12" s="57">
        <v>0.6</v>
      </c>
      <c r="N12" s="52">
        <v>6640562.0999999996</v>
      </c>
      <c r="O12" s="52">
        <v>0.108072</v>
      </c>
      <c r="P12" s="122">
        <f t="shared" si="1"/>
        <v>430595.29636271996</v>
      </c>
      <c r="Q12" s="55" t="s">
        <v>49</v>
      </c>
      <c r="R12" s="55"/>
    </row>
    <row r="13" spans="1:18">
      <c r="A13" s="52">
        <v>29</v>
      </c>
      <c r="B13" s="53" t="s">
        <v>45</v>
      </c>
      <c r="C13" s="53" t="s">
        <v>46</v>
      </c>
      <c r="D13" s="53" t="s">
        <v>52</v>
      </c>
      <c r="E13" s="55">
        <v>2</v>
      </c>
      <c r="F13" s="55">
        <v>3</v>
      </c>
      <c r="G13" s="52">
        <v>0.59</v>
      </c>
      <c r="H13" s="52">
        <v>59.637767200000006</v>
      </c>
      <c r="I13" s="56">
        <v>101.08096135593222</v>
      </c>
      <c r="J13" s="99">
        <f t="shared" si="0"/>
        <v>45934.370940000001</v>
      </c>
      <c r="K13" s="57">
        <v>0</v>
      </c>
      <c r="L13" s="55" t="s">
        <v>48</v>
      </c>
      <c r="M13" s="57">
        <v>1</v>
      </c>
      <c r="N13" s="52">
        <v>77854.866000000009</v>
      </c>
      <c r="O13" s="52">
        <v>0.108072</v>
      </c>
      <c r="P13" s="122">
        <f t="shared" si="1"/>
        <v>8413.9310783520014</v>
      </c>
      <c r="Q13" s="55" t="s">
        <v>49</v>
      </c>
      <c r="R13" s="55" t="s">
        <v>53</v>
      </c>
    </row>
    <row r="14" spans="1:18">
      <c r="A14" s="52">
        <v>44</v>
      </c>
      <c r="B14" s="53" t="s">
        <v>54</v>
      </c>
      <c r="C14" s="53" t="s">
        <v>55</v>
      </c>
      <c r="D14" s="53" t="s">
        <v>56</v>
      </c>
      <c r="E14" s="54">
        <v>3</v>
      </c>
      <c r="F14" s="55">
        <v>2.57</v>
      </c>
      <c r="G14" s="52">
        <v>51.983031537222132</v>
      </c>
      <c r="H14" s="52">
        <v>532.91600705833162</v>
      </c>
      <c r="I14" s="56">
        <v>10.251730060736076</v>
      </c>
      <c r="J14" s="99">
        <f t="shared" si="0"/>
        <v>1677953.8394906886</v>
      </c>
      <c r="K14" s="57">
        <v>0.46999999999970571</v>
      </c>
      <c r="L14" s="55" t="s">
        <v>48</v>
      </c>
      <c r="M14" s="57">
        <v>0.47</v>
      </c>
      <c r="N14" s="52">
        <v>68678.459999999992</v>
      </c>
      <c r="O14" s="52">
        <v>0.26350799999999996</v>
      </c>
      <c r="P14" s="122">
        <f t="shared" si="1"/>
        <v>8505.7421097095976</v>
      </c>
      <c r="Q14" s="55" t="s">
        <v>49</v>
      </c>
      <c r="R14" s="55"/>
    </row>
    <row r="15" spans="1:18" ht="25.2" customHeight="1">
      <c r="A15" s="52">
        <v>61</v>
      </c>
      <c r="B15" s="53" t="s">
        <v>58</v>
      </c>
      <c r="C15" s="53" t="s">
        <v>59</v>
      </c>
      <c r="D15" s="53" t="s">
        <v>60</v>
      </c>
      <c r="E15" s="54">
        <v>3</v>
      </c>
      <c r="F15" s="55">
        <v>2.88</v>
      </c>
      <c r="G15" s="52">
        <v>2.7142320270092734E-2</v>
      </c>
      <c r="H15" s="52">
        <v>0.99811330398680975</v>
      </c>
      <c r="I15" s="56">
        <v>36.773322768820151</v>
      </c>
      <c r="J15" s="99">
        <f t="shared" si="0"/>
        <v>169272.68761505903</v>
      </c>
      <c r="K15" s="57">
        <v>1</v>
      </c>
      <c r="L15" s="55" t="s">
        <v>51</v>
      </c>
      <c r="M15" s="57">
        <v>1</v>
      </c>
      <c r="N15" s="52">
        <v>6236485.5300000003</v>
      </c>
      <c r="O15" s="52">
        <v>2.2027439999999996</v>
      </c>
      <c r="P15" s="122">
        <f t="shared" si="1"/>
        <v>13737381.082294319</v>
      </c>
      <c r="Q15" s="55" t="s">
        <v>49</v>
      </c>
      <c r="R15" s="55" t="s">
        <v>61</v>
      </c>
    </row>
    <row r="16" spans="1:18">
      <c r="A16" s="52">
        <v>62</v>
      </c>
      <c r="B16" s="53" t="s">
        <v>58</v>
      </c>
      <c r="C16" s="53" t="s">
        <v>62</v>
      </c>
      <c r="D16" s="53" t="s">
        <v>63</v>
      </c>
      <c r="E16" s="54">
        <v>3</v>
      </c>
      <c r="F16" s="55">
        <v>2.4300000000000002</v>
      </c>
      <c r="G16" s="52">
        <v>0.58622679981792303</v>
      </c>
      <c r="H16" s="52">
        <v>213.55719738048242</v>
      </c>
      <c r="I16" s="56">
        <v>364.29108571428571</v>
      </c>
      <c r="J16" s="99">
        <f t="shared" si="0"/>
        <v>121738.0556006892</v>
      </c>
      <c r="K16" s="57">
        <v>0.9</v>
      </c>
      <c r="L16" s="55" t="s">
        <v>51</v>
      </c>
      <c r="M16" s="57">
        <v>0.9</v>
      </c>
      <c r="N16" s="52">
        <v>230737.49999999997</v>
      </c>
      <c r="O16" s="52">
        <v>84.095999999999989</v>
      </c>
      <c r="P16" s="122">
        <f t="shared" si="1"/>
        <v>17463690.719999995</v>
      </c>
      <c r="Q16" s="55" t="s">
        <v>49</v>
      </c>
      <c r="R16" s="55" t="s">
        <v>64</v>
      </c>
    </row>
    <row r="17" spans="1:18" ht="24" customHeight="1">
      <c r="A17" s="52">
        <v>63</v>
      </c>
      <c r="B17" s="53" t="s">
        <v>58</v>
      </c>
      <c r="C17" s="53" t="s">
        <v>62</v>
      </c>
      <c r="D17" s="53" t="s">
        <v>65</v>
      </c>
      <c r="E17" s="54">
        <v>3</v>
      </c>
      <c r="F17" s="55">
        <v>2.5</v>
      </c>
      <c r="G17" s="52">
        <v>0.58622679981792303</v>
      </c>
      <c r="H17" s="52">
        <v>213.55719738048242</v>
      </c>
      <c r="I17" s="56">
        <v>364.29108571428571</v>
      </c>
      <c r="J17" s="99">
        <f t="shared" si="0"/>
        <v>220392.32298989606</v>
      </c>
      <c r="K17" s="57">
        <v>0.9</v>
      </c>
      <c r="L17" s="55" t="s">
        <v>51</v>
      </c>
      <c r="M17" s="57">
        <v>0.9</v>
      </c>
      <c r="N17" s="52">
        <v>417722.89999999997</v>
      </c>
      <c r="O17" s="52">
        <v>84.095999999999989</v>
      </c>
      <c r="P17" s="122">
        <f t="shared" si="1"/>
        <v>31615942.498559996</v>
      </c>
      <c r="Q17" s="55" t="s">
        <v>49</v>
      </c>
      <c r="R17" s="55"/>
    </row>
    <row r="18" spans="1:18">
      <c r="A18" s="52">
        <v>69</v>
      </c>
      <c r="B18" s="53" t="s">
        <v>58</v>
      </c>
      <c r="C18" s="53" t="s">
        <v>66</v>
      </c>
      <c r="D18" s="53" t="s">
        <v>67</v>
      </c>
      <c r="E18" s="54">
        <v>3</v>
      </c>
      <c r="F18" s="55">
        <v>2.88</v>
      </c>
      <c r="G18" s="52">
        <v>3.2160000000000002</v>
      </c>
      <c r="H18" s="52">
        <v>9278.6129180799999</v>
      </c>
      <c r="I18" s="56">
        <v>2885.1408327363183</v>
      </c>
      <c r="J18" s="99">
        <f t="shared" si="0"/>
        <v>2520566.5320000001</v>
      </c>
      <c r="K18" s="57">
        <v>0</v>
      </c>
      <c r="L18" s="55" t="s">
        <v>51</v>
      </c>
      <c r="M18" s="58">
        <v>0.5</v>
      </c>
      <c r="N18" s="52">
        <v>1567516.5</v>
      </c>
      <c r="O18" s="52">
        <v>13.7553</v>
      </c>
      <c r="P18" s="122">
        <f t="shared" si="1"/>
        <v>10780829.856225001</v>
      </c>
      <c r="Q18" s="55" t="s">
        <v>49</v>
      </c>
      <c r="R18" s="55"/>
    </row>
    <row r="19" spans="1:18">
      <c r="A19" s="52">
        <v>77</v>
      </c>
      <c r="B19" s="53" t="s">
        <v>58</v>
      </c>
      <c r="C19" s="53" t="s">
        <v>68</v>
      </c>
      <c r="D19" s="53" t="s">
        <v>69</v>
      </c>
      <c r="E19" s="59">
        <v>3</v>
      </c>
      <c r="F19" s="55">
        <v>2.0299999999999998</v>
      </c>
      <c r="G19" s="52">
        <v>6.87</v>
      </c>
      <c r="H19" s="52">
        <v>376.53674256000005</v>
      </c>
      <c r="I19" s="56">
        <v>54.8088417117904</v>
      </c>
      <c r="J19" s="99">
        <f t="shared" si="0"/>
        <v>115416</v>
      </c>
      <c r="K19" s="57">
        <v>0.4</v>
      </c>
      <c r="L19" s="55" t="s">
        <v>51</v>
      </c>
      <c r="M19" s="57">
        <v>0.4</v>
      </c>
      <c r="N19" s="52">
        <v>42000</v>
      </c>
      <c r="O19" s="52">
        <v>118.37553800000001</v>
      </c>
      <c r="P19" s="122">
        <f t="shared" si="1"/>
        <v>1988709.0384000002</v>
      </c>
      <c r="Q19" s="55" t="s">
        <v>70</v>
      </c>
      <c r="R19" s="55"/>
    </row>
    <row r="20" spans="1:18" ht="24" customHeight="1">
      <c r="A20" s="52">
        <v>78</v>
      </c>
      <c r="B20" s="53" t="s">
        <v>58</v>
      </c>
      <c r="C20" s="53" t="s">
        <v>68</v>
      </c>
      <c r="D20" s="53" t="s">
        <v>71</v>
      </c>
      <c r="E20" s="59">
        <v>3</v>
      </c>
      <c r="F20" s="55">
        <v>2.1</v>
      </c>
      <c r="G20" s="52">
        <v>15.704743795397142</v>
      </c>
      <c r="H20" s="52">
        <v>29.81187345600685</v>
      </c>
      <c r="I20" s="56">
        <v>1.8982718753262517</v>
      </c>
      <c r="J20" s="99">
        <f t="shared" si="0"/>
        <v>339222.46598057827</v>
      </c>
      <c r="K20" s="57">
        <v>0.6</v>
      </c>
      <c r="L20" s="55" t="s">
        <v>72</v>
      </c>
      <c r="M20" s="57">
        <v>0.6</v>
      </c>
      <c r="N20" s="52">
        <v>36000</v>
      </c>
      <c r="O20" s="52">
        <v>9.9999999999999995E-7</v>
      </c>
      <c r="P20" s="122">
        <f t="shared" si="1"/>
        <v>2.1599999999999998E-2</v>
      </c>
      <c r="Q20" s="55" t="s">
        <v>70</v>
      </c>
      <c r="R20" s="55"/>
    </row>
    <row r="21" spans="1:18">
      <c r="A21" s="52">
        <v>79</v>
      </c>
      <c r="B21" s="53" t="s">
        <v>58</v>
      </c>
      <c r="C21" s="53" t="s">
        <v>68</v>
      </c>
      <c r="D21" s="53" t="s">
        <v>73</v>
      </c>
      <c r="E21" s="59">
        <v>3</v>
      </c>
      <c r="F21" s="55">
        <v>2.5499999999999998</v>
      </c>
      <c r="G21" s="52">
        <v>0.46383218516546548</v>
      </c>
      <c r="H21" s="52">
        <v>155.81550258765085</v>
      </c>
      <c r="I21" s="56">
        <v>335.93076886647248</v>
      </c>
      <c r="J21" s="99">
        <f t="shared" si="0"/>
        <v>10018.775199574055</v>
      </c>
      <c r="K21" s="57">
        <v>0.6</v>
      </c>
      <c r="L21" s="55" t="s">
        <v>51</v>
      </c>
      <c r="M21" s="57">
        <v>0.6</v>
      </c>
      <c r="N21" s="52">
        <v>36000</v>
      </c>
      <c r="O21" s="52">
        <v>5.0327999999999999</v>
      </c>
      <c r="P21" s="122">
        <f t="shared" si="1"/>
        <v>108708.48</v>
      </c>
      <c r="Q21" s="55" t="s">
        <v>57</v>
      </c>
      <c r="R21" s="55"/>
    </row>
    <row r="22" spans="1:18">
      <c r="A22" s="52">
        <v>80</v>
      </c>
      <c r="B22" s="53" t="s">
        <v>58</v>
      </c>
      <c r="C22" s="53" t="s">
        <v>68</v>
      </c>
      <c r="D22" s="53" t="s">
        <v>74</v>
      </c>
      <c r="E22" s="59">
        <v>3</v>
      </c>
      <c r="F22" s="55">
        <v>2.5499999999999998</v>
      </c>
      <c r="G22" s="52">
        <v>0.35011353811797685</v>
      </c>
      <c r="H22" s="52">
        <v>40.152608630228002</v>
      </c>
      <c r="I22" s="56">
        <v>114.68453589674645</v>
      </c>
      <c r="J22" s="99">
        <f t="shared" si="0"/>
        <v>8822.8611605730166</v>
      </c>
      <c r="K22" s="57">
        <v>0.6</v>
      </c>
      <c r="L22" s="55" t="s">
        <v>51</v>
      </c>
      <c r="M22" s="57">
        <v>0.6</v>
      </c>
      <c r="N22" s="52">
        <v>42000</v>
      </c>
      <c r="O22" s="52">
        <v>5.0327999999999999</v>
      </c>
      <c r="P22" s="122">
        <f t="shared" si="1"/>
        <v>126826.56</v>
      </c>
      <c r="Q22" s="55" t="s">
        <v>57</v>
      </c>
      <c r="R22" s="55"/>
    </row>
    <row r="23" spans="1:18">
      <c r="A23" s="52">
        <v>81</v>
      </c>
      <c r="B23" s="53" t="s">
        <v>58</v>
      </c>
      <c r="C23" s="53" t="s">
        <v>68</v>
      </c>
      <c r="D23" s="53" t="s">
        <v>75</v>
      </c>
      <c r="E23" s="59">
        <v>3</v>
      </c>
      <c r="F23" s="55">
        <v>2.5499999999999998</v>
      </c>
      <c r="G23" s="52">
        <v>4.1399999999999997</v>
      </c>
      <c r="H23" s="52">
        <v>4.8951523504220891</v>
      </c>
      <c r="I23" s="56">
        <v>1.1824039493773162</v>
      </c>
      <c r="J23" s="99">
        <f t="shared" si="0"/>
        <v>13454.999999999998</v>
      </c>
      <c r="K23" s="57">
        <v>0.25</v>
      </c>
      <c r="L23" s="55" t="s">
        <v>72</v>
      </c>
      <c r="M23" s="57">
        <v>0.25</v>
      </c>
      <c r="N23" s="52">
        <v>13000</v>
      </c>
      <c r="O23" s="52">
        <v>9.9999999999999995E-7</v>
      </c>
      <c r="P23" s="122">
        <f t="shared" si="1"/>
        <v>3.2499999999999999E-3</v>
      </c>
      <c r="Q23" s="55" t="s">
        <v>70</v>
      </c>
      <c r="R23" s="55"/>
    </row>
    <row r="24" spans="1:18">
      <c r="A24" s="52">
        <v>82</v>
      </c>
      <c r="B24" s="53" t="s">
        <v>58</v>
      </c>
      <c r="C24" s="53" t="s">
        <v>68</v>
      </c>
      <c r="D24" s="53" t="s">
        <v>76</v>
      </c>
      <c r="E24" s="59">
        <v>3</v>
      </c>
      <c r="F24" s="55">
        <v>2.5499999999999998</v>
      </c>
      <c r="G24" s="52">
        <v>0.49594795293849192</v>
      </c>
      <c r="H24" s="52">
        <v>808.81774403722966</v>
      </c>
      <c r="I24" s="56">
        <v>1630.8520667239052</v>
      </c>
      <c r="J24" s="99">
        <f t="shared" si="0"/>
        <v>1611.8308470500988</v>
      </c>
      <c r="K24" s="57">
        <v>0.25</v>
      </c>
      <c r="L24" s="55" t="s">
        <v>51</v>
      </c>
      <c r="M24" s="57">
        <v>0.25</v>
      </c>
      <c r="N24" s="52">
        <v>13000</v>
      </c>
      <c r="O24" s="52">
        <v>67.239791999999994</v>
      </c>
      <c r="P24" s="122">
        <f t="shared" si="1"/>
        <v>218529.32399999999</v>
      </c>
      <c r="Q24" s="55" t="s">
        <v>70</v>
      </c>
      <c r="R24" s="55"/>
    </row>
    <row r="25" spans="1:18">
      <c r="A25" s="52">
        <v>83</v>
      </c>
      <c r="B25" s="53" t="s">
        <v>58</v>
      </c>
      <c r="C25" s="53" t="s">
        <v>68</v>
      </c>
      <c r="D25" s="53" t="s">
        <v>77</v>
      </c>
      <c r="E25" s="59">
        <v>3</v>
      </c>
      <c r="F25" s="55">
        <v>1.91</v>
      </c>
      <c r="G25" s="52">
        <v>0.75900000000000001</v>
      </c>
      <c r="H25" s="52">
        <v>439.69780800000001</v>
      </c>
      <c r="I25" s="56">
        <v>579.31200000000001</v>
      </c>
      <c r="J25" s="99">
        <f t="shared" si="0"/>
        <v>2466.75</v>
      </c>
      <c r="K25" s="57">
        <v>0.25</v>
      </c>
      <c r="L25" s="55" t="s">
        <v>51</v>
      </c>
      <c r="M25" s="57">
        <v>0.25</v>
      </c>
      <c r="N25" s="52">
        <v>13000</v>
      </c>
      <c r="O25" s="52">
        <v>227.20113599999999</v>
      </c>
      <c r="P25" s="122">
        <f t="shared" si="1"/>
        <v>738403.69199999992</v>
      </c>
      <c r="Q25" s="55" t="s">
        <v>70</v>
      </c>
      <c r="R25" s="55"/>
    </row>
    <row r="26" spans="1:18">
      <c r="A26" s="52">
        <v>85</v>
      </c>
      <c r="B26" s="53" t="s">
        <v>58</v>
      </c>
      <c r="C26" s="53" t="s">
        <v>78</v>
      </c>
      <c r="D26" s="79" t="s">
        <v>79</v>
      </c>
      <c r="E26" s="54">
        <v>3</v>
      </c>
      <c r="F26" s="55">
        <v>2.5</v>
      </c>
      <c r="G26" s="52">
        <v>0.31</v>
      </c>
      <c r="H26" s="52">
        <v>-95.655059719999997</v>
      </c>
      <c r="I26" s="56">
        <v>-308.56470877419355</v>
      </c>
      <c r="J26" s="99">
        <f t="shared" si="0"/>
        <v>51150</v>
      </c>
      <c r="K26" s="57">
        <v>1</v>
      </c>
      <c r="L26" s="55" t="s">
        <v>51</v>
      </c>
      <c r="M26" s="57">
        <v>1</v>
      </c>
      <c r="N26" s="52">
        <v>165000</v>
      </c>
      <c r="O26" s="52">
        <v>3.0423959999999997</v>
      </c>
      <c r="P26" s="122">
        <f t="shared" si="1"/>
        <v>501995.33999999997</v>
      </c>
      <c r="Q26" s="55" t="s">
        <v>49</v>
      </c>
      <c r="R26" s="55" t="s">
        <v>80</v>
      </c>
    </row>
    <row r="27" spans="1:18">
      <c r="A27" s="52">
        <v>86</v>
      </c>
      <c r="B27" s="53" t="s">
        <v>58</v>
      </c>
      <c r="C27" s="53" t="s">
        <v>78</v>
      </c>
      <c r="D27" s="53" t="s">
        <v>81</v>
      </c>
      <c r="E27" s="54">
        <v>3</v>
      </c>
      <c r="F27" s="55">
        <v>2.95</v>
      </c>
      <c r="G27" s="52">
        <v>8.58</v>
      </c>
      <c r="H27" s="52">
        <v>338.28933600000005</v>
      </c>
      <c r="I27" s="56">
        <v>39.427661538461543</v>
      </c>
      <c r="J27" s="99">
        <f t="shared" si="0"/>
        <v>617760</v>
      </c>
      <c r="K27" s="57">
        <v>0.9</v>
      </c>
      <c r="L27" s="55" t="s">
        <v>51</v>
      </c>
      <c r="M27" s="57">
        <v>0.9</v>
      </c>
      <c r="N27" s="52">
        <v>80000</v>
      </c>
      <c r="O27" s="52">
        <v>15.860903999999998</v>
      </c>
      <c r="P27" s="122">
        <f t="shared" si="1"/>
        <v>1141985.0879999998</v>
      </c>
      <c r="Q27" s="55" t="s">
        <v>49</v>
      </c>
      <c r="R27" s="55"/>
    </row>
    <row r="28" spans="1:18">
      <c r="A28" s="52">
        <v>92</v>
      </c>
      <c r="B28" s="53" t="s">
        <v>58</v>
      </c>
      <c r="C28" s="53" t="s">
        <v>78</v>
      </c>
      <c r="D28" s="53" t="s">
        <v>82</v>
      </c>
      <c r="E28" s="54">
        <v>3</v>
      </c>
      <c r="F28" s="55">
        <v>1.91</v>
      </c>
      <c r="G28" s="52">
        <v>8.0612691202175402E-3</v>
      </c>
      <c r="H28" s="52">
        <v>1.298038976613388E-2</v>
      </c>
      <c r="I28" s="56">
        <v>1.6102166510703955</v>
      </c>
      <c r="J28" s="99">
        <f t="shared" si="0"/>
        <v>106641.79319748716</v>
      </c>
      <c r="K28" s="57">
        <v>0.7</v>
      </c>
      <c r="L28" s="55" t="s">
        <v>51</v>
      </c>
      <c r="M28" s="57">
        <v>0.7</v>
      </c>
      <c r="N28" s="52">
        <v>18898441</v>
      </c>
      <c r="O28" s="52">
        <v>1.43451617</v>
      </c>
      <c r="P28" s="122">
        <f t="shared" si="1"/>
        <v>18977083.441603679</v>
      </c>
      <c r="Q28" s="55" t="s">
        <v>70</v>
      </c>
      <c r="R28" s="55"/>
    </row>
    <row r="29" spans="1:18">
      <c r="A29" s="52">
        <v>93</v>
      </c>
      <c r="B29" s="53" t="s">
        <v>58</v>
      </c>
      <c r="C29" s="53" t="s">
        <v>78</v>
      </c>
      <c r="D29" s="79" t="s">
        <v>83</v>
      </c>
      <c r="E29" s="54">
        <v>3</v>
      </c>
      <c r="F29" s="55">
        <v>2.88</v>
      </c>
      <c r="G29" s="52">
        <v>3.8063633103402618E-3</v>
      </c>
      <c r="H29" s="52">
        <v>0.66366331571202974</v>
      </c>
      <c r="I29" s="56">
        <v>174.35627174871621</v>
      </c>
      <c r="J29" s="99">
        <f t="shared" si="0"/>
        <v>4739.6352532216524</v>
      </c>
      <c r="K29" s="57">
        <v>0.7</v>
      </c>
      <c r="L29" s="55" t="s">
        <v>51</v>
      </c>
      <c r="M29" s="57">
        <v>0.7</v>
      </c>
      <c r="N29" s="52">
        <v>1778839</v>
      </c>
      <c r="O29" s="52">
        <v>23.351729200000001</v>
      </c>
      <c r="P29" s="122">
        <f t="shared" si="1"/>
        <v>29077276.632879157</v>
      </c>
      <c r="Q29" s="55" t="s">
        <v>49</v>
      </c>
      <c r="R29" s="55"/>
    </row>
    <row r="30" spans="1:18" ht="15.6">
      <c r="A30" s="52"/>
      <c r="B30" s="53" t="s">
        <v>58</v>
      </c>
      <c r="C30" s="53" t="s">
        <v>191</v>
      </c>
      <c r="D30" s="79" t="s">
        <v>244</v>
      </c>
      <c r="E30" s="55">
        <v>3</v>
      </c>
      <c r="F30" s="55"/>
      <c r="G30" s="52"/>
      <c r="H30" s="52"/>
      <c r="I30" s="56"/>
      <c r="J30" s="99">
        <f t="shared" si="0"/>
        <v>0</v>
      </c>
      <c r="K30" s="57"/>
      <c r="L30" s="55" t="s">
        <v>51</v>
      </c>
      <c r="M30" s="58">
        <v>0.33</v>
      </c>
      <c r="N30" s="82">
        <v>18898441</v>
      </c>
      <c r="O30" s="68">
        <v>0.34</v>
      </c>
      <c r="P30" s="122">
        <f t="shared" si="1"/>
        <v>2120405.0802000002</v>
      </c>
      <c r="Q30" s="55" t="s">
        <v>49</v>
      </c>
      <c r="R30" s="55"/>
    </row>
    <row r="31" spans="1:18">
      <c r="A31" s="52"/>
      <c r="B31" s="53" t="s">
        <v>58</v>
      </c>
      <c r="C31" s="53" t="s">
        <v>139</v>
      </c>
      <c r="D31" s="79" t="s">
        <v>243</v>
      </c>
      <c r="E31" s="55">
        <v>3</v>
      </c>
      <c r="F31" s="55"/>
      <c r="G31" s="52"/>
      <c r="H31" s="52"/>
      <c r="I31" s="56"/>
      <c r="J31" s="99">
        <f t="shared" si="0"/>
        <v>0</v>
      </c>
      <c r="K31" s="57"/>
      <c r="L31" s="55" t="s">
        <v>51</v>
      </c>
      <c r="M31" s="58">
        <v>0.1</v>
      </c>
      <c r="N31" s="84">
        <f>18898441*0.015</f>
        <v>283476.61499999999</v>
      </c>
      <c r="O31" s="68">
        <v>25.34</v>
      </c>
      <c r="P31" s="129">
        <f t="shared" si="1"/>
        <v>718329.74241000006</v>
      </c>
      <c r="Q31" s="55" t="s">
        <v>49</v>
      </c>
      <c r="R31" s="55" t="s">
        <v>255</v>
      </c>
    </row>
    <row r="32" spans="1:18">
      <c r="A32" s="52">
        <v>96</v>
      </c>
      <c r="B32" s="53" t="s">
        <v>235</v>
      </c>
      <c r="C32" s="53" t="s">
        <v>84</v>
      </c>
      <c r="D32" s="53" t="s">
        <v>85</v>
      </c>
      <c r="E32" s="54">
        <v>3</v>
      </c>
      <c r="F32" s="55">
        <v>2.95</v>
      </c>
      <c r="G32" s="52">
        <v>8.7596622563607784</v>
      </c>
      <c r="H32" s="52">
        <v>127.95030916060578</v>
      </c>
      <c r="I32" s="56">
        <v>14.606762842676428</v>
      </c>
      <c r="J32" s="99">
        <f t="shared" si="0"/>
        <v>144220.32984803026</v>
      </c>
      <c r="K32" s="57">
        <v>0.60000000000013443</v>
      </c>
      <c r="L32" s="55" t="s">
        <v>48</v>
      </c>
      <c r="M32" s="57">
        <v>0.6</v>
      </c>
      <c r="N32" s="52">
        <v>27440.23792</v>
      </c>
      <c r="O32" s="52">
        <v>5.1708000000000004E-2</v>
      </c>
      <c r="P32" s="122">
        <f t="shared" si="1"/>
        <v>851.3278934204161</v>
      </c>
      <c r="Q32" s="55" t="s">
        <v>49</v>
      </c>
      <c r="R32" s="55"/>
    </row>
    <row r="33" spans="1:18">
      <c r="A33" s="52">
        <v>97</v>
      </c>
      <c r="B33" s="53" t="s">
        <v>235</v>
      </c>
      <c r="C33" s="53" t="s">
        <v>84</v>
      </c>
      <c r="D33" s="53" t="s">
        <v>86</v>
      </c>
      <c r="E33" s="54">
        <v>3</v>
      </c>
      <c r="F33" s="55">
        <v>2.95</v>
      </c>
      <c r="G33" s="52">
        <v>5.2470376915601067</v>
      </c>
      <c r="H33" s="52">
        <v>76.642235187202857</v>
      </c>
      <c r="I33" s="56">
        <v>14.606762842676426</v>
      </c>
      <c r="J33" s="99">
        <f t="shared" si="0"/>
        <v>144220.32984803029</v>
      </c>
      <c r="K33" s="57">
        <v>0.60000000000021447</v>
      </c>
      <c r="L33" s="55" t="s">
        <v>48</v>
      </c>
      <c r="M33" s="57">
        <v>0.6</v>
      </c>
      <c r="N33" s="52">
        <v>45810.080000000002</v>
      </c>
      <c r="O33" s="52">
        <v>0.289464</v>
      </c>
      <c r="P33" s="122">
        <f t="shared" si="1"/>
        <v>7956.2213982719995</v>
      </c>
      <c r="Q33" s="55" t="s">
        <v>49</v>
      </c>
      <c r="R33" s="55"/>
    </row>
    <row r="34" spans="1:18">
      <c r="A34" s="52">
        <v>100</v>
      </c>
      <c r="B34" s="53" t="s">
        <v>235</v>
      </c>
      <c r="C34" s="53" t="s">
        <v>84</v>
      </c>
      <c r="D34" s="53" t="s">
        <v>87</v>
      </c>
      <c r="E34" s="54">
        <v>3</v>
      </c>
      <c r="F34" s="55">
        <v>2.65</v>
      </c>
      <c r="G34" s="52">
        <v>2.5471056755146146</v>
      </c>
      <c r="H34" s="52">
        <v>37.204968537477114</v>
      </c>
      <c r="I34" s="56">
        <v>14.606762842676428</v>
      </c>
      <c r="J34" s="99">
        <f t="shared" si="0"/>
        <v>144220.32984803026</v>
      </c>
      <c r="K34" s="57">
        <v>0.59999999999994791</v>
      </c>
      <c r="L34" s="55" t="s">
        <v>48</v>
      </c>
      <c r="M34" s="57">
        <v>0.6</v>
      </c>
      <c r="N34" s="52">
        <v>94368.764800000004</v>
      </c>
      <c r="O34" s="52">
        <v>6.7799999999999999E-2</v>
      </c>
      <c r="P34" s="122">
        <f t="shared" si="1"/>
        <v>3838.9213520640001</v>
      </c>
      <c r="Q34" s="55" t="s">
        <v>49</v>
      </c>
      <c r="R34" s="55"/>
    </row>
    <row r="35" spans="1:18">
      <c r="A35" s="52">
        <v>101</v>
      </c>
      <c r="B35" s="53" t="s">
        <v>235</v>
      </c>
      <c r="C35" s="53" t="s">
        <v>84</v>
      </c>
      <c r="D35" s="79" t="s">
        <v>88</v>
      </c>
      <c r="E35" s="55">
        <v>2</v>
      </c>
      <c r="F35" s="55">
        <v>3</v>
      </c>
      <c r="G35" s="52">
        <v>10.090457099154053</v>
      </c>
      <c r="H35" s="52">
        <v>147.38891382154398</v>
      </c>
      <c r="I35" s="56">
        <v>14.606762842676426</v>
      </c>
      <c r="J35" s="99">
        <f t="shared" si="0"/>
        <v>216330.49477204544</v>
      </c>
      <c r="K35" s="57">
        <v>0.89999999999938107</v>
      </c>
      <c r="L35" s="55" t="s">
        <v>48</v>
      </c>
      <c r="M35" s="57">
        <v>0.9</v>
      </c>
      <c r="N35" s="52">
        <v>23821.241599999998</v>
      </c>
      <c r="O35" s="52">
        <v>6.1505879999999991</v>
      </c>
      <c r="P35" s="122">
        <f t="shared" si="1"/>
        <v>131863.17845705469</v>
      </c>
      <c r="Q35" s="55" t="s">
        <v>49</v>
      </c>
      <c r="R35" s="55"/>
    </row>
    <row r="36" spans="1:18">
      <c r="A36" s="52">
        <v>105</v>
      </c>
      <c r="B36" s="53" t="s">
        <v>89</v>
      </c>
      <c r="C36" s="53" t="s">
        <v>90</v>
      </c>
      <c r="D36" s="79" t="s">
        <v>91</v>
      </c>
      <c r="E36" s="54">
        <v>3</v>
      </c>
      <c r="F36" s="55">
        <v>2.5</v>
      </c>
      <c r="G36" s="52">
        <v>3.5288914034879156E-4</v>
      </c>
      <c r="H36" s="52">
        <v>8.0515372743763039E-3</v>
      </c>
      <c r="I36" s="56">
        <v>22.816052844296248</v>
      </c>
      <c r="J36" s="99">
        <f t="shared" si="0"/>
        <v>318.30543997198538</v>
      </c>
      <c r="K36" s="57">
        <v>0.95</v>
      </c>
      <c r="L36" s="55" t="s">
        <v>51</v>
      </c>
      <c r="M36" s="57">
        <v>0.95</v>
      </c>
      <c r="N36" s="52">
        <v>949472</v>
      </c>
      <c r="O36" s="52">
        <v>0.81240000000000001</v>
      </c>
      <c r="P36" s="122">
        <f t="shared" si="1"/>
        <v>732783.50015999994</v>
      </c>
      <c r="Q36" s="55" t="s">
        <v>49</v>
      </c>
      <c r="R36" s="55" t="s">
        <v>92</v>
      </c>
    </row>
    <row r="37" spans="1:18">
      <c r="A37" s="52">
        <v>106</v>
      </c>
      <c r="B37" s="53" t="s">
        <v>89</v>
      </c>
      <c r="C37" s="53" t="s">
        <v>90</v>
      </c>
      <c r="D37" s="79" t="s">
        <v>93</v>
      </c>
      <c r="E37" s="60">
        <v>3</v>
      </c>
      <c r="F37" s="61">
        <v>2.5499999999999998</v>
      </c>
      <c r="G37" s="55"/>
      <c r="H37" s="55"/>
      <c r="I37" s="55"/>
      <c r="J37" s="99">
        <f t="shared" si="0"/>
        <v>0</v>
      </c>
      <c r="K37" s="55"/>
      <c r="L37" s="55" t="s">
        <v>51</v>
      </c>
      <c r="M37" s="57">
        <v>1</v>
      </c>
      <c r="N37" s="52">
        <v>45283</v>
      </c>
      <c r="O37" s="65">
        <v>36.47</v>
      </c>
      <c r="P37" s="122">
        <f t="shared" si="1"/>
        <v>1651471.01</v>
      </c>
      <c r="Q37" s="55" t="s">
        <v>49</v>
      </c>
      <c r="R37" s="55" t="s">
        <v>247</v>
      </c>
    </row>
    <row r="38" spans="1:18">
      <c r="A38" s="52">
        <v>107</v>
      </c>
      <c r="B38" s="53" t="s">
        <v>89</v>
      </c>
      <c r="C38" s="53" t="s">
        <v>90</v>
      </c>
      <c r="D38" s="53" t="s">
        <v>94</v>
      </c>
      <c r="E38" s="54">
        <v>3</v>
      </c>
      <c r="F38" s="55">
        <v>3</v>
      </c>
      <c r="G38" s="52">
        <v>2.0890594972108063E-3</v>
      </c>
      <c r="H38" s="52">
        <v>0.33275311062504381</v>
      </c>
      <c r="I38" s="56">
        <v>159.28369252733916</v>
      </c>
      <c r="J38" s="99">
        <f t="shared" si="0"/>
        <v>1884.3283239889515</v>
      </c>
      <c r="K38" s="57">
        <v>0.95</v>
      </c>
      <c r="L38" s="55" t="s">
        <v>51</v>
      </c>
      <c r="M38" s="57">
        <v>0.95</v>
      </c>
      <c r="N38" s="52">
        <v>949472</v>
      </c>
      <c r="O38" s="52">
        <v>0.15065999999999999</v>
      </c>
      <c r="P38" s="122">
        <f t="shared" si="1"/>
        <v>135895.07894399998</v>
      </c>
      <c r="Q38" s="55" t="s">
        <v>49</v>
      </c>
      <c r="R38" s="55" t="s">
        <v>95</v>
      </c>
    </row>
    <row r="39" spans="1:18">
      <c r="A39" s="52">
        <v>108</v>
      </c>
      <c r="B39" s="53" t="s">
        <v>89</v>
      </c>
      <c r="C39" s="53" t="s">
        <v>96</v>
      </c>
      <c r="D39" s="53" t="s">
        <v>96</v>
      </c>
      <c r="E39" s="54">
        <v>3</v>
      </c>
      <c r="F39" s="55">
        <v>2.86</v>
      </c>
      <c r="G39" s="52">
        <v>4.4543849304123341E-2</v>
      </c>
      <c r="H39" s="52">
        <v>0.77433906710980283</v>
      </c>
      <c r="I39" s="56">
        <v>17.383748355985116</v>
      </c>
      <c r="J39" s="99">
        <f t="shared" si="0"/>
        <v>136919.58528937778</v>
      </c>
      <c r="K39" s="57">
        <v>0.8</v>
      </c>
      <c r="L39" s="55" t="s">
        <v>51</v>
      </c>
      <c r="M39" s="57">
        <v>0.8</v>
      </c>
      <c r="N39" s="52">
        <v>3842269.6799999997</v>
      </c>
      <c r="O39" s="52">
        <v>0.81662399999999991</v>
      </c>
      <c r="P39" s="122">
        <f t="shared" si="1"/>
        <v>2510151.7081282558</v>
      </c>
      <c r="Q39" s="55" t="s">
        <v>49</v>
      </c>
      <c r="R39" s="55"/>
    </row>
    <row r="40" spans="1:18">
      <c r="A40" s="52">
        <v>110</v>
      </c>
      <c r="B40" s="52" t="s">
        <v>89</v>
      </c>
      <c r="C40" s="52" t="s">
        <v>99</v>
      </c>
      <c r="D40" s="68" t="s">
        <v>246</v>
      </c>
      <c r="E40" s="61">
        <v>2</v>
      </c>
      <c r="F40" s="61">
        <v>2.7299999999999995</v>
      </c>
      <c r="G40" s="52">
        <v>4.4543849304123341E-2</v>
      </c>
      <c r="H40" s="52">
        <v>0.77433906710980283</v>
      </c>
      <c r="I40" s="56">
        <v>17.383748355985116</v>
      </c>
      <c r="J40" s="99">
        <f t="shared" si="0"/>
        <v>5302.6387445200526</v>
      </c>
      <c r="K40" s="57"/>
      <c r="L40" s="55" t="s">
        <v>51</v>
      </c>
      <c r="M40" s="57">
        <v>0.9</v>
      </c>
      <c r="N40" s="52">
        <v>132270.13200000001</v>
      </c>
      <c r="O40" s="68">
        <v>7.0860120000000002</v>
      </c>
      <c r="P40" s="122">
        <f t="shared" si="1"/>
        <v>843540.9683342257</v>
      </c>
      <c r="Q40" s="55" t="s">
        <v>49</v>
      </c>
      <c r="R40" s="55"/>
    </row>
    <row r="41" spans="1:18">
      <c r="A41" s="52">
        <v>115</v>
      </c>
      <c r="B41" s="52" t="s">
        <v>89</v>
      </c>
      <c r="C41" s="52" t="s">
        <v>96</v>
      </c>
      <c r="D41" s="68" t="s">
        <v>240</v>
      </c>
      <c r="E41" s="54">
        <v>3</v>
      </c>
      <c r="F41" s="55">
        <v>3</v>
      </c>
      <c r="G41" s="52"/>
      <c r="H41" s="52"/>
      <c r="I41" s="56"/>
      <c r="J41" s="99">
        <f t="shared" si="0"/>
        <v>0</v>
      </c>
      <c r="K41" s="57"/>
      <c r="L41" s="55" t="s">
        <v>51</v>
      </c>
      <c r="M41" s="57">
        <v>0.8</v>
      </c>
      <c r="N41" s="63">
        <v>1068924.08</v>
      </c>
      <c r="O41" s="52">
        <v>1.56</v>
      </c>
      <c r="P41" s="122">
        <f t="shared" si="1"/>
        <v>1334017.2518400003</v>
      </c>
      <c r="Q41" s="55" t="s">
        <v>49</v>
      </c>
      <c r="R41" s="55"/>
    </row>
    <row r="42" spans="1:18">
      <c r="A42" s="52">
        <v>116</v>
      </c>
      <c r="B42" s="53" t="s">
        <v>89</v>
      </c>
      <c r="C42" s="53" t="s">
        <v>96</v>
      </c>
      <c r="D42" s="53" t="s">
        <v>97</v>
      </c>
      <c r="E42" s="54">
        <v>3</v>
      </c>
      <c r="F42" s="55">
        <v>2.86</v>
      </c>
      <c r="G42" s="52">
        <v>3.0000000000000002E-2</v>
      </c>
      <c r="H42" s="52">
        <v>8.3262299999999997E-2</v>
      </c>
      <c r="I42" s="56">
        <v>2.7754099999999995</v>
      </c>
      <c r="J42" s="99">
        <f t="shared" si="0"/>
        <v>25654.177920000006</v>
      </c>
      <c r="K42" s="57">
        <v>0.8</v>
      </c>
      <c r="L42" s="55" t="s">
        <v>51</v>
      </c>
      <c r="M42" s="57">
        <v>0.8</v>
      </c>
      <c r="N42" s="52">
        <v>1068924.08</v>
      </c>
      <c r="O42" s="52">
        <v>2.26938</v>
      </c>
      <c r="P42" s="122">
        <f t="shared" si="1"/>
        <v>1940635.9429363201</v>
      </c>
      <c r="Q42" s="55" t="s">
        <v>49</v>
      </c>
      <c r="R42" s="55"/>
    </row>
    <row r="43" spans="1:18">
      <c r="A43" s="52">
        <v>117</v>
      </c>
      <c r="B43" s="53" t="s">
        <v>89</v>
      </c>
      <c r="C43" s="53" t="s">
        <v>96</v>
      </c>
      <c r="D43" s="53" t="s">
        <v>98</v>
      </c>
      <c r="E43" s="54">
        <v>3</v>
      </c>
      <c r="F43" s="55">
        <v>2.87</v>
      </c>
      <c r="G43" s="52">
        <v>26.263643508804034</v>
      </c>
      <c r="H43" s="52">
        <v>2160.2504073111995</v>
      </c>
      <c r="I43" s="56">
        <v>82.25250265017668</v>
      </c>
      <c r="J43" s="99">
        <f t="shared" ref="J43:J74" si="2">G43*(M43*N43)</f>
        <v>2582793.1764084459</v>
      </c>
      <c r="K43" s="57">
        <v>0.8</v>
      </c>
      <c r="L43" s="55" t="s">
        <v>51</v>
      </c>
      <c r="M43" s="57">
        <v>0.8</v>
      </c>
      <c r="N43" s="52">
        <v>122926.26000000001</v>
      </c>
      <c r="O43" s="52">
        <v>2.26938</v>
      </c>
      <c r="P43" s="122">
        <f t="shared" ref="P43:P72" si="3">M43*N43*O43</f>
        <v>223173.11673504004</v>
      </c>
      <c r="Q43" s="55" t="s">
        <v>49</v>
      </c>
      <c r="R43" s="55"/>
    </row>
    <row r="44" spans="1:18">
      <c r="A44" s="52">
        <v>125</v>
      </c>
      <c r="B44" s="53" t="s">
        <v>89</v>
      </c>
      <c r="C44" s="53" t="s">
        <v>99</v>
      </c>
      <c r="D44" s="53" t="s">
        <v>100</v>
      </c>
      <c r="E44" s="55">
        <v>2</v>
      </c>
      <c r="F44" s="55">
        <v>2.87</v>
      </c>
      <c r="G44" s="52">
        <v>0.7</v>
      </c>
      <c r="H44" s="52">
        <v>3.6189119999999995</v>
      </c>
      <c r="I44" s="56">
        <v>5.1698742857142852</v>
      </c>
      <c r="J44" s="99">
        <f t="shared" si="2"/>
        <v>25440.391200000002</v>
      </c>
      <c r="K44" s="57">
        <v>1</v>
      </c>
      <c r="L44" s="55" t="s">
        <v>51</v>
      </c>
      <c r="M44" s="57">
        <v>1</v>
      </c>
      <c r="N44" s="52">
        <v>36343.416000000005</v>
      </c>
      <c r="O44" s="52">
        <v>7.0860120000000002</v>
      </c>
      <c r="P44" s="122">
        <f t="shared" si="3"/>
        <v>257529.88189699204</v>
      </c>
      <c r="Q44" s="55" t="s">
        <v>49</v>
      </c>
      <c r="R44" s="55"/>
    </row>
    <row r="45" spans="1:18">
      <c r="A45" s="52"/>
      <c r="B45" s="52" t="s">
        <v>101</v>
      </c>
      <c r="C45" s="52" t="s">
        <v>102</v>
      </c>
      <c r="D45" s="79" t="s">
        <v>245</v>
      </c>
      <c r="E45" s="55">
        <v>3</v>
      </c>
      <c r="F45" s="55"/>
      <c r="G45" s="52"/>
      <c r="H45" s="52"/>
      <c r="I45" s="56"/>
      <c r="J45" s="99">
        <f t="shared" si="2"/>
        <v>0</v>
      </c>
      <c r="K45" s="57"/>
      <c r="L45" s="55" t="s">
        <v>51</v>
      </c>
      <c r="M45" s="57">
        <v>0.95</v>
      </c>
      <c r="N45" s="63">
        <v>949472</v>
      </c>
      <c r="O45" s="68">
        <v>0.34</v>
      </c>
      <c r="P45" s="122">
        <f t="shared" si="3"/>
        <v>306679.45600000001</v>
      </c>
      <c r="Q45" s="55" t="s">
        <v>49</v>
      </c>
      <c r="R45" s="55" t="s">
        <v>104</v>
      </c>
    </row>
    <row r="46" spans="1:18">
      <c r="A46" s="52">
        <v>128</v>
      </c>
      <c r="B46" s="52" t="s">
        <v>101</v>
      </c>
      <c r="C46" s="52" t="s">
        <v>102</v>
      </c>
      <c r="D46" s="62" t="s">
        <v>103</v>
      </c>
      <c r="E46" s="60">
        <v>3</v>
      </c>
      <c r="F46" s="61">
        <v>2.95</v>
      </c>
      <c r="G46" s="52"/>
      <c r="H46" s="52"/>
      <c r="I46" s="56"/>
      <c r="J46" s="99">
        <f t="shared" si="2"/>
        <v>0</v>
      </c>
      <c r="K46" s="57"/>
      <c r="L46" s="55" t="s">
        <v>48</v>
      </c>
      <c r="M46" s="57">
        <v>0.95</v>
      </c>
      <c r="N46" s="63">
        <v>949472</v>
      </c>
      <c r="O46" s="52">
        <v>0.45900000000000002</v>
      </c>
      <c r="P46" s="122">
        <f t="shared" si="3"/>
        <v>414017.26559999998</v>
      </c>
      <c r="Q46" s="55" t="s">
        <v>49</v>
      </c>
      <c r="R46" s="55" t="s">
        <v>104</v>
      </c>
    </row>
    <row r="47" spans="1:18">
      <c r="A47" s="52">
        <v>129</v>
      </c>
      <c r="B47" s="52" t="s">
        <v>101</v>
      </c>
      <c r="C47" s="52" t="s">
        <v>102</v>
      </c>
      <c r="D47" s="68" t="s">
        <v>236</v>
      </c>
      <c r="E47" s="60">
        <v>3</v>
      </c>
      <c r="F47" s="61">
        <v>2.95</v>
      </c>
      <c r="G47" s="52"/>
      <c r="H47" s="52"/>
      <c r="I47" s="56"/>
      <c r="J47" s="99">
        <f t="shared" si="2"/>
        <v>0</v>
      </c>
      <c r="K47" s="57"/>
      <c r="L47" s="55" t="s">
        <v>48</v>
      </c>
      <c r="M47" s="57">
        <v>0.95</v>
      </c>
      <c r="N47" s="63">
        <v>949472</v>
      </c>
      <c r="O47" s="63">
        <v>3.264E-3</v>
      </c>
      <c r="P47" s="122">
        <f t="shared" si="3"/>
        <v>2944.1227775999996</v>
      </c>
      <c r="Q47" s="55" t="s">
        <v>49</v>
      </c>
      <c r="R47" s="55" t="s">
        <v>104</v>
      </c>
    </row>
    <row r="48" spans="1:18">
      <c r="A48" s="52">
        <v>130</v>
      </c>
      <c r="B48" s="53" t="s">
        <v>101</v>
      </c>
      <c r="C48" s="53" t="s">
        <v>102</v>
      </c>
      <c r="D48" s="53" t="s">
        <v>105</v>
      </c>
      <c r="E48" s="54">
        <v>3</v>
      </c>
      <c r="F48" s="55">
        <v>2.95</v>
      </c>
      <c r="G48" s="52">
        <v>0.11053413509965179</v>
      </c>
      <c r="H48" s="52">
        <v>0.8719775983535708</v>
      </c>
      <c r="I48" s="56">
        <v>7.8887630284295565</v>
      </c>
      <c r="J48" s="99">
        <f t="shared" si="2"/>
        <v>99701.613005269741</v>
      </c>
      <c r="K48" s="57">
        <v>0</v>
      </c>
      <c r="L48" s="55" t="s">
        <v>48</v>
      </c>
      <c r="M48" s="57">
        <v>0.95</v>
      </c>
      <c r="N48" s="52">
        <v>949472</v>
      </c>
      <c r="O48" s="52">
        <v>1.666404</v>
      </c>
      <c r="P48" s="122">
        <f t="shared" si="3"/>
        <v>1503093.7417535998</v>
      </c>
      <c r="Q48" s="55" t="s">
        <v>49</v>
      </c>
      <c r="R48" s="55" t="s">
        <v>104</v>
      </c>
    </row>
    <row r="49" spans="1:18">
      <c r="A49" s="52">
        <v>131</v>
      </c>
      <c r="B49" s="53" t="s">
        <v>101</v>
      </c>
      <c r="C49" s="53" t="s">
        <v>102</v>
      </c>
      <c r="D49" s="53" t="s">
        <v>106</v>
      </c>
      <c r="E49" s="54">
        <v>3</v>
      </c>
      <c r="F49" s="55">
        <v>2.95</v>
      </c>
      <c r="G49" s="52">
        <v>0.18999999999999997</v>
      </c>
      <c r="H49" s="52">
        <v>22.90165264706059</v>
      </c>
      <c r="I49" s="56">
        <v>120.53501393189786</v>
      </c>
      <c r="J49" s="99">
        <f t="shared" si="2"/>
        <v>171379.69599999997</v>
      </c>
      <c r="K49" s="57">
        <v>0</v>
      </c>
      <c r="L49" s="55" t="s">
        <v>48</v>
      </c>
      <c r="M49" s="57">
        <v>0.95</v>
      </c>
      <c r="N49" s="52">
        <v>949472</v>
      </c>
      <c r="O49" s="52">
        <v>1.3071959999999998</v>
      </c>
      <c r="P49" s="122">
        <f t="shared" si="3"/>
        <v>1179088.7004863997</v>
      </c>
      <c r="Q49" s="55" t="s">
        <v>49</v>
      </c>
      <c r="R49" s="55" t="s">
        <v>104</v>
      </c>
    </row>
    <row r="50" spans="1:18">
      <c r="A50" s="52">
        <v>132</v>
      </c>
      <c r="B50" s="53" t="s">
        <v>101</v>
      </c>
      <c r="C50" s="53" t="s">
        <v>102</v>
      </c>
      <c r="D50" s="53" t="s">
        <v>107</v>
      </c>
      <c r="E50" s="54">
        <v>3</v>
      </c>
      <c r="F50" s="55">
        <v>2.5</v>
      </c>
      <c r="G50" s="52">
        <v>9.8991703892788774E-2</v>
      </c>
      <c r="H50" s="52">
        <v>0.83264183211231657</v>
      </c>
      <c r="I50" s="56">
        <v>8.4112284097472916</v>
      </c>
      <c r="J50" s="99">
        <f t="shared" si="2"/>
        <v>89290.358524569237</v>
      </c>
      <c r="K50" s="57">
        <v>0</v>
      </c>
      <c r="L50" s="55" t="s">
        <v>48</v>
      </c>
      <c r="M50" s="57">
        <v>0.95</v>
      </c>
      <c r="N50" s="52">
        <v>949472</v>
      </c>
      <c r="O50" s="52">
        <v>4.6722000000000001</v>
      </c>
      <c r="P50" s="122">
        <f t="shared" si="3"/>
        <v>4214316.9244799996</v>
      </c>
      <c r="Q50" s="55" t="s">
        <v>49</v>
      </c>
      <c r="R50" s="55" t="s">
        <v>104</v>
      </c>
    </row>
    <row r="51" spans="1:18">
      <c r="A51" s="52">
        <v>134</v>
      </c>
      <c r="B51" s="53" t="s">
        <v>89</v>
      </c>
      <c r="C51" s="53" t="s">
        <v>78</v>
      </c>
      <c r="D51" s="79" t="s">
        <v>108</v>
      </c>
      <c r="E51" s="54">
        <v>3</v>
      </c>
      <c r="F51" s="55">
        <v>2.5499999999999998</v>
      </c>
      <c r="G51" s="52">
        <v>0.55312133236461181</v>
      </c>
      <c r="H51" s="52">
        <v>12.620045548538535</v>
      </c>
      <c r="I51" s="56">
        <v>22.816052844296255</v>
      </c>
      <c r="J51" s="99">
        <f t="shared" si="2"/>
        <v>3135939.2596602021</v>
      </c>
      <c r="K51" s="57">
        <v>0.59999999999982856</v>
      </c>
      <c r="L51" s="55" t="s">
        <v>48</v>
      </c>
      <c r="M51" s="57">
        <v>0.6</v>
      </c>
      <c r="N51" s="52">
        <v>9449220.5</v>
      </c>
      <c r="O51" s="52">
        <v>0.81240000000000001</v>
      </c>
      <c r="P51" s="122">
        <f t="shared" si="3"/>
        <v>4605928.0405200003</v>
      </c>
      <c r="Q51" s="55" t="s">
        <v>57</v>
      </c>
      <c r="R51" s="55"/>
    </row>
    <row r="52" spans="1:18">
      <c r="A52" s="52"/>
      <c r="B52" s="53" t="s">
        <v>101</v>
      </c>
      <c r="C52" s="53" t="s">
        <v>102</v>
      </c>
      <c r="D52" s="79" t="s">
        <v>237</v>
      </c>
      <c r="E52" s="54">
        <v>3</v>
      </c>
      <c r="F52" s="55"/>
      <c r="G52" s="52"/>
      <c r="H52" s="52"/>
      <c r="I52" s="56"/>
      <c r="J52" s="99">
        <f t="shared" si="2"/>
        <v>0</v>
      </c>
      <c r="K52" s="57"/>
      <c r="L52" s="55" t="s">
        <v>48</v>
      </c>
      <c r="M52" s="57">
        <v>0.95</v>
      </c>
      <c r="N52" s="52">
        <v>949472</v>
      </c>
      <c r="O52" s="52">
        <v>1.4750000000000001</v>
      </c>
      <c r="P52" s="122">
        <f t="shared" si="3"/>
        <v>1330447.6399999999</v>
      </c>
      <c r="Q52" s="55" t="s">
        <v>49</v>
      </c>
      <c r="R52" s="55"/>
    </row>
    <row r="53" spans="1:18">
      <c r="A53" s="52">
        <v>135</v>
      </c>
      <c r="B53" s="53" t="s">
        <v>235</v>
      </c>
      <c r="C53" s="53" t="s">
        <v>109</v>
      </c>
      <c r="D53" s="53" t="s">
        <v>110</v>
      </c>
      <c r="E53" s="54">
        <v>3</v>
      </c>
      <c r="F53" s="55">
        <v>2.65</v>
      </c>
      <c r="G53" s="52">
        <v>0.37</v>
      </c>
      <c r="H53" s="52">
        <v>-57.856201919999997</v>
      </c>
      <c r="I53" s="56">
        <v>-156.3681132972973</v>
      </c>
      <c r="J53" s="99">
        <f t="shared" si="2"/>
        <v>213075.7776</v>
      </c>
      <c r="K53" s="57">
        <v>0.6</v>
      </c>
      <c r="L53" s="55" t="s">
        <v>51</v>
      </c>
      <c r="M53" s="57">
        <v>0.6</v>
      </c>
      <c r="N53" s="52">
        <v>959800.8</v>
      </c>
      <c r="O53" s="52">
        <v>0.88500000000000001</v>
      </c>
      <c r="P53" s="122">
        <f t="shared" si="3"/>
        <v>509654.22479999997</v>
      </c>
      <c r="Q53" s="55" t="s">
        <v>49</v>
      </c>
      <c r="R53" s="55"/>
    </row>
    <row r="54" spans="1:18">
      <c r="A54" s="52">
        <v>136</v>
      </c>
      <c r="B54" s="53" t="s">
        <v>235</v>
      </c>
      <c r="C54" s="53" t="s">
        <v>109</v>
      </c>
      <c r="D54" s="53" t="s">
        <v>111</v>
      </c>
      <c r="E54" s="54">
        <v>3</v>
      </c>
      <c r="F54" s="55">
        <v>2.2000000000000002</v>
      </c>
      <c r="G54" s="52">
        <v>2.280089931692578E-3</v>
      </c>
      <c r="H54" s="52">
        <v>0.417944998733562</v>
      </c>
      <c r="I54" s="56">
        <v>183.30197985800896</v>
      </c>
      <c r="J54" s="99">
        <f t="shared" si="2"/>
        <v>2785.456725255091</v>
      </c>
      <c r="K54" s="57">
        <v>0.7</v>
      </c>
      <c r="L54" s="55" t="s">
        <v>51</v>
      </c>
      <c r="M54" s="57">
        <v>0.7</v>
      </c>
      <c r="N54" s="52">
        <v>1745204.8</v>
      </c>
      <c r="O54" s="52">
        <v>5.0327999999999999</v>
      </c>
      <c r="P54" s="122">
        <f t="shared" si="3"/>
        <v>6148286.7022079993</v>
      </c>
      <c r="Q54" s="55" t="s">
        <v>49</v>
      </c>
      <c r="R54" s="55" t="s">
        <v>112</v>
      </c>
    </row>
    <row r="55" spans="1:18">
      <c r="A55" s="52">
        <v>138</v>
      </c>
      <c r="B55" s="53" t="s">
        <v>235</v>
      </c>
      <c r="C55" s="53" t="s">
        <v>109</v>
      </c>
      <c r="D55" s="53" t="s">
        <v>113</v>
      </c>
      <c r="E55" s="54">
        <v>3</v>
      </c>
      <c r="F55" s="55">
        <v>2.2000000000000002</v>
      </c>
      <c r="G55" s="52">
        <v>0.37</v>
      </c>
      <c r="H55" s="52">
        <v>-57.856201919999997</v>
      </c>
      <c r="I55" s="56">
        <v>-156.3681132972973</v>
      </c>
      <c r="J55" s="99">
        <f t="shared" si="2"/>
        <v>319613.66639999999</v>
      </c>
      <c r="K55" s="57">
        <v>0.6</v>
      </c>
      <c r="L55" s="55" t="s">
        <v>51</v>
      </c>
      <c r="M55" s="57">
        <v>0.6</v>
      </c>
      <c r="N55" s="52">
        <v>1439701.2</v>
      </c>
      <c r="O55" s="52">
        <v>0.83673600000000004</v>
      </c>
      <c r="P55" s="122">
        <f t="shared" si="3"/>
        <v>722789.89396992</v>
      </c>
      <c r="Q55" s="55" t="s">
        <v>49</v>
      </c>
      <c r="R55" s="55"/>
    </row>
    <row r="56" spans="1:18">
      <c r="A56" s="52">
        <v>139</v>
      </c>
      <c r="B56" s="53" t="s">
        <v>235</v>
      </c>
      <c r="C56" s="53" t="s">
        <v>109</v>
      </c>
      <c r="D56" s="53" t="s">
        <v>114</v>
      </c>
      <c r="E56" s="54">
        <v>3</v>
      </c>
      <c r="F56" s="55">
        <v>2.65</v>
      </c>
      <c r="G56" s="52">
        <v>0.37</v>
      </c>
      <c r="H56" s="52">
        <v>-57.856201919999997</v>
      </c>
      <c r="I56" s="56">
        <v>-156.3681132972973</v>
      </c>
      <c r="J56" s="99">
        <f t="shared" si="2"/>
        <v>10653.78888</v>
      </c>
      <c r="K56" s="57">
        <v>0.6</v>
      </c>
      <c r="L56" s="55" t="s">
        <v>51</v>
      </c>
      <c r="M56" s="57">
        <v>0.6</v>
      </c>
      <c r="N56" s="52">
        <v>47990.04</v>
      </c>
      <c r="O56" s="52">
        <v>7.6260000000000008E-2</v>
      </c>
      <c r="P56" s="122">
        <f t="shared" si="3"/>
        <v>2195.8322702400005</v>
      </c>
      <c r="Q56" s="55" t="s">
        <v>49</v>
      </c>
      <c r="R56" s="55"/>
    </row>
    <row r="57" spans="1:18">
      <c r="A57" s="52">
        <v>140</v>
      </c>
      <c r="B57" s="53" t="s">
        <v>235</v>
      </c>
      <c r="C57" s="53" t="s">
        <v>109</v>
      </c>
      <c r="D57" s="53" t="s">
        <v>115</v>
      </c>
      <c r="E57" s="54">
        <v>3</v>
      </c>
      <c r="F57" s="55">
        <v>2.52</v>
      </c>
      <c r="G57" s="52">
        <v>0.37</v>
      </c>
      <c r="H57" s="52">
        <v>-57.856201919999997</v>
      </c>
      <c r="I57" s="56">
        <v>-156.3681132972973</v>
      </c>
      <c r="J57" s="99">
        <f t="shared" si="2"/>
        <v>106537.8888</v>
      </c>
      <c r="K57" s="57">
        <v>0.6</v>
      </c>
      <c r="L57" s="55" t="s">
        <v>51</v>
      </c>
      <c r="M57" s="57">
        <v>0.6</v>
      </c>
      <c r="N57" s="52">
        <v>479900.4</v>
      </c>
      <c r="O57" s="52">
        <v>2.3480759999999998</v>
      </c>
      <c r="P57" s="122">
        <f t="shared" si="3"/>
        <v>676105.56697823992</v>
      </c>
      <c r="Q57" s="55" t="s">
        <v>49</v>
      </c>
      <c r="R57" s="55"/>
    </row>
    <row r="58" spans="1:18">
      <c r="A58" s="52">
        <v>141</v>
      </c>
      <c r="B58" s="53" t="s">
        <v>235</v>
      </c>
      <c r="C58" s="53" t="s">
        <v>109</v>
      </c>
      <c r="D58" s="53" t="s">
        <v>116</v>
      </c>
      <c r="E58" s="55">
        <v>2</v>
      </c>
      <c r="F58" s="55">
        <v>2.87</v>
      </c>
      <c r="G58" s="52">
        <v>0.37</v>
      </c>
      <c r="H58" s="52">
        <v>-57.856201919999997</v>
      </c>
      <c r="I58" s="56">
        <v>-156.3681132972973</v>
      </c>
      <c r="J58" s="99">
        <f t="shared" si="2"/>
        <v>532.68944399999998</v>
      </c>
      <c r="K58" s="57">
        <v>0.59999999999974396</v>
      </c>
      <c r="L58" s="55" t="s">
        <v>48</v>
      </c>
      <c r="M58" s="57">
        <v>0.6</v>
      </c>
      <c r="N58" s="52">
        <v>2399.502</v>
      </c>
      <c r="O58" s="52">
        <v>4.1878200000000003</v>
      </c>
      <c r="P58" s="122">
        <f t="shared" si="3"/>
        <v>6029.2094793840006</v>
      </c>
      <c r="Q58" s="55" t="s">
        <v>49</v>
      </c>
      <c r="R58" s="55"/>
    </row>
    <row r="59" spans="1:18">
      <c r="A59" s="52">
        <v>143</v>
      </c>
      <c r="B59" s="53" t="s">
        <v>101</v>
      </c>
      <c r="C59" s="53" t="s">
        <v>117</v>
      </c>
      <c r="D59" s="53" t="s">
        <v>118</v>
      </c>
      <c r="E59" s="54">
        <v>3</v>
      </c>
      <c r="F59" s="55">
        <v>3</v>
      </c>
      <c r="G59" s="52">
        <v>1.26</v>
      </c>
      <c r="H59" s="52">
        <v>56.025937829082096</v>
      </c>
      <c r="I59" s="56">
        <v>44.465030023081027</v>
      </c>
      <c r="J59" s="99">
        <f t="shared" si="2"/>
        <v>93912.275519999996</v>
      </c>
      <c r="K59" s="57">
        <v>0</v>
      </c>
      <c r="L59" s="55" t="s">
        <v>48</v>
      </c>
      <c r="M59" s="57">
        <v>0.5</v>
      </c>
      <c r="N59" s="52">
        <v>149067.10399999999</v>
      </c>
      <c r="O59" s="52">
        <v>6.3346175999999996</v>
      </c>
      <c r="P59" s="122">
        <f t="shared" si="3"/>
        <v>472141.55028971517</v>
      </c>
      <c r="Q59" s="55" t="s">
        <v>49</v>
      </c>
      <c r="R59" s="55"/>
    </row>
    <row r="60" spans="1:18">
      <c r="A60" s="52">
        <v>144</v>
      </c>
      <c r="B60" s="53" t="s">
        <v>101</v>
      </c>
      <c r="C60" s="53" t="s">
        <v>117</v>
      </c>
      <c r="D60" s="53" t="s">
        <v>119</v>
      </c>
      <c r="E60" s="54">
        <v>3</v>
      </c>
      <c r="F60" s="55">
        <v>2.95</v>
      </c>
      <c r="G60" s="52">
        <v>0.79</v>
      </c>
      <c r="H60" s="52">
        <v>55.953459254917696</v>
      </c>
      <c r="I60" s="56">
        <v>70.827163613819863</v>
      </c>
      <c r="J60" s="99">
        <f t="shared" si="2"/>
        <v>94210.409727999999</v>
      </c>
      <c r="K60" s="57">
        <v>0</v>
      </c>
      <c r="L60" s="55" t="s">
        <v>48</v>
      </c>
      <c r="M60" s="57">
        <v>0.8</v>
      </c>
      <c r="N60" s="52">
        <v>149067.10399999999</v>
      </c>
      <c r="O60" s="52">
        <v>6.9621743999999994</v>
      </c>
      <c r="P60" s="122">
        <f t="shared" si="3"/>
        <v>830264.94028075004</v>
      </c>
      <c r="Q60" s="55" t="s">
        <v>49</v>
      </c>
      <c r="R60" s="55"/>
    </row>
    <row r="61" spans="1:18">
      <c r="A61" s="52">
        <v>145</v>
      </c>
      <c r="B61" s="53" t="s">
        <v>101</v>
      </c>
      <c r="C61" s="53" t="s">
        <v>117</v>
      </c>
      <c r="D61" s="53" t="s">
        <v>120</v>
      </c>
      <c r="E61" s="55">
        <v>2</v>
      </c>
      <c r="F61" s="55">
        <v>2.95</v>
      </c>
      <c r="G61" s="52">
        <v>7.31</v>
      </c>
      <c r="H61" s="52">
        <v>22.756853293183596</v>
      </c>
      <c r="I61" s="56">
        <v>3.1131126256065111</v>
      </c>
      <c r="J61" s="99">
        <f t="shared" si="2"/>
        <v>27762.561279999998</v>
      </c>
      <c r="K61" s="57">
        <v>0.05</v>
      </c>
      <c r="L61" s="55" t="s">
        <v>48</v>
      </c>
      <c r="M61" s="57">
        <v>0.05</v>
      </c>
      <c r="N61" s="52">
        <v>75957.759999999995</v>
      </c>
      <c r="O61" s="52">
        <v>5.6987999999999997E-2</v>
      </c>
      <c r="P61" s="122">
        <f t="shared" si="3"/>
        <v>216.43404134399998</v>
      </c>
      <c r="Q61" s="55" t="s">
        <v>49</v>
      </c>
      <c r="R61" s="55"/>
    </row>
    <row r="62" spans="1:18">
      <c r="A62" s="52">
        <v>146</v>
      </c>
      <c r="B62" s="53" t="s">
        <v>101</v>
      </c>
      <c r="C62" s="53" t="s">
        <v>117</v>
      </c>
      <c r="D62" s="53" t="s">
        <v>121</v>
      </c>
      <c r="E62" s="54">
        <v>3</v>
      </c>
      <c r="F62" s="55">
        <v>2.95</v>
      </c>
      <c r="G62" s="52">
        <v>0.13311637775441937</v>
      </c>
      <c r="H62" s="52">
        <v>2.4759857731027326</v>
      </c>
      <c r="I62" s="56">
        <v>18.600158860020752</v>
      </c>
      <c r="J62" s="99">
        <f t="shared" si="2"/>
        <v>90053.06981121139</v>
      </c>
      <c r="K62" s="57">
        <v>0</v>
      </c>
      <c r="L62" s="55" t="s">
        <v>48</v>
      </c>
      <c r="M62" s="57">
        <v>0.95</v>
      </c>
      <c r="N62" s="52">
        <v>712104</v>
      </c>
      <c r="O62" s="52">
        <v>11.934671999999999</v>
      </c>
      <c r="P62" s="122">
        <f t="shared" si="3"/>
        <v>8073791.2863935987</v>
      </c>
      <c r="Q62" s="55" t="s">
        <v>49</v>
      </c>
      <c r="R62" s="55"/>
    </row>
    <row r="63" spans="1:18">
      <c r="A63" s="52">
        <v>147</v>
      </c>
      <c r="B63" s="53" t="s">
        <v>101</v>
      </c>
      <c r="C63" s="53" t="s">
        <v>117</v>
      </c>
      <c r="D63" s="53" t="s">
        <v>122</v>
      </c>
      <c r="E63" s="54">
        <v>3</v>
      </c>
      <c r="F63" s="55">
        <v>2.95</v>
      </c>
      <c r="G63" s="52">
        <v>0.6655818887720969</v>
      </c>
      <c r="H63" s="52">
        <v>12.379928865513664</v>
      </c>
      <c r="I63" s="56">
        <v>18.600158860020752</v>
      </c>
      <c r="J63" s="99">
        <f t="shared" si="2"/>
        <v>90053.06981121139</v>
      </c>
      <c r="K63" s="57">
        <v>0</v>
      </c>
      <c r="L63" s="55" t="s">
        <v>48</v>
      </c>
      <c r="M63" s="57">
        <v>0.95</v>
      </c>
      <c r="N63" s="52">
        <v>142420.79999999999</v>
      </c>
      <c r="O63" s="52">
        <v>26.380516799999999</v>
      </c>
      <c r="P63" s="122">
        <f t="shared" si="3"/>
        <v>3569277.5917159673</v>
      </c>
      <c r="Q63" s="55" t="s">
        <v>49</v>
      </c>
      <c r="R63" s="55"/>
    </row>
    <row r="64" spans="1:18">
      <c r="A64" s="52">
        <v>148</v>
      </c>
      <c r="B64" s="53" t="s">
        <v>101</v>
      </c>
      <c r="C64" s="53" t="s">
        <v>117</v>
      </c>
      <c r="D64" s="53" t="s">
        <v>123</v>
      </c>
      <c r="E64" s="54">
        <v>3</v>
      </c>
      <c r="F64" s="55">
        <v>3</v>
      </c>
      <c r="G64" s="52">
        <v>7.3</v>
      </c>
      <c r="H64" s="52">
        <v>22.878297912564303</v>
      </c>
      <c r="I64" s="56">
        <v>3.1340134126800416</v>
      </c>
      <c r="J64" s="99">
        <f t="shared" si="2"/>
        <v>6099408.1279999996</v>
      </c>
      <c r="K64" s="57">
        <v>0.88000000000000012</v>
      </c>
      <c r="L64" s="55" t="s">
        <v>48</v>
      </c>
      <c r="M64" s="57">
        <v>0.88</v>
      </c>
      <c r="N64" s="52">
        <v>949472</v>
      </c>
      <c r="O64" s="52">
        <v>0.232548</v>
      </c>
      <c r="P64" s="122">
        <f t="shared" si="3"/>
        <v>194302.07689728</v>
      </c>
      <c r="Q64" s="55" t="s">
        <v>49</v>
      </c>
      <c r="R64" s="55"/>
    </row>
    <row r="65" spans="1:18">
      <c r="A65" s="52">
        <v>149</v>
      </c>
      <c r="B65" s="53" t="s">
        <v>101</v>
      </c>
      <c r="C65" s="53" t="s">
        <v>117</v>
      </c>
      <c r="D65" s="53" t="s">
        <v>124</v>
      </c>
      <c r="E65" s="55">
        <v>2</v>
      </c>
      <c r="F65" s="55">
        <v>2.82</v>
      </c>
      <c r="G65" s="52">
        <v>0.13</v>
      </c>
      <c r="H65" s="52">
        <v>2.6996112000000001</v>
      </c>
      <c r="I65" s="56">
        <v>20.76624</v>
      </c>
      <c r="J65" s="99">
        <f t="shared" si="2"/>
        <v>1641.6370880000002</v>
      </c>
      <c r="K65" s="57">
        <v>0</v>
      </c>
      <c r="L65" s="55" t="s">
        <v>48</v>
      </c>
      <c r="M65" s="57">
        <v>0.95</v>
      </c>
      <c r="N65" s="52">
        <v>13292.608</v>
      </c>
      <c r="O65" s="52">
        <v>49.874084400000001</v>
      </c>
      <c r="P65" s="122">
        <f t="shared" si="3"/>
        <v>629808.82062370947</v>
      </c>
      <c r="Q65" s="55" t="s">
        <v>49</v>
      </c>
      <c r="R65" s="55"/>
    </row>
    <row r="66" spans="1:18">
      <c r="A66" s="52">
        <v>150</v>
      </c>
      <c r="B66" s="53" t="s">
        <v>101</v>
      </c>
      <c r="C66" s="53" t="s">
        <v>117</v>
      </c>
      <c r="D66" s="53" t="s">
        <v>125</v>
      </c>
      <c r="E66" s="55">
        <v>2</v>
      </c>
      <c r="F66" s="55">
        <v>2.82</v>
      </c>
      <c r="G66" s="52">
        <v>1.9254333210907084</v>
      </c>
      <c r="H66" s="52">
        <v>53.933429231498643</v>
      </c>
      <c r="I66" s="56">
        <v>28.011060492578753</v>
      </c>
      <c r="J66" s="99">
        <f t="shared" si="2"/>
        <v>18281.450262426373</v>
      </c>
      <c r="K66" s="57">
        <v>0</v>
      </c>
      <c r="L66" s="55" t="s">
        <v>48</v>
      </c>
      <c r="M66" s="58">
        <v>0.1</v>
      </c>
      <c r="N66" s="52">
        <v>94947.200000000012</v>
      </c>
      <c r="O66" s="52">
        <v>69.658790400000001</v>
      </c>
      <c r="P66" s="122">
        <f t="shared" si="3"/>
        <v>661390.71038668812</v>
      </c>
      <c r="Q66" s="55" t="s">
        <v>49</v>
      </c>
      <c r="R66" s="55"/>
    </row>
    <row r="67" spans="1:18">
      <c r="A67" s="52">
        <v>152</v>
      </c>
      <c r="B67" s="53" t="s">
        <v>101</v>
      </c>
      <c r="C67" s="53" t="s">
        <v>117</v>
      </c>
      <c r="D67" s="53" t="s">
        <v>126</v>
      </c>
      <c r="E67" s="55">
        <v>2</v>
      </c>
      <c r="F67" s="55">
        <v>2.95</v>
      </c>
      <c r="G67" s="52">
        <v>27.188775510204081</v>
      </c>
      <c r="H67" s="52">
        <v>339.31476048979596</v>
      </c>
      <c r="I67" s="56">
        <v>12.479957413398388</v>
      </c>
      <c r="J67" s="99">
        <f t="shared" si="2"/>
        <v>121330.41098775508</v>
      </c>
      <c r="K67" s="57">
        <v>0.93999999999999984</v>
      </c>
      <c r="L67" s="55" t="s">
        <v>48</v>
      </c>
      <c r="M67" s="57">
        <v>0.94</v>
      </c>
      <c r="N67" s="52">
        <v>4747.3599999999997</v>
      </c>
      <c r="O67" s="52">
        <v>35.594570999999995</v>
      </c>
      <c r="P67" s="122">
        <f t="shared" si="3"/>
        <v>158841.42802760634</v>
      </c>
      <c r="Q67" s="55" t="s">
        <v>49</v>
      </c>
      <c r="R67" s="55"/>
    </row>
    <row r="68" spans="1:18">
      <c r="A68" s="52">
        <v>153</v>
      </c>
      <c r="B68" s="52" t="s">
        <v>101</v>
      </c>
      <c r="C68" s="52" t="s">
        <v>117</v>
      </c>
      <c r="D68" s="68" t="s">
        <v>252</v>
      </c>
      <c r="E68" s="55">
        <v>2</v>
      </c>
      <c r="F68" s="55">
        <v>2.95</v>
      </c>
      <c r="G68" s="52"/>
      <c r="H68" s="52"/>
      <c r="I68" s="56"/>
      <c r="J68" s="99">
        <f t="shared" si="2"/>
        <v>0</v>
      </c>
      <c r="K68" s="57"/>
      <c r="L68" s="55" t="s">
        <v>48</v>
      </c>
      <c r="M68" s="57">
        <v>0.95</v>
      </c>
      <c r="N68" s="63">
        <v>23072.169600000001</v>
      </c>
      <c r="O68" s="63">
        <v>185.21282400000001</v>
      </c>
      <c r="P68" s="122">
        <f t="shared" si="3"/>
        <v>4059598.6030518031</v>
      </c>
      <c r="Q68" s="55" t="s">
        <v>49</v>
      </c>
      <c r="R68" s="55"/>
    </row>
    <row r="69" spans="1:18">
      <c r="A69" s="52">
        <v>154</v>
      </c>
      <c r="B69" s="53" t="s">
        <v>101</v>
      </c>
      <c r="C69" s="53" t="s">
        <v>117</v>
      </c>
      <c r="D69" s="53" t="s">
        <v>127</v>
      </c>
      <c r="E69" s="55">
        <v>2</v>
      </c>
      <c r="F69" s="55">
        <v>3</v>
      </c>
      <c r="G69" s="52">
        <v>1.1951789702611475</v>
      </c>
      <c r="H69" s="52">
        <v>67.658100430910224</v>
      </c>
      <c r="I69" s="56">
        <v>56.609179139193586</v>
      </c>
      <c r="J69" s="99">
        <f t="shared" si="2"/>
        <v>19297.086388116724</v>
      </c>
      <c r="K69" s="57">
        <v>0</v>
      </c>
      <c r="L69" s="55" t="s">
        <v>48</v>
      </c>
      <c r="M69" s="57">
        <v>0.95</v>
      </c>
      <c r="N69" s="52">
        <v>16995.5488</v>
      </c>
      <c r="O69" s="52">
        <v>42.883588799999991</v>
      </c>
      <c r="P69" s="122">
        <f t="shared" si="3"/>
        <v>692388.61986105656</v>
      </c>
      <c r="Q69" s="55" t="s">
        <v>49</v>
      </c>
      <c r="R69" s="55"/>
    </row>
    <row r="70" spans="1:18">
      <c r="A70" s="52">
        <v>156</v>
      </c>
      <c r="B70" s="53" t="s">
        <v>101</v>
      </c>
      <c r="C70" s="53" t="s">
        <v>128</v>
      </c>
      <c r="D70" s="53" t="s">
        <v>129</v>
      </c>
      <c r="E70" s="54">
        <v>3</v>
      </c>
      <c r="F70" s="55">
        <v>2.95</v>
      </c>
      <c r="G70" s="52">
        <v>0.38747282389728283</v>
      </c>
      <c r="H70" s="52">
        <v>1.5323269261671779</v>
      </c>
      <c r="I70" s="56">
        <v>3.9546694159211291</v>
      </c>
      <c r="J70" s="99">
        <f t="shared" si="2"/>
        <v>228348.85559271459</v>
      </c>
      <c r="K70" s="57">
        <v>0.94999999999999984</v>
      </c>
      <c r="L70" s="55" t="s">
        <v>48</v>
      </c>
      <c r="M70" s="57">
        <v>0.95</v>
      </c>
      <c r="N70" s="52">
        <v>620346</v>
      </c>
      <c r="O70" s="52">
        <v>3.3370439999999997</v>
      </c>
      <c r="P70" s="122">
        <f t="shared" si="3"/>
        <v>1966615.8023627996</v>
      </c>
      <c r="Q70" s="55" t="s">
        <v>49</v>
      </c>
      <c r="R70" s="55"/>
    </row>
    <row r="71" spans="1:18">
      <c r="A71" s="52">
        <v>158</v>
      </c>
      <c r="B71" s="53" t="s">
        <v>101</v>
      </c>
      <c r="C71" s="53" t="s">
        <v>128</v>
      </c>
      <c r="D71" s="53" t="s">
        <v>130</v>
      </c>
      <c r="E71" s="54">
        <v>3</v>
      </c>
      <c r="F71" s="55">
        <v>2.65</v>
      </c>
      <c r="G71" s="52">
        <v>0.94910673336750229</v>
      </c>
      <c r="H71" s="52">
        <v>25.789513483879571</v>
      </c>
      <c r="I71" s="56">
        <v>27.172405986812919</v>
      </c>
      <c r="J71" s="99">
        <f t="shared" si="2"/>
        <v>102917.79406995588</v>
      </c>
      <c r="K71" s="57">
        <v>0.95000000000047735</v>
      </c>
      <c r="L71" s="55" t="s">
        <v>48</v>
      </c>
      <c r="M71" s="57">
        <v>0.95</v>
      </c>
      <c r="N71" s="52">
        <v>114143.664</v>
      </c>
      <c r="O71" s="52">
        <v>0</v>
      </c>
      <c r="P71" s="122">
        <f t="shared" si="3"/>
        <v>0</v>
      </c>
      <c r="Q71" s="55" t="s">
        <v>49</v>
      </c>
      <c r="R71" s="55"/>
    </row>
    <row r="72" spans="1:18">
      <c r="A72" s="52">
        <v>160</v>
      </c>
      <c r="B72" s="53" t="s">
        <v>101</v>
      </c>
      <c r="C72" s="53" t="s">
        <v>128</v>
      </c>
      <c r="D72" s="53" t="s">
        <v>131</v>
      </c>
      <c r="E72" s="54">
        <v>2</v>
      </c>
      <c r="F72" s="55">
        <v>2.95</v>
      </c>
      <c r="G72" s="52">
        <v>7.0166104931097486</v>
      </c>
      <c r="H72" s="52">
        <v>211.84243218901076</v>
      </c>
      <c r="I72" s="56">
        <v>30.191562207569913</v>
      </c>
      <c r="J72" s="99">
        <f t="shared" si="2"/>
        <v>57891.25916435018</v>
      </c>
      <c r="K72" s="57">
        <v>0.94999999999977613</v>
      </c>
      <c r="L72" s="55" t="s">
        <v>48</v>
      </c>
      <c r="M72" s="57">
        <v>0.95</v>
      </c>
      <c r="N72" s="52">
        <v>8684.844000000001</v>
      </c>
      <c r="O72" s="52">
        <v>27.864042000000001</v>
      </c>
      <c r="P72" s="122">
        <f t="shared" si="3"/>
        <v>229895.11508047563</v>
      </c>
      <c r="Q72" s="55" t="s">
        <v>49</v>
      </c>
      <c r="R72" s="55"/>
    </row>
    <row r="73" spans="1:18">
      <c r="A73" s="52"/>
      <c r="B73" s="53" t="s">
        <v>101</v>
      </c>
      <c r="C73" s="53" t="s">
        <v>128</v>
      </c>
      <c r="D73" s="53" t="s">
        <v>248</v>
      </c>
      <c r="E73" s="54">
        <v>2</v>
      </c>
      <c r="F73" s="55"/>
      <c r="G73" s="52"/>
      <c r="H73" s="52"/>
      <c r="I73" s="56"/>
      <c r="J73" s="99">
        <f t="shared" si="2"/>
        <v>0</v>
      </c>
      <c r="K73" s="57"/>
      <c r="L73" s="55" t="s">
        <v>48</v>
      </c>
      <c r="M73" s="83"/>
      <c r="N73" s="52"/>
      <c r="O73" s="52"/>
      <c r="P73" s="130"/>
      <c r="Q73" s="55" t="s">
        <v>49</v>
      </c>
      <c r="R73" s="55" t="s">
        <v>256</v>
      </c>
    </row>
    <row r="74" spans="1:18">
      <c r="A74" s="52">
        <v>164</v>
      </c>
      <c r="B74" s="53" t="s">
        <v>101</v>
      </c>
      <c r="C74" s="53" t="s">
        <v>132</v>
      </c>
      <c r="D74" s="79" t="s">
        <v>133</v>
      </c>
      <c r="E74" s="55">
        <v>2</v>
      </c>
      <c r="F74" s="55">
        <v>2.82</v>
      </c>
      <c r="G74" s="52">
        <v>0.05</v>
      </c>
      <c r="H74" s="52">
        <v>29.043947819584492</v>
      </c>
      <c r="I74" s="56">
        <v>580.87895639168983</v>
      </c>
      <c r="J74" s="99">
        <f t="shared" si="2"/>
        <v>139.572384</v>
      </c>
      <c r="K74" s="57">
        <v>0</v>
      </c>
      <c r="L74" s="55" t="s">
        <v>48</v>
      </c>
      <c r="M74" s="57">
        <v>0.6</v>
      </c>
      <c r="N74" s="52">
        <v>4652.4128000000001</v>
      </c>
      <c r="O74" s="52">
        <v>106.48482719999996</v>
      </c>
      <c r="P74" s="122">
        <f t="shared" ref="P74:P105" si="4">M74*N74*O74</f>
        <v>297246.82384264073</v>
      </c>
      <c r="Q74" s="55" t="s">
        <v>49</v>
      </c>
      <c r="R74" s="55"/>
    </row>
    <row r="75" spans="1:18">
      <c r="A75" s="52">
        <v>165</v>
      </c>
      <c r="B75" s="53" t="s">
        <v>101</v>
      </c>
      <c r="C75" s="53" t="s">
        <v>132</v>
      </c>
      <c r="D75" s="79" t="s">
        <v>134</v>
      </c>
      <c r="E75" s="55">
        <v>2</v>
      </c>
      <c r="F75" s="55">
        <v>2.82</v>
      </c>
      <c r="G75" s="52">
        <v>2.0000000000000004E-2</v>
      </c>
      <c r="H75" s="52">
        <v>27.460496820736125</v>
      </c>
      <c r="I75" s="56">
        <v>1373.024841036806</v>
      </c>
      <c r="J75" s="99">
        <f t="shared" ref="J75:J106" si="5">G75*(M75*N75)</f>
        <v>9.1149312000000027</v>
      </c>
      <c r="K75" s="57">
        <v>0</v>
      </c>
      <c r="L75" s="55" t="s">
        <v>48</v>
      </c>
      <c r="M75" s="57">
        <v>0.6</v>
      </c>
      <c r="N75" s="52">
        <v>759.57760000000007</v>
      </c>
      <c r="O75" s="52">
        <v>76.758995999999996</v>
      </c>
      <c r="P75" s="122">
        <f t="shared" si="4"/>
        <v>34982.648376053759</v>
      </c>
      <c r="Q75" s="55" t="s">
        <v>49</v>
      </c>
      <c r="R75" s="55" t="s">
        <v>135</v>
      </c>
    </row>
    <row r="76" spans="1:18">
      <c r="A76" s="52">
        <v>168</v>
      </c>
      <c r="B76" s="53" t="s">
        <v>101</v>
      </c>
      <c r="C76" s="53" t="s">
        <v>117</v>
      </c>
      <c r="D76" s="53" t="s">
        <v>136</v>
      </c>
      <c r="E76" s="54">
        <v>3</v>
      </c>
      <c r="F76" s="55">
        <v>3</v>
      </c>
      <c r="G76" s="52">
        <v>1.83</v>
      </c>
      <c r="H76" s="52">
        <v>22.756853293183596</v>
      </c>
      <c r="I76" s="56">
        <v>12.435438958023823</v>
      </c>
      <c r="J76" s="99">
        <f t="shared" si="5"/>
        <v>169320.02879700001</v>
      </c>
      <c r="K76" s="57">
        <v>0.81999999999956019</v>
      </c>
      <c r="L76" s="55" t="s">
        <v>48</v>
      </c>
      <c r="M76" s="57">
        <v>0.95</v>
      </c>
      <c r="N76" s="52">
        <v>97394.322</v>
      </c>
      <c r="O76" s="52">
        <v>1E-35</v>
      </c>
      <c r="P76" s="122">
        <f t="shared" si="4"/>
        <v>9.2524605899999988E-31</v>
      </c>
      <c r="Q76" s="55" t="s">
        <v>49</v>
      </c>
      <c r="R76" s="55"/>
    </row>
    <row r="77" spans="1:18">
      <c r="A77" s="52">
        <v>167</v>
      </c>
      <c r="B77" s="52" t="s">
        <v>101</v>
      </c>
      <c r="C77" s="52" t="s">
        <v>132</v>
      </c>
      <c r="D77" s="52" t="s">
        <v>253</v>
      </c>
      <c r="E77" s="61">
        <v>2</v>
      </c>
      <c r="F77" s="61">
        <v>2.87</v>
      </c>
      <c r="G77" s="52"/>
      <c r="H77" s="52"/>
      <c r="I77" s="56"/>
      <c r="J77" s="99">
        <f t="shared" si="5"/>
        <v>0</v>
      </c>
      <c r="K77" s="57"/>
      <c r="L77" s="55" t="s">
        <v>48</v>
      </c>
      <c r="M77" s="58">
        <v>0.95</v>
      </c>
      <c r="N77" s="68">
        <v>4747.3599999999997</v>
      </c>
      <c r="O77" s="68">
        <v>185.21282400000001</v>
      </c>
      <c r="P77" s="129">
        <f t="shared" si="4"/>
        <v>835308.35453740787</v>
      </c>
      <c r="Q77" s="55" t="s">
        <v>49</v>
      </c>
      <c r="R77" s="55" t="s">
        <v>257</v>
      </c>
    </row>
    <row r="78" spans="1:18">
      <c r="A78" s="52">
        <v>169</v>
      </c>
      <c r="B78" s="53" t="s">
        <v>101</v>
      </c>
      <c r="C78" s="53" t="s">
        <v>117</v>
      </c>
      <c r="D78" s="53" t="s">
        <v>137</v>
      </c>
      <c r="E78" s="54">
        <v>3</v>
      </c>
      <c r="F78" s="55">
        <v>3</v>
      </c>
      <c r="G78" s="52">
        <v>0.32744182301178831</v>
      </c>
      <c r="H78" s="52">
        <v>1.5817568270112803</v>
      </c>
      <c r="I78" s="56">
        <v>4.8306499532111848</v>
      </c>
      <c r="J78" s="99">
        <f t="shared" si="5"/>
        <v>192970.86388116729</v>
      </c>
      <c r="K78" s="57">
        <v>0.95</v>
      </c>
      <c r="L78" s="55" t="s">
        <v>48</v>
      </c>
      <c r="M78" s="57">
        <v>0.95</v>
      </c>
      <c r="N78" s="52">
        <v>620346</v>
      </c>
      <c r="O78" s="52">
        <v>1E-35</v>
      </c>
      <c r="P78" s="122">
        <f t="shared" si="4"/>
        <v>5.8932869999999999E-30</v>
      </c>
      <c r="Q78" s="55" t="s">
        <v>49</v>
      </c>
      <c r="R78" s="55"/>
    </row>
    <row r="79" spans="1:18">
      <c r="A79" s="52">
        <v>173</v>
      </c>
      <c r="B79" s="53" t="s">
        <v>138</v>
      </c>
      <c r="C79" s="53" t="s">
        <v>139</v>
      </c>
      <c r="D79" s="53" t="s">
        <v>140</v>
      </c>
      <c r="E79" s="54">
        <v>3</v>
      </c>
      <c r="F79" s="55">
        <v>2.95</v>
      </c>
      <c r="G79" s="52">
        <v>2.2236856187101327E-2</v>
      </c>
      <c r="H79" s="52">
        <v>9.7078137501579693</v>
      </c>
      <c r="I79" s="56">
        <v>436.56412887128653</v>
      </c>
      <c r="J79" s="99">
        <f t="shared" si="5"/>
        <v>390.82498065000004</v>
      </c>
      <c r="K79" s="57">
        <v>0</v>
      </c>
      <c r="L79" s="55" t="s">
        <v>48</v>
      </c>
      <c r="M79" s="57">
        <v>0.03</v>
      </c>
      <c r="N79" s="52">
        <v>585851.67099999997</v>
      </c>
      <c r="O79" s="52">
        <v>4.7227379999999997</v>
      </c>
      <c r="P79" s="122">
        <f t="shared" si="4"/>
        <v>83004.718469855929</v>
      </c>
      <c r="Q79" s="55" t="s">
        <v>49</v>
      </c>
      <c r="R79" s="55"/>
    </row>
    <row r="80" spans="1:18">
      <c r="A80" s="52">
        <v>175</v>
      </c>
      <c r="B80" s="53" t="s">
        <v>138</v>
      </c>
      <c r="C80" s="53" t="s">
        <v>139</v>
      </c>
      <c r="D80" s="79" t="s">
        <v>141</v>
      </c>
      <c r="E80" s="54">
        <v>3</v>
      </c>
      <c r="F80" s="55">
        <v>2.8800000000000003</v>
      </c>
      <c r="G80" s="52">
        <v>6.7213428451584969E-2</v>
      </c>
      <c r="H80" s="52">
        <v>94.433595135157361</v>
      </c>
      <c r="I80" s="56">
        <v>1404.9810776008781</v>
      </c>
      <c r="J80" s="99">
        <f t="shared" si="5"/>
        <v>12.702290119999999</v>
      </c>
      <c r="K80" s="64">
        <v>0</v>
      </c>
      <c r="L80" s="55" t="s">
        <v>48</v>
      </c>
      <c r="M80" s="57">
        <v>5.0000000000000001E-3</v>
      </c>
      <c r="N80" s="55">
        <v>37796.881999999998</v>
      </c>
      <c r="O80" s="55">
        <v>81.232910399999994</v>
      </c>
      <c r="P80" s="122">
        <f t="shared" si="4"/>
        <v>15351.753644526863</v>
      </c>
      <c r="Q80" s="55" t="s">
        <v>49</v>
      </c>
      <c r="R80" s="55"/>
    </row>
    <row r="81" spans="1:18">
      <c r="A81" s="52">
        <v>176</v>
      </c>
      <c r="B81" s="53" t="s">
        <v>138</v>
      </c>
      <c r="C81" s="53" t="s">
        <v>139</v>
      </c>
      <c r="D81" s="79" t="s">
        <v>142</v>
      </c>
      <c r="E81" s="54">
        <v>3</v>
      </c>
      <c r="F81" s="55">
        <v>2.8800000000000003</v>
      </c>
      <c r="G81" s="52">
        <v>7.0250179737048141E-2</v>
      </c>
      <c r="H81" s="52">
        <v>64.339372509667641</v>
      </c>
      <c r="I81" s="56">
        <v>915.86061061330929</v>
      </c>
      <c r="J81" s="99">
        <f t="shared" si="5"/>
        <v>77.001894865999972</v>
      </c>
      <c r="K81" s="64">
        <v>0</v>
      </c>
      <c r="L81" s="55" t="s">
        <v>48</v>
      </c>
      <c r="M81" s="57">
        <v>5.0000000000000001E-3</v>
      </c>
      <c r="N81" s="55">
        <v>219221.91559999998</v>
      </c>
      <c r="O81" s="55">
        <v>1.3975319999999998</v>
      </c>
      <c r="P81" s="122">
        <f t="shared" si="4"/>
        <v>1531.8482107614955</v>
      </c>
      <c r="Q81" s="55" t="s">
        <v>49</v>
      </c>
      <c r="R81" s="55"/>
    </row>
    <row r="82" spans="1:18">
      <c r="A82" s="52">
        <v>178</v>
      </c>
      <c r="B82" s="53" t="s">
        <v>138</v>
      </c>
      <c r="C82" s="53" t="s">
        <v>139</v>
      </c>
      <c r="D82" s="53" t="s">
        <v>143</v>
      </c>
      <c r="E82" s="54">
        <v>3</v>
      </c>
      <c r="F82" s="55">
        <v>2.4300000000000002</v>
      </c>
      <c r="G82" s="52">
        <v>4.3020643210728342E-2</v>
      </c>
      <c r="H82" s="52">
        <v>5.8372414575303315</v>
      </c>
      <c r="I82" s="56">
        <v>135.6846625685657</v>
      </c>
      <c r="J82" s="99">
        <f t="shared" si="5"/>
        <v>15610.043280000002</v>
      </c>
      <c r="K82" s="64">
        <v>0</v>
      </c>
      <c r="L82" s="55" t="s">
        <v>48</v>
      </c>
      <c r="M82" s="57">
        <v>0.6</v>
      </c>
      <c r="N82" s="55">
        <v>604750.11199999996</v>
      </c>
      <c r="O82" s="65">
        <v>7.9550000000000001</v>
      </c>
      <c r="P82" s="122">
        <f t="shared" si="4"/>
        <v>2886472.2845760002</v>
      </c>
      <c r="Q82" s="55" t="s">
        <v>49</v>
      </c>
      <c r="R82" s="55"/>
    </row>
    <row r="83" spans="1:18">
      <c r="A83" s="55">
        <v>187</v>
      </c>
      <c r="B83" s="53" t="s">
        <v>138</v>
      </c>
      <c r="C83" s="53" t="s">
        <v>139</v>
      </c>
      <c r="D83" s="79" t="s">
        <v>144</v>
      </c>
      <c r="E83" s="54">
        <v>3</v>
      </c>
      <c r="F83" s="55">
        <v>2.06</v>
      </c>
      <c r="G83" s="52">
        <v>1.0297961025815127E-2</v>
      </c>
      <c r="H83" s="52">
        <v>6.987394218791863</v>
      </c>
      <c r="I83" s="56">
        <v>678.52210755854765</v>
      </c>
      <c r="J83" s="99">
        <f t="shared" si="5"/>
        <v>1623.5967388997494</v>
      </c>
      <c r="K83" s="57">
        <v>0</v>
      </c>
      <c r="L83" s="55" t="s">
        <v>48</v>
      </c>
      <c r="M83" s="57">
        <v>0.1</v>
      </c>
      <c r="N83" s="55">
        <v>1576619.6189999999</v>
      </c>
      <c r="O83" s="55">
        <v>0</v>
      </c>
      <c r="P83" s="122">
        <f t="shared" si="4"/>
        <v>0</v>
      </c>
      <c r="Q83" s="55" t="s">
        <v>49</v>
      </c>
      <c r="R83" s="55" t="s">
        <v>145</v>
      </c>
    </row>
    <row r="84" spans="1:18">
      <c r="A84" s="55">
        <v>189</v>
      </c>
      <c r="B84" s="53" t="s">
        <v>146</v>
      </c>
      <c r="C84" s="53" t="s">
        <v>59</v>
      </c>
      <c r="D84" s="79" t="s">
        <v>147</v>
      </c>
      <c r="E84" s="61">
        <v>2</v>
      </c>
      <c r="F84" s="61">
        <v>2.11</v>
      </c>
      <c r="G84" s="55"/>
      <c r="H84" s="55"/>
      <c r="I84" s="55"/>
      <c r="J84" s="99">
        <f t="shared" si="5"/>
        <v>0</v>
      </c>
      <c r="K84" s="55"/>
      <c r="L84" s="55" t="s">
        <v>48</v>
      </c>
      <c r="M84" s="57">
        <v>0.5</v>
      </c>
      <c r="N84" s="66">
        <v>1000000</v>
      </c>
      <c r="O84" s="52">
        <v>1.0158479999999999</v>
      </c>
      <c r="P84" s="122">
        <f t="shared" si="4"/>
        <v>507923.99999999994</v>
      </c>
      <c r="Q84" s="55" t="s">
        <v>57</v>
      </c>
      <c r="R84" s="55" t="s">
        <v>148</v>
      </c>
    </row>
    <row r="85" spans="1:18">
      <c r="A85" s="52">
        <v>191</v>
      </c>
      <c r="B85" s="53" t="s">
        <v>146</v>
      </c>
      <c r="C85" s="53" t="s">
        <v>139</v>
      </c>
      <c r="D85" s="79" t="s">
        <v>238</v>
      </c>
      <c r="E85" s="59">
        <v>3</v>
      </c>
      <c r="F85" s="55">
        <v>2.11</v>
      </c>
      <c r="G85" s="52">
        <v>0.121465</v>
      </c>
      <c r="H85" s="52">
        <v>15.018199416</v>
      </c>
      <c r="I85" s="56">
        <v>123.64219664924052</v>
      </c>
      <c r="J85" s="99">
        <f t="shared" si="5"/>
        <v>868028.32361224992</v>
      </c>
      <c r="K85" s="57">
        <v>0</v>
      </c>
      <c r="L85" s="55" t="s">
        <v>51</v>
      </c>
      <c r="M85" s="57">
        <v>0.95</v>
      </c>
      <c r="N85" s="52">
        <v>7522447</v>
      </c>
      <c r="O85" s="52">
        <v>0.99129599999999984</v>
      </c>
      <c r="P85" s="122">
        <f t="shared" si="4"/>
        <v>7084123.0402463982</v>
      </c>
      <c r="Q85" s="55" t="s">
        <v>57</v>
      </c>
      <c r="R85" s="55" t="s">
        <v>149</v>
      </c>
    </row>
    <row r="86" spans="1:18">
      <c r="A86" s="52">
        <v>192</v>
      </c>
      <c r="B86" s="53" t="s">
        <v>146</v>
      </c>
      <c r="C86" s="53" t="s">
        <v>139</v>
      </c>
      <c r="D86" s="79" t="s">
        <v>239</v>
      </c>
      <c r="E86" s="59">
        <v>3</v>
      </c>
      <c r="F86" s="55">
        <v>2.56</v>
      </c>
      <c r="G86" s="52">
        <v>0.148205</v>
      </c>
      <c r="H86" s="52">
        <v>1.8646990560000001</v>
      </c>
      <c r="I86" s="56">
        <v>12.581890327586789</v>
      </c>
      <c r="J86" s="99">
        <f t="shared" si="5"/>
        <v>400869.12266300002</v>
      </c>
      <c r="K86" s="57">
        <v>1</v>
      </c>
      <c r="L86" s="55" t="s">
        <v>48</v>
      </c>
      <c r="M86" s="57">
        <v>0.95</v>
      </c>
      <c r="N86" s="52">
        <v>2847188</v>
      </c>
      <c r="O86" s="52">
        <v>0.99129599999999984</v>
      </c>
      <c r="P86" s="122">
        <f t="shared" si="4"/>
        <v>2681285.7718655998</v>
      </c>
      <c r="Q86" s="55" t="s">
        <v>57</v>
      </c>
      <c r="R86" s="55"/>
    </row>
    <row r="87" spans="1:18">
      <c r="A87" s="55">
        <v>193</v>
      </c>
      <c r="B87" s="53" t="s">
        <v>146</v>
      </c>
      <c r="C87" s="53" t="s">
        <v>139</v>
      </c>
      <c r="D87" s="79" t="s">
        <v>150</v>
      </c>
      <c r="E87" s="61">
        <v>2</v>
      </c>
      <c r="F87" s="61">
        <v>1.98</v>
      </c>
      <c r="G87" s="55"/>
      <c r="H87" s="55"/>
      <c r="I87" s="55"/>
      <c r="J87" s="99">
        <f t="shared" si="5"/>
        <v>0</v>
      </c>
      <c r="K87" s="55"/>
      <c r="L87" s="55" t="s">
        <v>48</v>
      </c>
      <c r="M87" s="57">
        <v>0.5</v>
      </c>
      <c r="N87" s="52">
        <v>510257.90700000001</v>
      </c>
      <c r="O87" s="55">
        <v>9.4999999999999998E-3</v>
      </c>
      <c r="P87" s="122">
        <f t="shared" si="4"/>
        <v>2423.7250582500001</v>
      </c>
      <c r="Q87" s="55" t="s">
        <v>57</v>
      </c>
      <c r="R87" s="55"/>
    </row>
    <row r="88" spans="1:18">
      <c r="A88" s="55">
        <v>197</v>
      </c>
      <c r="B88" s="53" t="s">
        <v>151</v>
      </c>
      <c r="C88" s="53" t="s">
        <v>152</v>
      </c>
      <c r="D88" s="53" t="s">
        <v>153</v>
      </c>
      <c r="E88" s="54">
        <v>3</v>
      </c>
      <c r="F88" s="55">
        <v>2.13</v>
      </c>
      <c r="G88" s="55"/>
      <c r="H88" s="55"/>
      <c r="I88" s="55"/>
      <c r="J88" s="99">
        <f t="shared" si="5"/>
        <v>0</v>
      </c>
      <c r="K88" s="55"/>
      <c r="L88" s="55" t="s">
        <v>48</v>
      </c>
      <c r="M88" s="57"/>
      <c r="N88" s="55"/>
      <c r="O88" s="52"/>
      <c r="P88" s="122">
        <f t="shared" si="4"/>
        <v>0</v>
      </c>
      <c r="Q88" s="55" t="s">
        <v>49</v>
      </c>
      <c r="R88" s="55" t="s">
        <v>154</v>
      </c>
    </row>
    <row r="89" spans="1:18">
      <c r="A89" s="52">
        <v>198</v>
      </c>
      <c r="B89" s="53" t="s">
        <v>151</v>
      </c>
      <c r="C89" s="53" t="s">
        <v>155</v>
      </c>
      <c r="D89" s="53" t="s">
        <v>156</v>
      </c>
      <c r="E89" s="54">
        <v>3</v>
      </c>
      <c r="F89" s="55">
        <v>2.4300000000000002</v>
      </c>
      <c r="G89" s="52">
        <v>1.237379375151554E-2</v>
      </c>
      <c r="H89" s="52">
        <v>1.0337661462361676</v>
      </c>
      <c r="I89" s="56">
        <v>83.544801779935284</v>
      </c>
      <c r="J89" s="99">
        <f t="shared" si="5"/>
        <v>9754.3829950495056</v>
      </c>
      <c r="K89" s="57">
        <v>0</v>
      </c>
      <c r="L89" s="55" t="s">
        <v>48</v>
      </c>
      <c r="M89" s="57">
        <v>0.5</v>
      </c>
      <c r="N89" s="52">
        <v>1576619.6189999999</v>
      </c>
      <c r="O89" s="52">
        <v>9.3710123999999997</v>
      </c>
      <c r="P89" s="122">
        <f t="shared" si="4"/>
        <v>7387260.9998661373</v>
      </c>
      <c r="Q89" s="55" t="s">
        <v>49</v>
      </c>
      <c r="R89" s="55" t="s">
        <v>157</v>
      </c>
    </row>
    <row r="90" spans="1:18">
      <c r="A90" s="55">
        <v>199</v>
      </c>
      <c r="B90" s="53" t="s">
        <v>151</v>
      </c>
      <c r="C90" s="53" t="s">
        <v>155</v>
      </c>
      <c r="D90" s="53" t="s">
        <v>158</v>
      </c>
      <c r="E90" s="54">
        <v>3</v>
      </c>
      <c r="F90" s="55">
        <v>2.4300000000000002</v>
      </c>
      <c r="G90" s="52">
        <v>2.0500000000000001E-2</v>
      </c>
      <c r="H90" s="52">
        <v>7.39553408</v>
      </c>
      <c r="I90" s="56">
        <v>360.75775999999996</v>
      </c>
      <c r="J90" s="99">
        <f t="shared" si="5"/>
        <v>193.70902025000001</v>
      </c>
      <c r="K90" s="57">
        <v>0</v>
      </c>
      <c r="L90" s="55" t="s">
        <v>48</v>
      </c>
      <c r="M90" s="57">
        <v>0.5</v>
      </c>
      <c r="N90" s="55">
        <v>18898.440999999999</v>
      </c>
      <c r="O90" s="55">
        <v>24.905242881858626</v>
      </c>
      <c r="P90" s="122">
        <f t="shared" si="4"/>
        <v>235335.1315967376</v>
      </c>
      <c r="Q90" s="55" t="s">
        <v>49</v>
      </c>
      <c r="R90" s="55" t="s">
        <v>233</v>
      </c>
    </row>
    <row r="91" spans="1:18">
      <c r="A91" s="67">
        <v>200</v>
      </c>
      <c r="B91" s="53" t="s">
        <v>151</v>
      </c>
      <c r="C91" s="53" t="s">
        <v>155</v>
      </c>
      <c r="D91" s="53" t="s">
        <v>159</v>
      </c>
      <c r="E91" s="60">
        <v>2</v>
      </c>
      <c r="F91" s="61">
        <v>2.4300000000000002</v>
      </c>
      <c r="G91" s="55"/>
      <c r="H91" s="55"/>
      <c r="I91" s="55"/>
      <c r="J91" s="99">
        <f t="shared" si="5"/>
        <v>0</v>
      </c>
      <c r="K91" s="57"/>
      <c r="L91" s="55" t="s">
        <v>48</v>
      </c>
      <c r="M91" s="57">
        <v>0.5</v>
      </c>
      <c r="N91" s="52">
        <v>98902.430999999997</v>
      </c>
      <c r="O91" s="52">
        <v>248.24842800000002</v>
      </c>
      <c r="P91" s="122">
        <f t="shared" si="4"/>
        <v>12276186.510564234</v>
      </c>
      <c r="Q91" s="55" t="s">
        <v>57</v>
      </c>
      <c r="R91" s="55"/>
    </row>
    <row r="92" spans="1:18">
      <c r="A92" s="67">
        <v>201</v>
      </c>
      <c r="B92" s="53" t="s">
        <v>151</v>
      </c>
      <c r="C92" s="53" t="s">
        <v>155</v>
      </c>
      <c r="D92" s="53" t="s">
        <v>160</v>
      </c>
      <c r="E92" s="60">
        <v>3</v>
      </c>
      <c r="F92" s="61">
        <v>2.4300000000000002</v>
      </c>
      <c r="G92" s="55"/>
      <c r="H92" s="55"/>
      <c r="I92" s="55"/>
      <c r="J92" s="99">
        <f t="shared" si="5"/>
        <v>0</v>
      </c>
      <c r="K92" s="57"/>
      <c r="L92" s="55" t="s">
        <v>48</v>
      </c>
      <c r="M92" s="57">
        <v>0.5</v>
      </c>
      <c r="N92" s="52">
        <v>187646.75220000002</v>
      </c>
      <c r="O92" s="52">
        <v>105.13669199999998</v>
      </c>
      <c r="P92" s="122">
        <f t="shared" si="4"/>
        <v>9864279.3954258598</v>
      </c>
      <c r="Q92" s="55" t="s">
        <v>57</v>
      </c>
      <c r="R92" s="55" t="s">
        <v>161</v>
      </c>
    </row>
    <row r="93" spans="1:18">
      <c r="A93" s="55">
        <v>208</v>
      </c>
      <c r="B93" s="53" t="s">
        <v>151</v>
      </c>
      <c r="C93" s="53" t="s">
        <v>155</v>
      </c>
      <c r="D93" s="79" t="s">
        <v>162</v>
      </c>
      <c r="E93" s="55">
        <v>2</v>
      </c>
      <c r="F93" s="55">
        <v>2.2999999999999998</v>
      </c>
      <c r="G93" s="55"/>
      <c r="H93" s="55"/>
      <c r="I93" s="55"/>
      <c r="J93" s="99">
        <f t="shared" si="5"/>
        <v>0</v>
      </c>
      <c r="K93" s="55"/>
      <c r="L93" s="55" t="s">
        <v>48</v>
      </c>
      <c r="M93" s="57">
        <v>0.5</v>
      </c>
      <c r="N93" s="52">
        <v>642546.99400000006</v>
      </c>
      <c r="O93" s="65">
        <v>22.5</v>
      </c>
      <c r="P93" s="122">
        <f t="shared" si="4"/>
        <v>7228653.682500001</v>
      </c>
      <c r="Q93" s="55" t="s">
        <v>57</v>
      </c>
      <c r="R93" s="55" t="s">
        <v>163</v>
      </c>
    </row>
    <row r="94" spans="1:18">
      <c r="A94" s="55">
        <v>209</v>
      </c>
      <c r="B94" s="53" t="s">
        <v>151</v>
      </c>
      <c r="C94" s="53" t="s">
        <v>164</v>
      </c>
      <c r="D94" s="53" t="s">
        <v>165</v>
      </c>
      <c r="E94" s="54">
        <v>3</v>
      </c>
      <c r="F94" s="55">
        <v>2.36</v>
      </c>
      <c r="G94" s="55"/>
      <c r="H94" s="55"/>
      <c r="I94" s="55"/>
      <c r="J94" s="99">
        <f t="shared" si="5"/>
        <v>0</v>
      </c>
      <c r="K94" s="55"/>
      <c r="L94" s="55" t="s">
        <v>48</v>
      </c>
      <c r="M94" s="57">
        <v>0.25</v>
      </c>
      <c r="N94" s="52">
        <v>2475695.7710000002</v>
      </c>
      <c r="O94" s="68">
        <v>30.03</v>
      </c>
      <c r="P94" s="122">
        <f t="shared" si="4"/>
        <v>18586286.000782501</v>
      </c>
      <c r="Q94" s="55" t="s">
        <v>57</v>
      </c>
      <c r="R94" s="55"/>
    </row>
    <row r="95" spans="1:18">
      <c r="A95" s="52">
        <v>210</v>
      </c>
      <c r="B95" s="53" t="s">
        <v>151</v>
      </c>
      <c r="C95" s="53" t="s">
        <v>164</v>
      </c>
      <c r="D95" s="53" t="s">
        <v>166</v>
      </c>
      <c r="E95" s="55">
        <v>2</v>
      </c>
      <c r="F95" s="55">
        <v>2.68</v>
      </c>
      <c r="G95" s="52">
        <v>1.6116504854368932</v>
      </c>
      <c r="H95" s="52">
        <v>179.38504490873785</v>
      </c>
      <c r="I95" s="56">
        <v>111.30517846746987</v>
      </c>
      <c r="J95" s="99">
        <f t="shared" si="5"/>
        <v>68529.783626213582</v>
      </c>
      <c r="K95" s="57">
        <v>0</v>
      </c>
      <c r="L95" s="55" t="s">
        <v>48</v>
      </c>
      <c r="M95" s="57">
        <v>0.25</v>
      </c>
      <c r="N95" s="52">
        <v>170085.96899999998</v>
      </c>
      <c r="O95" s="52">
        <v>134.70118799999997</v>
      </c>
      <c r="P95" s="122">
        <f t="shared" si="4"/>
        <v>5727695.5216077911</v>
      </c>
      <c r="Q95" s="55" t="s">
        <v>57</v>
      </c>
      <c r="R95" s="55"/>
    </row>
    <row r="96" spans="1:18">
      <c r="A96" s="52">
        <v>211</v>
      </c>
      <c r="B96" s="53" t="s">
        <v>151</v>
      </c>
      <c r="C96" s="53" t="s">
        <v>164</v>
      </c>
      <c r="D96" s="53" t="s">
        <v>167</v>
      </c>
      <c r="E96" s="55">
        <v>2</v>
      </c>
      <c r="F96" s="55">
        <v>2.68</v>
      </c>
      <c r="G96" s="52">
        <v>1.2068965517241379</v>
      </c>
      <c r="H96" s="52">
        <v>458.22844228965516</v>
      </c>
      <c r="I96" s="56">
        <v>379.67499504</v>
      </c>
      <c r="J96" s="99">
        <f t="shared" si="5"/>
        <v>20527.616948275863</v>
      </c>
      <c r="K96" s="57">
        <v>0</v>
      </c>
      <c r="L96" s="55" t="s">
        <v>48</v>
      </c>
      <c r="M96" s="57">
        <v>0.9</v>
      </c>
      <c r="N96" s="52">
        <v>18898.440999999999</v>
      </c>
      <c r="O96" s="52">
        <v>24.905242881858626</v>
      </c>
      <c r="P96" s="122">
        <f t="shared" si="4"/>
        <v>423603.2368741277</v>
      </c>
      <c r="Q96" s="55" t="s">
        <v>49</v>
      </c>
      <c r="R96" s="55"/>
    </row>
    <row r="97" spans="1:18">
      <c r="A97" s="52">
        <v>219</v>
      </c>
      <c r="B97" s="52" t="s">
        <v>235</v>
      </c>
      <c r="C97" s="52" t="s">
        <v>168</v>
      </c>
      <c r="D97" s="68" t="s">
        <v>234</v>
      </c>
      <c r="E97" s="55">
        <v>2</v>
      </c>
      <c r="F97" s="55">
        <v>2.5</v>
      </c>
      <c r="G97" s="52">
        <v>6.0599999999999998E-4</v>
      </c>
      <c r="H97" s="52">
        <v>0.11086051843692117</v>
      </c>
      <c r="I97" s="56">
        <v>182.93814923584353</v>
      </c>
      <c r="J97" s="99">
        <f t="shared" si="5"/>
        <v>2.3725584476999999</v>
      </c>
      <c r="K97" s="57">
        <v>0.7</v>
      </c>
      <c r="L97" s="55" t="s">
        <v>51</v>
      </c>
      <c r="M97" s="57">
        <v>0.7</v>
      </c>
      <c r="N97" s="52">
        <v>5593.0185000000001</v>
      </c>
      <c r="O97" s="52">
        <v>916.46453999999994</v>
      </c>
      <c r="P97" s="122">
        <f t="shared" si="4"/>
        <v>3588062.1887697927</v>
      </c>
      <c r="Q97" s="55" t="s">
        <v>57</v>
      </c>
      <c r="R97" s="55"/>
    </row>
    <row r="98" spans="1:18">
      <c r="A98" s="52">
        <v>220</v>
      </c>
      <c r="B98" s="53" t="s">
        <v>235</v>
      </c>
      <c r="C98" s="53" t="s">
        <v>168</v>
      </c>
      <c r="D98" s="53" t="s">
        <v>169</v>
      </c>
      <c r="E98" s="54">
        <v>3</v>
      </c>
      <c r="F98" s="55">
        <v>2.69</v>
      </c>
      <c r="G98" s="52">
        <v>6.0287081339712917E-2</v>
      </c>
      <c r="H98" s="52">
        <v>4.2441197894736842</v>
      </c>
      <c r="I98" s="56">
        <v>70.398494920634917</v>
      </c>
      <c r="J98" s="99">
        <f t="shared" si="5"/>
        <v>3709.0543736842105</v>
      </c>
      <c r="K98" s="57">
        <v>0.05</v>
      </c>
      <c r="L98" s="55" t="s">
        <v>51</v>
      </c>
      <c r="M98" s="57">
        <v>0.05</v>
      </c>
      <c r="N98" s="52">
        <v>1230464.07</v>
      </c>
      <c r="O98" s="68">
        <v>5.54</v>
      </c>
      <c r="P98" s="122">
        <f t="shared" si="4"/>
        <v>340838.54739000002</v>
      </c>
      <c r="Q98" s="55" t="s">
        <v>49</v>
      </c>
      <c r="R98" s="55"/>
    </row>
    <row r="99" spans="1:18">
      <c r="A99" s="52">
        <v>229</v>
      </c>
      <c r="B99" s="53" t="s">
        <v>151</v>
      </c>
      <c r="C99" s="53" t="s">
        <v>168</v>
      </c>
      <c r="D99" s="79" t="s">
        <v>170</v>
      </c>
      <c r="E99" s="55">
        <v>2</v>
      </c>
      <c r="F99" s="55">
        <v>2.68</v>
      </c>
      <c r="G99" s="52">
        <v>35.833333333333336</v>
      </c>
      <c r="H99" s="52">
        <v>269.0463732</v>
      </c>
      <c r="I99" s="56">
        <v>7.5082708799999995</v>
      </c>
      <c r="J99" s="99">
        <f t="shared" si="5"/>
        <v>11850897.377083335</v>
      </c>
      <c r="K99" s="57">
        <v>0.99999999999946043</v>
      </c>
      <c r="L99" s="55" t="s">
        <v>48</v>
      </c>
      <c r="M99" s="57">
        <v>1</v>
      </c>
      <c r="N99" s="52">
        <v>330722.71750000003</v>
      </c>
      <c r="O99" s="52">
        <v>38.686250999999999</v>
      </c>
      <c r="P99" s="122">
        <f t="shared" si="4"/>
        <v>12794422.060607092</v>
      </c>
      <c r="Q99" s="55" t="s">
        <v>57</v>
      </c>
      <c r="R99" s="55"/>
    </row>
    <row r="100" spans="1:18">
      <c r="A100" s="52">
        <v>230</v>
      </c>
      <c r="B100" s="53" t="s">
        <v>151</v>
      </c>
      <c r="C100" s="53" t="s">
        <v>168</v>
      </c>
      <c r="D100" s="80" t="s">
        <v>171</v>
      </c>
      <c r="E100" s="55">
        <v>2</v>
      </c>
      <c r="F100" s="55">
        <v>2.38</v>
      </c>
      <c r="G100" s="52">
        <v>6.125</v>
      </c>
      <c r="H100" s="52">
        <v>165.93024987000001</v>
      </c>
      <c r="I100" s="56">
        <v>27.090653040000003</v>
      </c>
      <c r="J100" s="99">
        <f t="shared" si="5"/>
        <v>2122663.4517812501</v>
      </c>
      <c r="K100" s="57">
        <v>0.49844367156213137</v>
      </c>
      <c r="L100" s="55" t="s">
        <v>48</v>
      </c>
      <c r="M100" s="57">
        <v>0.5</v>
      </c>
      <c r="N100" s="52">
        <v>693114.59649999999</v>
      </c>
      <c r="O100" s="52">
        <v>38.686250999999999</v>
      </c>
      <c r="P100" s="122">
        <f t="shared" si="4"/>
        <v>13407002.625981361</v>
      </c>
      <c r="Q100" s="55" t="s">
        <v>57</v>
      </c>
      <c r="R100" s="55"/>
    </row>
    <row r="101" spans="1:18">
      <c r="A101" s="55">
        <v>232</v>
      </c>
      <c r="B101" s="53" t="s">
        <v>151</v>
      </c>
      <c r="C101" s="69" t="s">
        <v>155</v>
      </c>
      <c r="D101" s="53" t="s">
        <v>172</v>
      </c>
      <c r="E101" s="54">
        <v>3</v>
      </c>
      <c r="F101" s="55">
        <v>2.06</v>
      </c>
      <c r="G101" s="52">
        <v>3.163E-3</v>
      </c>
      <c r="H101" s="52">
        <v>0.15243321285076661</v>
      </c>
      <c r="I101" s="56">
        <v>48.192606023005567</v>
      </c>
      <c r="J101" s="99">
        <f t="shared" si="5"/>
        <v>456.89281960000005</v>
      </c>
      <c r="K101" s="57">
        <v>0</v>
      </c>
      <c r="L101" s="55" t="s">
        <v>48</v>
      </c>
      <c r="M101" s="57">
        <v>0.05</v>
      </c>
      <c r="N101" s="55">
        <v>2888984</v>
      </c>
      <c r="O101" s="55">
        <v>7.2743999999999989E-2</v>
      </c>
      <c r="P101" s="122">
        <f t="shared" si="4"/>
        <v>10507.812604799999</v>
      </c>
      <c r="Q101" s="55" t="s">
        <v>49</v>
      </c>
      <c r="R101" s="55"/>
    </row>
    <row r="102" spans="1:18">
      <c r="A102" s="52">
        <v>234</v>
      </c>
      <c r="B102" s="52" t="s">
        <v>235</v>
      </c>
      <c r="C102" s="52" t="s">
        <v>139</v>
      </c>
      <c r="D102" s="68" t="s">
        <v>254</v>
      </c>
      <c r="E102" s="55">
        <v>2</v>
      </c>
      <c r="F102" s="55">
        <v>2.42</v>
      </c>
      <c r="G102" s="52">
        <v>7.0200000000000005</v>
      </c>
      <c r="H102" s="52">
        <v>407.44395120000001</v>
      </c>
      <c r="I102" s="56">
        <v>58.040448888888889</v>
      </c>
      <c r="J102" s="99">
        <f t="shared" si="5"/>
        <v>23582.305656</v>
      </c>
      <c r="K102" s="57"/>
      <c r="L102" s="55" t="s">
        <v>48</v>
      </c>
      <c r="M102" s="57">
        <v>0.5</v>
      </c>
      <c r="N102" s="52">
        <v>6718.6055999999999</v>
      </c>
      <c r="O102" s="52">
        <v>59.170986000000006</v>
      </c>
      <c r="P102" s="122">
        <f t="shared" si="4"/>
        <v>198773.2589485608</v>
      </c>
      <c r="Q102" s="55" t="s">
        <v>57</v>
      </c>
      <c r="R102" s="55"/>
    </row>
    <row r="103" spans="1:18">
      <c r="A103" s="52">
        <v>237</v>
      </c>
      <c r="B103" s="53" t="s">
        <v>173</v>
      </c>
      <c r="C103" s="69" t="s">
        <v>174</v>
      </c>
      <c r="D103" s="53" t="s">
        <v>175</v>
      </c>
      <c r="E103" s="54">
        <v>3</v>
      </c>
      <c r="F103" s="55">
        <v>2.7</v>
      </c>
      <c r="G103" s="52">
        <v>7.9864826064215567E-3</v>
      </c>
      <c r="H103" s="52">
        <v>1.3901591084041618</v>
      </c>
      <c r="I103" s="56">
        <v>174.06399999999999</v>
      </c>
      <c r="J103" s="99">
        <f t="shared" si="5"/>
        <v>56850.608810054793</v>
      </c>
      <c r="K103" s="57">
        <v>0.9</v>
      </c>
      <c r="L103" s="55" t="s">
        <v>51</v>
      </c>
      <c r="M103" s="57">
        <v>0.9</v>
      </c>
      <c r="N103" s="52">
        <v>7909282</v>
      </c>
      <c r="O103" s="52">
        <v>6.5279999999999999E-3</v>
      </c>
      <c r="P103" s="122">
        <f t="shared" si="4"/>
        <v>46468.613606400002</v>
      </c>
      <c r="Q103" s="55" t="s">
        <v>49</v>
      </c>
      <c r="R103" s="55"/>
    </row>
    <row r="104" spans="1:18">
      <c r="A104" s="52">
        <v>241</v>
      </c>
      <c r="B104" s="53" t="s">
        <v>173</v>
      </c>
      <c r="C104" s="53" t="s">
        <v>176</v>
      </c>
      <c r="D104" s="53" t="s">
        <v>177</v>
      </c>
      <c r="E104" s="54">
        <v>3</v>
      </c>
      <c r="F104" s="55">
        <v>2.7</v>
      </c>
      <c r="G104" s="52">
        <v>3.9</v>
      </c>
      <c r="H104" s="52">
        <v>211.27681871999999</v>
      </c>
      <c r="I104" s="56">
        <v>54.173543261538462</v>
      </c>
      <c r="J104" s="99">
        <f t="shared" si="5"/>
        <v>499708.43675999995</v>
      </c>
      <c r="K104" s="57">
        <v>0</v>
      </c>
      <c r="L104" s="55" t="s">
        <v>48</v>
      </c>
      <c r="M104" s="57">
        <v>0.6</v>
      </c>
      <c r="N104" s="52">
        <v>213550.614</v>
      </c>
      <c r="O104" s="68">
        <v>5</v>
      </c>
      <c r="P104" s="122">
        <f t="shared" si="4"/>
        <v>640651.84199999995</v>
      </c>
      <c r="Q104" s="55" t="s">
        <v>49</v>
      </c>
      <c r="R104" s="55"/>
    </row>
    <row r="105" spans="1:18">
      <c r="A105" s="52">
        <v>243</v>
      </c>
      <c r="B105" s="53" t="s">
        <v>173</v>
      </c>
      <c r="C105" s="53" t="s">
        <v>176</v>
      </c>
      <c r="D105" s="53" t="s">
        <v>311</v>
      </c>
      <c r="E105" s="54">
        <v>3</v>
      </c>
      <c r="F105" s="55">
        <v>2.87</v>
      </c>
      <c r="G105" s="52">
        <v>2.3885700000000001</v>
      </c>
      <c r="H105" s="52">
        <v>616.7532799999999</v>
      </c>
      <c r="I105" s="56">
        <v>258.21025969513136</v>
      </c>
      <c r="J105" s="99">
        <f t="shared" si="5"/>
        <v>68010.745344263996</v>
      </c>
      <c r="K105" s="57">
        <v>0.9</v>
      </c>
      <c r="L105" s="55" t="s">
        <v>51</v>
      </c>
      <c r="M105" s="57">
        <v>0.6</v>
      </c>
      <c r="N105" s="52">
        <v>47455.692000000003</v>
      </c>
      <c r="O105" s="68">
        <v>54.77</v>
      </c>
      <c r="P105" s="122">
        <f t="shared" si="4"/>
        <v>1559488.9505040001</v>
      </c>
      <c r="Q105" s="55" t="s">
        <v>49</v>
      </c>
      <c r="R105" s="55" t="s">
        <v>251</v>
      </c>
    </row>
    <row r="106" spans="1:18">
      <c r="A106" s="52">
        <v>243</v>
      </c>
      <c r="B106" s="53" t="s">
        <v>173</v>
      </c>
      <c r="C106" s="53" t="s">
        <v>176</v>
      </c>
      <c r="D106" s="79" t="s">
        <v>312</v>
      </c>
      <c r="E106" s="54">
        <v>3</v>
      </c>
      <c r="F106" s="55">
        <v>2.87</v>
      </c>
      <c r="G106" s="52">
        <v>2.3885700000000001</v>
      </c>
      <c r="H106" s="52">
        <v>616.7532799999999</v>
      </c>
      <c r="I106" s="56">
        <v>258.21025969513136</v>
      </c>
      <c r="J106" s="99">
        <f t="shared" si="5"/>
        <v>22670.248448088005</v>
      </c>
      <c r="K106" s="57">
        <v>0.9</v>
      </c>
      <c r="L106" s="55" t="s">
        <v>51</v>
      </c>
      <c r="M106" s="57">
        <v>0.2</v>
      </c>
      <c r="N106" s="52">
        <v>47455.692000000003</v>
      </c>
      <c r="O106" s="68">
        <v>6.39</v>
      </c>
      <c r="P106" s="122">
        <f t="shared" ref="P106:P137" si="6">M106*N106*O106</f>
        <v>60648.374376000007</v>
      </c>
      <c r="Q106" s="55" t="s">
        <v>49</v>
      </c>
      <c r="R106" s="55" t="s">
        <v>313</v>
      </c>
    </row>
    <row r="107" spans="1:18">
      <c r="A107" s="67">
        <v>247</v>
      </c>
      <c r="B107" s="53" t="s">
        <v>173</v>
      </c>
      <c r="C107" s="53" t="s">
        <v>179</v>
      </c>
      <c r="D107" s="79" t="s">
        <v>180</v>
      </c>
      <c r="E107" s="60">
        <v>3</v>
      </c>
      <c r="F107" s="61">
        <v>2.25</v>
      </c>
      <c r="G107" s="55"/>
      <c r="H107" s="52"/>
      <c r="I107" s="56"/>
      <c r="J107" s="99">
        <f t="shared" ref="J107:J127" si="7">G107*(M107*N107)</f>
        <v>0</v>
      </c>
      <c r="K107" s="57"/>
      <c r="L107" s="55" t="s">
        <v>48</v>
      </c>
      <c r="M107" s="57"/>
      <c r="N107" s="52"/>
      <c r="O107" s="52"/>
      <c r="P107" s="122">
        <f t="shared" si="6"/>
        <v>0</v>
      </c>
      <c r="Q107" s="55" t="s">
        <v>49</v>
      </c>
      <c r="R107" s="55"/>
    </row>
    <row r="108" spans="1:18">
      <c r="A108" s="55">
        <v>250</v>
      </c>
      <c r="B108" s="53" t="s">
        <v>173</v>
      </c>
      <c r="C108" s="53" t="s">
        <v>78</v>
      </c>
      <c r="D108" s="53" t="s">
        <v>181</v>
      </c>
      <c r="E108" s="70">
        <v>3</v>
      </c>
      <c r="F108" s="61">
        <v>2.25</v>
      </c>
      <c r="G108" s="55"/>
      <c r="H108" s="55"/>
      <c r="I108" s="55"/>
      <c r="J108" s="99">
        <f t="shared" si="7"/>
        <v>0</v>
      </c>
      <c r="K108" s="55"/>
      <c r="L108" s="55" t="s">
        <v>48</v>
      </c>
      <c r="M108" s="57"/>
      <c r="N108" s="55"/>
      <c r="O108" s="55"/>
      <c r="P108" s="122">
        <f t="shared" si="6"/>
        <v>0</v>
      </c>
      <c r="Q108" s="55" t="s">
        <v>57</v>
      </c>
      <c r="R108" s="55"/>
    </row>
    <row r="109" spans="1:18">
      <c r="A109" s="67">
        <v>259</v>
      </c>
      <c r="B109" s="53" t="s">
        <v>182</v>
      </c>
      <c r="C109" s="53" t="s">
        <v>183</v>
      </c>
      <c r="D109" s="79" t="s">
        <v>184</v>
      </c>
      <c r="E109" s="60">
        <v>3</v>
      </c>
      <c r="F109" s="61">
        <v>2.5100000000000002</v>
      </c>
      <c r="G109" s="52"/>
      <c r="H109" s="52"/>
      <c r="I109" s="56"/>
      <c r="J109" s="99">
        <f t="shared" si="7"/>
        <v>0</v>
      </c>
      <c r="K109" s="57"/>
      <c r="L109" s="55" t="s">
        <v>48</v>
      </c>
      <c r="M109" s="58">
        <v>0.7</v>
      </c>
      <c r="N109" s="68">
        <v>916201</v>
      </c>
      <c r="O109" s="68">
        <v>1.56</v>
      </c>
      <c r="P109" s="129">
        <f t="shared" si="6"/>
        <v>1000491.492</v>
      </c>
      <c r="Q109" s="55" t="s">
        <v>57</v>
      </c>
      <c r="R109" s="55" t="s">
        <v>258</v>
      </c>
    </row>
    <row r="110" spans="1:18">
      <c r="A110" s="67">
        <v>260</v>
      </c>
      <c r="B110" s="53" t="s">
        <v>182</v>
      </c>
      <c r="C110" s="53" t="s">
        <v>185</v>
      </c>
      <c r="D110" s="53" t="s">
        <v>186</v>
      </c>
      <c r="E110" s="61">
        <v>2</v>
      </c>
      <c r="F110" s="61">
        <v>2.38</v>
      </c>
      <c r="G110" s="52"/>
      <c r="H110" s="52"/>
      <c r="I110" s="56"/>
      <c r="J110" s="99">
        <f t="shared" si="7"/>
        <v>0</v>
      </c>
      <c r="K110" s="57"/>
      <c r="L110" s="55" t="s">
        <v>48</v>
      </c>
      <c r="M110" s="58">
        <v>0.1</v>
      </c>
      <c r="N110" s="68">
        <v>916201</v>
      </c>
      <c r="O110" s="68">
        <v>17.609796000000003</v>
      </c>
      <c r="P110" s="129">
        <f t="shared" si="6"/>
        <v>1613411.2704996003</v>
      </c>
      <c r="Q110" s="55" t="s">
        <v>57</v>
      </c>
      <c r="R110" s="55"/>
    </row>
    <row r="111" spans="1:18">
      <c r="A111" s="55">
        <v>279</v>
      </c>
      <c r="B111" s="53" t="s">
        <v>187</v>
      </c>
      <c r="C111" s="53" t="s">
        <v>139</v>
      </c>
      <c r="D111" s="53" t="s">
        <v>188</v>
      </c>
      <c r="E111" s="54">
        <v>3</v>
      </c>
      <c r="F111" s="55">
        <v>2.13</v>
      </c>
      <c r="G111" s="52">
        <v>1.5053980731355918E-3</v>
      </c>
      <c r="H111" s="52">
        <v>9.9655115715982276</v>
      </c>
      <c r="I111" s="56">
        <v>6619.8514196587721</v>
      </c>
      <c r="J111" s="99">
        <f t="shared" si="7"/>
        <v>80.228022534536052</v>
      </c>
      <c r="K111" s="57">
        <v>0</v>
      </c>
      <c r="L111" s="55" t="s">
        <v>48</v>
      </c>
      <c r="M111" s="57">
        <v>0.5</v>
      </c>
      <c r="N111" s="55">
        <v>106587.12</v>
      </c>
      <c r="O111" s="52">
        <v>54.552</v>
      </c>
      <c r="P111" s="122">
        <f t="shared" si="6"/>
        <v>2907270.2851199997</v>
      </c>
      <c r="Q111" s="55" t="s">
        <v>49</v>
      </c>
      <c r="R111" s="55"/>
    </row>
    <row r="112" spans="1:18">
      <c r="A112" s="55">
        <v>280</v>
      </c>
      <c r="B112" s="53" t="s">
        <v>187</v>
      </c>
      <c r="C112" s="53" t="s">
        <v>139</v>
      </c>
      <c r="D112" s="53" t="s">
        <v>189</v>
      </c>
      <c r="E112" s="54">
        <v>3</v>
      </c>
      <c r="F112" s="55">
        <v>2.13</v>
      </c>
      <c r="G112" s="52">
        <v>1.2491601032401719E-3</v>
      </c>
      <c r="H112" s="52">
        <v>8.2692542828155506</v>
      </c>
      <c r="I112" s="56">
        <v>6619.851419658773</v>
      </c>
      <c r="J112" s="99">
        <f t="shared" si="7"/>
        <v>66.572188911636289</v>
      </c>
      <c r="K112" s="57">
        <v>0</v>
      </c>
      <c r="L112" s="55" t="s">
        <v>48</v>
      </c>
      <c r="M112" s="57">
        <v>0.5</v>
      </c>
      <c r="N112" s="55">
        <v>106587.12</v>
      </c>
      <c r="O112" s="52">
        <v>54.552</v>
      </c>
      <c r="P112" s="122">
        <f t="shared" si="6"/>
        <v>2907270.2851199997</v>
      </c>
      <c r="Q112" s="55" t="s">
        <v>49</v>
      </c>
      <c r="R112" s="55"/>
    </row>
    <row r="113" spans="1:18">
      <c r="A113" s="52">
        <v>298</v>
      </c>
      <c r="B113" s="53" t="s">
        <v>190</v>
      </c>
      <c r="C113" s="53" t="s">
        <v>191</v>
      </c>
      <c r="D113" s="53" t="s">
        <v>192</v>
      </c>
      <c r="E113" s="55">
        <v>2</v>
      </c>
      <c r="F113" s="55">
        <v>2.73</v>
      </c>
      <c r="G113" s="52">
        <v>2.3940286609243342E-3</v>
      </c>
      <c r="H113" s="52">
        <v>0.33295142272375861</v>
      </c>
      <c r="I113" s="56">
        <v>139.07578808818693</v>
      </c>
      <c r="J113" s="99">
        <f t="shared" si="7"/>
        <v>1400.5067666407356</v>
      </c>
      <c r="K113" s="57">
        <v>0.9</v>
      </c>
      <c r="L113" s="55" t="s">
        <v>51</v>
      </c>
      <c r="M113" s="57">
        <v>0.9</v>
      </c>
      <c r="N113" s="52">
        <v>650000</v>
      </c>
      <c r="O113" s="52">
        <v>9.9906959999999998</v>
      </c>
      <c r="P113" s="122">
        <f t="shared" si="6"/>
        <v>5844557.1600000001</v>
      </c>
      <c r="Q113" s="55" t="s">
        <v>49</v>
      </c>
      <c r="R113" s="55"/>
    </row>
    <row r="114" spans="1:18">
      <c r="A114" s="52">
        <v>299</v>
      </c>
      <c r="B114" s="53" t="s">
        <v>190</v>
      </c>
      <c r="C114" s="53" t="s">
        <v>191</v>
      </c>
      <c r="D114" s="53" t="s">
        <v>193</v>
      </c>
      <c r="E114" s="55">
        <v>2</v>
      </c>
      <c r="F114" s="55">
        <v>2.8</v>
      </c>
      <c r="G114" s="52">
        <v>2.4809457923015369E-3</v>
      </c>
      <c r="H114" s="52">
        <v>0.54520440620666555</v>
      </c>
      <c r="I114" s="56">
        <v>219.75667823878064</v>
      </c>
      <c r="J114" s="99">
        <f t="shared" si="7"/>
        <v>725.67664424819952</v>
      </c>
      <c r="K114" s="57">
        <v>0.9</v>
      </c>
      <c r="L114" s="55" t="s">
        <v>51</v>
      </c>
      <c r="M114" s="57">
        <v>0.9</v>
      </c>
      <c r="N114" s="52">
        <v>325000</v>
      </c>
      <c r="O114" s="52">
        <v>9.9906959999999998</v>
      </c>
      <c r="P114" s="122">
        <f t="shared" si="6"/>
        <v>2922278.58</v>
      </c>
      <c r="Q114" s="55" t="s">
        <v>49</v>
      </c>
      <c r="R114" s="55"/>
    </row>
    <row r="115" spans="1:18">
      <c r="A115" s="71">
        <v>307</v>
      </c>
      <c r="B115" s="53" t="s">
        <v>190</v>
      </c>
      <c r="C115" s="53"/>
      <c r="D115" s="53" t="s">
        <v>194</v>
      </c>
      <c r="E115" s="60">
        <v>3</v>
      </c>
      <c r="F115" s="61">
        <v>2.6300000000000003</v>
      </c>
      <c r="G115" s="55"/>
      <c r="H115" s="52"/>
      <c r="I115" s="56"/>
      <c r="J115" s="99">
        <f t="shared" si="7"/>
        <v>0</v>
      </c>
      <c r="K115" s="57"/>
      <c r="L115" s="55" t="s">
        <v>51</v>
      </c>
      <c r="M115" s="57">
        <v>0.9</v>
      </c>
      <c r="N115" s="52">
        <v>1045011</v>
      </c>
      <c r="O115" s="68">
        <v>26.64</v>
      </c>
      <c r="P115" s="122">
        <f t="shared" si="6"/>
        <v>25055183.736000001</v>
      </c>
      <c r="Q115" s="55" t="s">
        <v>49</v>
      </c>
      <c r="R115" s="55"/>
    </row>
    <row r="116" spans="1:18">
      <c r="A116" s="52">
        <v>308</v>
      </c>
      <c r="B116" s="53" t="s">
        <v>190</v>
      </c>
      <c r="C116" s="53" t="s">
        <v>195</v>
      </c>
      <c r="D116" s="53" t="s">
        <v>196</v>
      </c>
      <c r="E116" s="54">
        <v>3</v>
      </c>
      <c r="F116" s="55">
        <v>2.7</v>
      </c>
      <c r="G116" s="52">
        <v>0.47073353681261659</v>
      </c>
      <c r="H116" s="52">
        <v>49.450368000000005</v>
      </c>
      <c r="I116" s="56">
        <v>105.04959628505193</v>
      </c>
      <c r="J116" s="99">
        <f t="shared" si="7"/>
        <v>3499.9979929091669</v>
      </c>
      <c r="K116" s="57">
        <v>0</v>
      </c>
      <c r="L116" s="55" t="s">
        <v>51</v>
      </c>
      <c r="M116" s="57">
        <v>0.6</v>
      </c>
      <c r="N116" s="52">
        <v>12392</v>
      </c>
      <c r="O116" s="52">
        <v>14.399999999999999</v>
      </c>
      <c r="P116" s="122">
        <f t="shared" si="6"/>
        <v>107066.87999999999</v>
      </c>
      <c r="Q116" s="55" t="s">
        <v>49</v>
      </c>
      <c r="R116" s="55"/>
    </row>
    <row r="117" spans="1:18">
      <c r="A117" s="52">
        <v>309</v>
      </c>
      <c r="B117" s="53" t="s">
        <v>190</v>
      </c>
      <c r="C117" s="53" t="s">
        <v>195</v>
      </c>
      <c r="D117" s="53" t="s">
        <v>197</v>
      </c>
      <c r="E117" s="54">
        <v>3</v>
      </c>
      <c r="F117" s="55">
        <v>2.25</v>
      </c>
      <c r="G117" s="52">
        <v>20.286999999999999</v>
      </c>
      <c r="H117" s="52">
        <v>24.624388800000002</v>
      </c>
      <c r="I117" s="56">
        <v>1.2138013900527433</v>
      </c>
      <c r="J117" s="99">
        <f t="shared" si="7"/>
        <v>1493123.2</v>
      </c>
      <c r="K117" s="57">
        <v>0.92</v>
      </c>
      <c r="L117" s="55" t="s">
        <v>51</v>
      </c>
      <c r="M117" s="57">
        <v>0.92</v>
      </c>
      <c r="N117" s="52">
        <v>80000</v>
      </c>
      <c r="O117" s="52">
        <v>14.399999999999999</v>
      </c>
      <c r="P117" s="122">
        <f t="shared" si="6"/>
        <v>1059840</v>
      </c>
      <c r="Q117" s="55" t="s">
        <v>49</v>
      </c>
      <c r="R117" s="55" t="s">
        <v>198</v>
      </c>
    </row>
    <row r="118" spans="1:18">
      <c r="A118" s="52">
        <v>310</v>
      </c>
      <c r="B118" s="53" t="s">
        <v>190</v>
      </c>
      <c r="C118" s="53" t="s">
        <v>199</v>
      </c>
      <c r="D118" s="53" t="s">
        <v>200</v>
      </c>
      <c r="E118" s="54">
        <v>3</v>
      </c>
      <c r="F118" s="55">
        <v>2.93</v>
      </c>
      <c r="G118" s="52">
        <v>72.258064516129039</v>
      </c>
      <c r="H118" s="52">
        <v>329.39084015409611</v>
      </c>
      <c r="I118" s="56">
        <v>4.5585339485611511</v>
      </c>
      <c r="J118" s="99">
        <f t="shared" si="7"/>
        <v>1519153.548387097</v>
      </c>
      <c r="K118" s="57">
        <v>0.8</v>
      </c>
      <c r="L118" s="55" t="s">
        <v>51</v>
      </c>
      <c r="M118" s="57">
        <v>0.8</v>
      </c>
      <c r="N118" s="52">
        <v>26280</v>
      </c>
      <c r="O118" s="52">
        <v>17.609796000000003</v>
      </c>
      <c r="P118" s="122">
        <f t="shared" si="6"/>
        <v>370228.35110400006</v>
      </c>
      <c r="Q118" s="55" t="s">
        <v>49</v>
      </c>
      <c r="R118" s="55"/>
    </row>
    <row r="119" spans="1:18">
      <c r="A119" s="52">
        <v>311</v>
      </c>
      <c r="B119" s="53" t="s">
        <v>190</v>
      </c>
      <c r="C119" s="53" t="s">
        <v>199</v>
      </c>
      <c r="D119" s="53" t="s">
        <v>201</v>
      </c>
      <c r="E119" s="54">
        <v>3</v>
      </c>
      <c r="F119" s="55">
        <v>2.93</v>
      </c>
      <c r="G119" s="52">
        <v>61.061837084884296</v>
      </c>
      <c r="H119" s="52">
        <v>357.15907886041867</v>
      </c>
      <c r="I119" s="56">
        <v>5.8491374631247792</v>
      </c>
      <c r="J119" s="99">
        <f t="shared" si="7"/>
        <v>80235.253929537968</v>
      </c>
      <c r="K119" s="57">
        <v>0.8</v>
      </c>
      <c r="L119" s="55" t="s">
        <v>51</v>
      </c>
      <c r="M119" s="58">
        <v>0.05</v>
      </c>
      <c r="N119" s="52">
        <v>26280</v>
      </c>
      <c r="O119" s="52">
        <v>622.14637168141599</v>
      </c>
      <c r="P119" s="122">
        <f t="shared" si="6"/>
        <v>817500.33238938055</v>
      </c>
      <c r="Q119" s="55" t="s">
        <v>49</v>
      </c>
      <c r="R119" s="55"/>
    </row>
    <row r="120" spans="1:18">
      <c r="A120" s="52">
        <v>318</v>
      </c>
      <c r="B120" s="52" t="s">
        <v>190</v>
      </c>
      <c r="C120" s="52" t="s">
        <v>249</v>
      </c>
      <c r="D120" s="68" t="s">
        <v>250</v>
      </c>
      <c r="E120" s="54">
        <v>3</v>
      </c>
      <c r="F120" s="55">
        <v>2.48</v>
      </c>
      <c r="G120" s="52">
        <v>0.12255696155523724</v>
      </c>
      <c r="H120" s="52">
        <v>26.711495284801398</v>
      </c>
      <c r="I120" s="56">
        <v>217.95167688424087</v>
      </c>
      <c r="J120" s="99">
        <f t="shared" si="7"/>
        <v>75.102906041049394</v>
      </c>
      <c r="K120" s="57">
        <v>0.8</v>
      </c>
      <c r="L120" s="55" t="s">
        <v>51</v>
      </c>
      <c r="M120" s="83">
        <v>0.8</v>
      </c>
      <c r="N120" s="52">
        <v>766</v>
      </c>
      <c r="O120" s="63">
        <v>420.038388</v>
      </c>
      <c r="P120" s="122">
        <f t="shared" si="6"/>
        <v>257399.52416640002</v>
      </c>
      <c r="Q120" s="55" t="s">
        <v>49</v>
      </c>
      <c r="R120" s="55"/>
    </row>
    <row r="121" spans="1:18">
      <c r="A121" s="52">
        <v>322</v>
      </c>
      <c r="B121" s="53" t="s">
        <v>202</v>
      </c>
      <c r="C121" s="53" t="s">
        <v>203</v>
      </c>
      <c r="D121" s="53" t="s">
        <v>204</v>
      </c>
      <c r="E121" s="54">
        <v>3</v>
      </c>
      <c r="F121" s="55">
        <v>3</v>
      </c>
      <c r="G121" s="52">
        <v>0.18796992481203006</v>
      </c>
      <c r="H121" s="52">
        <v>11.547970670512621</v>
      </c>
      <c r="I121" s="56">
        <v>61.435203967127144</v>
      </c>
      <c r="J121" s="99">
        <f t="shared" si="7"/>
        <v>110366.97368421053</v>
      </c>
      <c r="K121" s="57">
        <v>0</v>
      </c>
      <c r="L121" s="55" t="s">
        <v>51</v>
      </c>
      <c r="M121" s="57">
        <v>0.98</v>
      </c>
      <c r="N121" s="52">
        <v>599135</v>
      </c>
      <c r="O121" s="52">
        <v>0.44159999999999999</v>
      </c>
      <c r="P121" s="122">
        <f t="shared" si="6"/>
        <v>259286.45568000001</v>
      </c>
      <c r="Q121" s="55" t="s">
        <v>49</v>
      </c>
      <c r="R121" s="55"/>
    </row>
    <row r="122" spans="1:18">
      <c r="A122" s="52">
        <v>323</v>
      </c>
      <c r="B122" s="53" t="s">
        <v>202</v>
      </c>
      <c r="C122" s="53" t="s">
        <v>203</v>
      </c>
      <c r="D122" s="53" t="s">
        <v>205</v>
      </c>
      <c r="E122" s="54">
        <v>3</v>
      </c>
      <c r="F122" s="55">
        <v>3</v>
      </c>
      <c r="G122" s="52">
        <v>4.9900199600798399E-4</v>
      </c>
      <c r="H122" s="52">
        <v>1.030216</v>
      </c>
      <c r="I122" s="56">
        <v>2064.5528640000002</v>
      </c>
      <c r="J122" s="99">
        <f t="shared" si="7"/>
        <v>287.01077844311374</v>
      </c>
      <c r="K122" s="57">
        <v>0</v>
      </c>
      <c r="L122" s="55" t="s">
        <v>51</v>
      </c>
      <c r="M122" s="57">
        <v>0.96</v>
      </c>
      <c r="N122" s="52">
        <v>599135</v>
      </c>
      <c r="O122" s="52">
        <v>0.99062399999999995</v>
      </c>
      <c r="P122" s="122">
        <f t="shared" si="6"/>
        <v>569776.80983039993</v>
      </c>
      <c r="Q122" s="55" t="s">
        <v>49</v>
      </c>
      <c r="R122" s="55"/>
    </row>
    <row r="123" spans="1:18">
      <c r="A123" s="52">
        <v>324</v>
      </c>
      <c r="B123" s="53" t="s">
        <v>202</v>
      </c>
      <c r="C123" s="53" t="s">
        <v>203</v>
      </c>
      <c r="D123" s="53" t="s">
        <v>206</v>
      </c>
      <c r="E123" s="54">
        <v>3</v>
      </c>
      <c r="F123" s="55">
        <v>2.5499999999999998</v>
      </c>
      <c r="G123" s="52">
        <v>0.11461224489795918</v>
      </c>
      <c r="H123" s="52">
        <v>13.221112583269997</v>
      </c>
      <c r="I123" s="56">
        <v>115.35514896371615</v>
      </c>
      <c r="J123" s="99">
        <f t="shared" si="7"/>
        <v>68668.207346938769</v>
      </c>
      <c r="K123" s="57">
        <v>0</v>
      </c>
      <c r="L123" s="55" t="s">
        <v>51</v>
      </c>
      <c r="M123" s="57">
        <v>1</v>
      </c>
      <c r="N123" s="52">
        <v>599135</v>
      </c>
      <c r="O123" s="52">
        <v>0.190716</v>
      </c>
      <c r="P123" s="122">
        <f t="shared" si="6"/>
        <v>114264.63066</v>
      </c>
      <c r="Q123" s="55" t="s">
        <v>49</v>
      </c>
      <c r="R123" s="55"/>
    </row>
    <row r="124" spans="1:18">
      <c r="A124" s="52">
        <v>325</v>
      </c>
      <c r="B124" s="53" t="s">
        <v>202</v>
      </c>
      <c r="C124" s="53" t="s">
        <v>203</v>
      </c>
      <c r="D124" s="53" t="s">
        <v>207</v>
      </c>
      <c r="E124" s="54">
        <v>3</v>
      </c>
      <c r="F124" s="55">
        <v>2.95</v>
      </c>
      <c r="G124" s="52">
        <v>3.5</v>
      </c>
      <c r="H124" s="52">
        <v>264.82555944685038</v>
      </c>
      <c r="I124" s="56">
        <v>75.664445556242967</v>
      </c>
      <c r="J124" s="99">
        <f t="shared" si="7"/>
        <v>2034063.3249999997</v>
      </c>
      <c r="K124" s="57">
        <v>0</v>
      </c>
      <c r="L124" s="55" t="s">
        <v>51</v>
      </c>
      <c r="M124" s="72">
        <v>0.97</v>
      </c>
      <c r="N124" s="73">
        <v>599135</v>
      </c>
      <c r="O124" s="52">
        <v>2.94306</v>
      </c>
      <c r="P124" s="122">
        <f t="shared" si="6"/>
        <v>1710391.5455069998</v>
      </c>
      <c r="Q124" s="55" t="s">
        <v>49</v>
      </c>
      <c r="R124" s="55"/>
    </row>
    <row r="125" spans="1:18">
      <c r="A125" s="52">
        <v>326</v>
      </c>
      <c r="B125" s="53" t="s">
        <v>202</v>
      </c>
      <c r="C125" s="53" t="s">
        <v>203</v>
      </c>
      <c r="D125" s="53" t="s">
        <v>208</v>
      </c>
      <c r="E125" s="54">
        <v>3</v>
      </c>
      <c r="F125" s="55">
        <v>2.4300000000000002</v>
      </c>
      <c r="G125" s="52">
        <v>3.2423208191126277E-2</v>
      </c>
      <c r="H125" s="52">
        <v>6.4298577064846416</v>
      </c>
      <c r="I125" s="56">
        <v>198.31034821052634</v>
      </c>
      <c r="J125" s="99">
        <f t="shared" si="7"/>
        <v>27398.295051194535</v>
      </c>
      <c r="K125" s="57">
        <v>0</v>
      </c>
      <c r="L125" s="55" t="s">
        <v>51</v>
      </c>
      <c r="M125" s="57">
        <v>0.7</v>
      </c>
      <c r="N125" s="52">
        <v>1207173</v>
      </c>
      <c r="O125" s="52">
        <v>1.1034599999999999</v>
      </c>
      <c r="P125" s="122">
        <f t="shared" si="6"/>
        <v>932446.98300599982</v>
      </c>
      <c r="Q125" s="55" t="s">
        <v>49</v>
      </c>
      <c r="R125" s="55"/>
    </row>
    <row r="126" spans="1:18">
      <c r="A126" s="52">
        <v>328</v>
      </c>
      <c r="B126" s="53" t="s">
        <v>202</v>
      </c>
      <c r="C126" s="53" t="s">
        <v>203</v>
      </c>
      <c r="D126" s="74" t="s">
        <v>209</v>
      </c>
      <c r="E126" s="54">
        <v>3</v>
      </c>
      <c r="F126" s="55">
        <v>2.5</v>
      </c>
      <c r="G126" s="52">
        <v>5.6059053246406041</v>
      </c>
      <c r="H126" s="52">
        <v>288.28690548112928</v>
      </c>
      <c r="I126" s="56">
        <v>51.425575136628161</v>
      </c>
      <c r="J126" s="99">
        <f t="shared" si="7"/>
        <v>3291520.2049449775</v>
      </c>
      <c r="K126" s="57">
        <v>0.98</v>
      </c>
      <c r="L126" s="55" t="s">
        <v>51</v>
      </c>
      <c r="M126" s="57">
        <v>0.98</v>
      </c>
      <c r="N126" s="52">
        <v>599135</v>
      </c>
      <c r="O126" s="52">
        <v>4.1814600000000004</v>
      </c>
      <c r="P126" s="122">
        <f t="shared" si="6"/>
        <v>2455153.8563580005</v>
      </c>
      <c r="Q126" s="55" t="s">
        <v>49</v>
      </c>
      <c r="R126" s="55"/>
    </row>
    <row r="127" spans="1:18">
      <c r="A127" s="52">
        <v>329</v>
      </c>
      <c r="B127" s="53" t="s">
        <v>202</v>
      </c>
      <c r="C127" s="53"/>
      <c r="D127" s="74" t="s">
        <v>210</v>
      </c>
      <c r="E127" s="54">
        <v>3</v>
      </c>
      <c r="F127" s="55">
        <v>2.95</v>
      </c>
      <c r="G127" s="52">
        <v>5.6484778252246107E-3</v>
      </c>
      <c r="H127" s="52">
        <v>1.7566548106997083E-2</v>
      </c>
      <c r="I127" s="56">
        <v>3.109961418021244</v>
      </c>
      <c r="J127" s="99">
        <f t="shared" si="7"/>
        <v>6485.384881107685</v>
      </c>
      <c r="K127" s="57">
        <v>0</v>
      </c>
      <c r="L127" s="55" t="s">
        <v>51</v>
      </c>
      <c r="M127" s="57">
        <v>0.98</v>
      </c>
      <c r="N127" s="52">
        <v>1171597</v>
      </c>
      <c r="O127" s="52">
        <v>1.7508359999999998</v>
      </c>
      <c r="P127" s="122">
        <f t="shared" si="6"/>
        <v>2010248.72099016</v>
      </c>
      <c r="Q127" s="55" t="s">
        <v>49</v>
      </c>
      <c r="R127" s="55"/>
    </row>
    <row r="128" spans="1:18">
      <c r="A128" s="52"/>
      <c r="B128" s="53" t="s">
        <v>202</v>
      </c>
      <c r="C128" s="53"/>
      <c r="D128" s="81" t="s">
        <v>241</v>
      </c>
      <c r="E128" s="54">
        <v>3</v>
      </c>
      <c r="F128" s="55"/>
      <c r="G128" s="52"/>
      <c r="H128" s="52"/>
      <c r="I128" s="56"/>
      <c r="J128" s="56"/>
      <c r="K128" s="57"/>
      <c r="L128" s="55" t="s">
        <v>51</v>
      </c>
      <c r="M128" s="57"/>
      <c r="N128" s="52"/>
      <c r="O128" s="52"/>
      <c r="P128" s="122">
        <f t="shared" si="6"/>
        <v>0</v>
      </c>
      <c r="Q128" s="55" t="s">
        <v>57</v>
      </c>
      <c r="R128" s="55"/>
    </row>
    <row r="129" spans="1:18">
      <c r="A129" s="52"/>
      <c r="B129" s="53" t="s">
        <v>202</v>
      </c>
      <c r="C129" s="53"/>
      <c r="D129" s="81" t="s">
        <v>242</v>
      </c>
      <c r="E129" s="54">
        <v>3</v>
      </c>
      <c r="F129" s="55"/>
      <c r="G129" s="52">
        <v>1.859277345937591E-3</v>
      </c>
      <c r="H129" s="52">
        <v>2.5081703069375689</v>
      </c>
      <c r="I129" s="56">
        <v>1349.0027791807231</v>
      </c>
      <c r="J129" s="99">
        <f t="shared" ref="J129:J144" si="8">G129*(M129*N129)</f>
        <v>7352.7744226159803</v>
      </c>
      <c r="K129" s="57">
        <v>0</v>
      </c>
      <c r="L129" s="55" t="s">
        <v>48</v>
      </c>
      <c r="M129" s="57">
        <v>0.5</v>
      </c>
      <c r="N129" s="63">
        <v>7909282</v>
      </c>
      <c r="O129" s="52">
        <v>1.2576000000000001</v>
      </c>
      <c r="P129" s="122">
        <f t="shared" si="6"/>
        <v>4973356.5216000006</v>
      </c>
      <c r="Q129" s="55" t="s">
        <v>70</v>
      </c>
      <c r="R129" s="55"/>
    </row>
    <row r="130" spans="1:18">
      <c r="A130" s="71"/>
      <c r="B130" s="74" t="s">
        <v>138</v>
      </c>
      <c r="C130" s="74"/>
      <c r="D130" s="81" t="s">
        <v>211</v>
      </c>
      <c r="E130" s="60">
        <v>3</v>
      </c>
      <c r="F130" s="61">
        <v>2.06</v>
      </c>
      <c r="G130" s="52"/>
      <c r="H130" s="52"/>
      <c r="I130" s="56"/>
      <c r="J130" s="99">
        <f t="shared" si="8"/>
        <v>0</v>
      </c>
      <c r="K130" s="57"/>
      <c r="L130" s="55" t="s">
        <v>48</v>
      </c>
      <c r="M130" s="57"/>
      <c r="N130" s="52"/>
      <c r="O130" s="52"/>
      <c r="P130" s="122">
        <f t="shared" si="6"/>
        <v>0</v>
      </c>
      <c r="Q130" s="55" t="s">
        <v>49</v>
      </c>
      <c r="R130" s="55"/>
    </row>
    <row r="131" spans="1:18">
      <c r="A131" s="55"/>
      <c r="B131" s="128" t="s">
        <v>212</v>
      </c>
      <c r="C131" s="127" t="s">
        <v>213</v>
      </c>
      <c r="D131" s="123" t="s">
        <v>214</v>
      </c>
      <c r="E131" s="126">
        <v>3</v>
      </c>
      <c r="F131" s="55"/>
      <c r="G131" s="55"/>
      <c r="H131" s="55"/>
      <c r="I131" s="55"/>
      <c r="J131" s="99">
        <f t="shared" si="8"/>
        <v>0</v>
      </c>
      <c r="K131" s="55"/>
      <c r="L131" s="55" t="s">
        <v>48</v>
      </c>
      <c r="M131" s="57"/>
      <c r="N131" s="55"/>
      <c r="O131" s="55"/>
      <c r="P131" s="122">
        <f t="shared" si="6"/>
        <v>0</v>
      </c>
      <c r="Q131" s="55" t="s">
        <v>49</v>
      </c>
      <c r="R131" s="55" t="s">
        <v>215</v>
      </c>
    </row>
    <row r="132" spans="1:18">
      <c r="A132" s="55"/>
      <c r="B132" s="128" t="s">
        <v>212</v>
      </c>
      <c r="C132" s="127" t="s">
        <v>213</v>
      </c>
      <c r="D132" s="123" t="s">
        <v>216</v>
      </c>
      <c r="E132" s="126">
        <v>3</v>
      </c>
      <c r="F132" s="55"/>
      <c r="G132" s="55"/>
      <c r="H132" s="55"/>
      <c r="I132" s="55"/>
      <c r="J132" s="99">
        <f t="shared" si="8"/>
        <v>0</v>
      </c>
      <c r="K132" s="55"/>
      <c r="L132" s="55" t="s">
        <v>48</v>
      </c>
      <c r="M132" s="57"/>
      <c r="N132" s="55"/>
      <c r="O132" s="55"/>
      <c r="P132" s="122">
        <f t="shared" si="6"/>
        <v>0</v>
      </c>
      <c r="Q132" s="55" t="s">
        <v>49</v>
      </c>
      <c r="R132" s="55" t="s">
        <v>215</v>
      </c>
    </row>
    <row r="133" spans="1:18">
      <c r="A133" s="55"/>
      <c r="B133" s="128" t="s">
        <v>212</v>
      </c>
      <c r="C133" s="127" t="s">
        <v>213</v>
      </c>
      <c r="D133" s="123" t="s">
        <v>217</v>
      </c>
      <c r="E133" s="126">
        <v>3</v>
      </c>
      <c r="F133" s="55"/>
      <c r="G133" s="55"/>
      <c r="H133" s="55"/>
      <c r="I133" s="55"/>
      <c r="J133" s="99">
        <f t="shared" si="8"/>
        <v>0</v>
      </c>
      <c r="K133" s="55"/>
      <c r="L133" s="55" t="s">
        <v>48</v>
      </c>
      <c r="M133" s="57"/>
      <c r="N133" s="55"/>
      <c r="O133" s="55"/>
      <c r="P133" s="122">
        <f t="shared" si="6"/>
        <v>0</v>
      </c>
      <c r="Q133" s="55" t="s">
        <v>49</v>
      </c>
      <c r="R133" s="55" t="s">
        <v>215</v>
      </c>
    </row>
    <row r="134" spans="1:18">
      <c r="A134" s="55"/>
      <c r="B134" s="128" t="s">
        <v>212</v>
      </c>
      <c r="C134" s="127" t="s">
        <v>213</v>
      </c>
      <c r="D134" s="123" t="s">
        <v>218</v>
      </c>
      <c r="E134" s="126">
        <v>3</v>
      </c>
      <c r="F134" s="55"/>
      <c r="G134" s="55"/>
      <c r="H134" s="55"/>
      <c r="I134" s="55"/>
      <c r="J134" s="99">
        <f t="shared" si="8"/>
        <v>0</v>
      </c>
      <c r="K134" s="55"/>
      <c r="L134" s="55" t="s">
        <v>48</v>
      </c>
      <c r="M134" s="57"/>
      <c r="N134" s="55"/>
      <c r="O134" s="55"/>
      <c r="P134" s="122">
        <f t="shared" si="6"/>
        <v>0</v>
      </c>
      <c r="Q134" s="55" t="s">
        <v>49</v>
      </c>
      <c r="R134" s="55" t="s">
        <v>215</v>
      </c>
    </row>
    <row r="135" spans="1:18" ht="27.6">
      <c r="A135" s="55"/>
      <c r="B135" s="128" t="s">
        <v>212</v>
      </c>
      <c r="C135" s="127" t="s">
        <v>213</v>
      </c>
      <c r="D135" s="123" t="s">
        <v>219</v>
      </c>
      <c r="E135" s="126">
        <v>3</v>
      </c>
      <c r="F135" s="55"/>
      <c r="G135" s="55"/>
      <c r="H135" s="55"/>
      <c r="I135" s="55"/>
      <c r="J135" s="99">
        <f t="shared" si="8"/>
        <v>0</v>
      </c>
      <c r="K135" s="55"/>
      <c r="L135" s="55" t="s">
        <v>48</v>
      </c>
      <c r="M135" s="57"/>
      <c r="N135" s="55"/>
      <c r="O135" s="55"/>
      <c r="P135" s="122">
        <f t="shared" si="6"/>
        <v>0</v>
      </c>
      <c r="Q135" s="55" t="s">
        <v>49</v>
      </c>
      <c r="R135" s="55" t="s">
        <v>215</v>
      </c>
    </row>
    <row r="136" spans="1:18" ht="41.4">
      <c r="A136" s="55"/>
      <c r="B136" s="128" t="s">
        <v>212</v>
      </c>
      <c r="C136" s="127" t="s">
        <v>213</v>
      </c>
      <c r="D136" s="123" t="s">
        <v>220</v>
      </c>
      <c r="E136" s="126">
        <v>3</v>
      </c>
      <c r="F136" s="55"/>
      <c r="G136" s="55"/>
      <c r="H136" s="55"/>
      <c r="I136" s="55"/>
      <c r="J136" s="99">
        <f t="shared" si="8"/>
        <v>0</v>
      </c>
      <c r="K136" s="55"/>
      <c r="L136" s="55" t="s">
        <v>48</v>
      </c>
      <c r="M136" s="57"/>
      <c r="N136" s="55"/>
      <c r="O136" s="55"/>
      <c r="P136" s="122">
        <f t="shared" si="6"/>
        <v>0</v>
      </c>
      <c r="Q136" s="55" t="s">
        <v>49</v>
      </c>
      <c r="R136" s="55" t="s">
        <v>215</v>
      </c>
    </row>
    <row r="137" spans="1:18">
      <c r="A137" s="55"/>
      <c r="B137" s="128" t="s">
        <v>212</v>
      </c>
      <c r="C137" s="127" t="s">
        <v>213</v>
      </c>
      <c r="D137" s="123" t="s">
        <v>221</v>
      </c>
      <c r="E137" s="126">
        <v>3</v>
      </c>
      <c r="F137" s="55"/>
      <c r="G137" s="55"/>
      <c r="H137" s="55"/>
      <c r="I137" s="55"/>
      <c r="J137" s="99">
        <f t="shared" si="8"/>
        <v>0</v>
      </c>
      <c r="K137" s="55"/>
      <c r="L137" s="55" t="s">
        <v>48</v>
      </c>
      <c r="M137" s="57"/>
      <c r="N137" s="55"/>
      <c r="O137" s="55"/>
      <c r="P137" s="122">
        <f t="shared" si="6"/>
        <v>0</v>
      </c>
      <c r="Q137" s="55" t="s">
        <v>49</v>
      </c>
      <c r="R137" s="55" t="s">
        <v>215</v>
      </c>
    </row>
    <row r="138" spans="1:18" ht="27.6">
      <c r="A138" s="55"/>
      <c r="B138" s="128" t="s">
        <v>212</v>
      </c>
      <c r="C138" s="127" t="s">
        <v>213</v>
      </c>
      <c r="D138" s="123" t="s">
        <v>222</v>
      </c>
      <c r="E138" s="126">
        <v>3</v>
      </c>
      <c r="F138" s="55"/>
      <c r="G138" s="55"/>
      <c r="H138" s="55"/>
      <c r="I138" s="55"/>
      <c r="J138" s="99">
        <f t="shared" si="8"/>
        <v>0</v>
      </c>
      <c r="K138" s="55"/>
      <c r="L138" s="55" t="s">
        <v>48</v>
      </c>
      <c r="M138" s="57"/>
      <c r="N138" s="55"/>
      <c r="O138" s="55"/>
      <c r="P138" s="122">
        <f t="shared" ref="P138:P144" si="9">M138*N138*O138</f>
        <v>0</v>
      </c>
      <c r="Q138" s="55" t="s">
        <v>49</v>
      </c>
      <c r="R138" s="55" t="s">
        <v>215</v>
      </c>
    </row>
    <row r="139" spans="1:18">
      <c r="A139" s="55"/>
      <c r="B139" s="128" t="s">
        <v>212</v>
      </c>
      <c r="C139" s="127" t="s">
        <v>213</v>
      </c>
      <c r="D139" s="123" t="s">
        <v>223</v>
      </c>
      <c r="E139" s="126">
        <v>3</v>
      </c>
      <c r="F139" s="55"/>
      <c r="G139" s="55"/>
      <c r="H139" s="55"/>
      <c r="I139" s="55"/>
      <c r="J139" s="99">
        <f t="shared" si="8"/>
        <v>0</v>
      </c>
      <c r="K139" s="55"/>
      <c r="L139" s="55" t="s">
        <v>48</v>
      </c>
      <c r="M139" s="57"/>
      <c r="N139" s="55"/>
      <c r="O139" s="55"/>
      <c r="P139" s="122">
        <f t="shared" si="9"/>
        <v>0</v>
      </c>
      <c r="Q139" s="55" t="s">
        <v>49</v>
      </c>
      <c r="R139" s="55" t="s">
        <v>215</v>
      </c>
    </row>
    <row r="140" spans="1:18">
      <c r="A140" s="55"/>
      <c r="B140" s="128" t="s">
        <v>212</v>
      </c>
      <c r="C140" s="127" t="s">
        <v>213</v>
      </c>
      <c r="D140" s="125" t="s">
        <v>224</v>
      </c>
      <c r="E140" s="126">
        <v>3</v>
      </c>
      <c r="F140" s="55"/>
      <c r="G140" s="55"/>
      <c r="H140" s="55"/>
      <c r="I140" s="55"/>
      <c r="J140" s="99">
        <f t="shared" si="8"/>
        <v>0</v>
      </c>
      <c r="K140" s="55"/>
      <c r="L140" s="55" t="s">
        <v>48</v>
      </c>
      <c r="M140" s="57"/>
      <c r="O140" s="55"/>
      <c r="P140" s="122">
        <f t="shared" si="9"/>
        <v>0</v>
      </c>
      <c r="Q140" s="55" t="s">
        <v>70</v>
      </c>
      <c r="R140" s="55" t="s">
        <v>215</v>
      </c>
    </row>
    <row r="141" spans="1:18" ht="15.6">
      <c r="A141" s="55"/>
      <c r="B141" s="74" t="s">
        <v>89</v>
      </c>
      <c r="C141" s="74" t="s">
        <v>59</v>
      </c>
      <c r="D141" s="74" t="s">
        <v>225</v>
      </c>
      <c r="E141" s="54">
        <v>3</v>
      </c>
      <c r="F141" s="55"/>
      <c r="G141" s="55"/>
      <c r="H141" s="55"/>
      <c r="I141" s="55"/>
      <c r="J141" s="99">
        <f t="shared" si="8"/>
        <v>0</v>
      </c>
      <c r="K141" s="55"/>
      <c r="L141" s="55" t="s">
        <v>51</v>
      </c>
      <c r="M141" s="57">
        <v>0.7</v>
      </c>
      <c r="N141" s="77">
        <v>12813191</v>
      </c>
      <c r="O141" s="55">
        <v>3.6999999999999998E-2</v>
      </c>
      <c r="P141" s="122">
        <f t="shared" si="9"/>
        <v>331861.64689999993</v>
      </c>
      <c r="Q141" s="55" t="s">
        <v>49</v>
      </c>
      <c r="R141" s="55" t="s">
        <v>226</v>
      </c>
    </row>
    <row r="142" spans="1:18">
      <c r="A142" s="55"/>
      <c r="B142" s="74" t="s">
        <v>101</v>
      </c>
      <c r="C142" s="74" t="s">
        <v>227</v>
      </c>
      <c r="D142" s="125" t="s">
        <v>228</v>
      </c>
      <c r="E142" s="124">
        <v>3</v>
      </c>
      <c r="F142" s="55"/>
      <c r="G142" s="55"/>
      <c r="H142" s="55"/>
      <c r="I142" s="55"/>
      <c r="J142" s="99">
        <f t="shared" si="8"/>
        <v>0</v>
      </c>
      <c r="K142" s="55"/>
      <c r="L142" s="55" t="s">
        <v>48</v>
      </c>
      <c r="M142" s="57"/>
      <c r="N142" s="55"/>
      <c r="O142" s="55"/>
      <c r="P142" s="122">
        <f t="shared" si="9"/>
        <v>0</v>
      </c>
      <c r="Q142" s="55" t="s">
        <v>49</v>
      </c>
      <c r="R142" s="55" t="s">
        <v>215</v>
      </c>
    </row>
    <row r="143" spans="1:18">
      <c r="A143" s="55"/>
      <c r="B143" s="74" t="s">
        <v>101</v>
      </c>
      <c r="C143" s="74" t="s">
        <v>227</v>
      </c>
      <c r="D143" s="125" t="s">
        <v>229</v>
      </c>
      <c r="E143" s="124">
        <v>3</v>
      </c>
      <c r="F143" s="55"/>
      <c r="G143" s="55"/>
      <c r="H143" s="55"/>
      <c r="I143" s="55"/>
      <c r="J143" s="99">
        <f t="shared" si="8"/>
        <v>0</v>
      </c>
      <c r="K143" s="55"/>
      <c r="L143" s="55" t="s">
        <v>48</v>
      </c>
      <c r="M143" s="57"/>
      <c r="N143" s="55"/>
      <c r="O143" s="55"/>
      <c r="P143" s="122">
        <f t="shared" si="9"/>
        <v>0</v>
      </c>
      <c r="Q143" s="55" t="s">
        <v>49</v>
      </c>
      <c r="R143" s="55" t="s">
        <v>215</v>
      </c>
    </row>
    <row r="144" spans="1:18" ht="15.6">
      <c r="A144" s="55"/>
      <c r="B144" s="74" t="s">
        <v>202</v>
      </c>
      <c r="C144" s="74" t="s">
        <v>230</v>
      </c>
      <c r="D144" s="123" t="s">
        <v>231</v>
      </c>
      <c r="E144" s="59">
        <v>3</v>
      </c>
      <c r="F144" s="55"/>
      <c r="G144" s="55"/>
      <c r="H144" s="55"/>
      <c r="I144" s="55"/>
      <c r="J144" s="99">
        <f t="shared" si="8"/>
        <v>0</v>
      </c>
      <c r="K144" s="55"/>
      <c r="L144" s="55" t="s">
        <v>48</v>
      </c>
      <c r="M144" s="57">
        <v>0.3</v>
      </c>
      <c r="N144" s="77">
        <v>2289849</v>
      </c>
      <c r="O144" s="55">
        <v>22.11</v>
      </c>
      <c r="P144" s="122">
        <f t="shared" si="9"/>
        <v>15188568.416999999</v>
      </c>
      <c r="Q144" s="55" t="s">
        <v>70</v>
      </c>
      <c r="R144" s="55" t="s">
        <v>232</v>
      </c>
    </row>
    <row r="146" spans="4:4" ht="46.2" customHeight="1"/>
    <row r="150" spans="4:4" ht="30" customHeight="1"/>
    <row r="154" spans="4:4">
      <c r="D154" s="78"/>
    </row>
  </sheetData>
  <autoFilter ref="A10:R146" xr:uid="{EA9E8B50-3DA4-C24A-B81F-5045C1DF9C48}"/>
  <mergeCells count="3">
    <mergeCell ref="G8:J8"/>
    <mergeCell ref="N8:O8"/>
    <mergeCell ref="K9:L9"/>
  </mergeCells>
  <conditionalFormatting sqref="K10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4:K1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5:K14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9:K90 K9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8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2:K96 K11:K90 K98:K104 K106:K1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0" verticalDpi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2BE9-AFE3-464F-B5AC-B0CE213CCBC5}">
  <sheetPr>
    <tabColor theme="9" tint="0.79998168889431442"/>
  </sheetPr>
  <dimension ref="A1:CA1048571"/>
  <sheetViews>
    <sheetView zoomScale="90" zoomScaleNormal="90" workbookViewId="0">
      <pane xSplit="4" ySplit="5" topLeftCell="BO6" activePane="bottomRight" state="frozen"/>
      <selection pane="topRight" activeCell="E1" sqref="E1"/>
      <selection pane="bottomLeft" activeCell="A6" sqref="A6"/>
      <selection pane="bottomRight" activeCell="BO12" sqref="BO12"/>
    </sheetView>
  </sheetViews>
  <sheetFormatPr defaultColWidth="8.6640625" defaultRowHeight="14.4"/>
  <cols>
    <col min="1" max="1" width="11.6640625" style="136" customWidth="1"/>
    <col min="2" max="2" width="17.33203125" style="136" customWidth="1"/>
    <col min="3" max="3" width="23.44140625" style="136" customWidth="1"/>
    <col min="4" max="4" width="34.44140625" style="136" customWidth="1"/>
    <col min="5" max="5" width="19.109375" style="136" customWidth="1"/>
    <col min="6" max="6" width="15.109375" style="136" customWidth="1"/>
    <col min="7" max="7" width="20.6640625" style="136" customWidth="1"/>
    <col min="8" max="8" width="15.6640625" style="136" customWidth="1"/>
    <col min="9" max="9" width="17.109375" style="136" customWidth="1"/>
    <col min="10" max="10" width="20.44140625" style="136" customWidth="1"/>
    <col min="11" max="11" width="15.109375" style="136" customWidth="1"/>
    <col min="12" max="12" width="15.44140625" style="136" customWidth="1"/>
    <col min="13" max="13" width="16.6640625" style="136" customWidth="1"/>
    <col min="14" max="14" width="12.44140625" style="136" customWidth="1"/>
    <col min="15" max="15" width="11.109375" style="136" customWidth="1"/>
    <col min="16" max="16" width="10" style="136" customWidth="1"/>
    <col min="17" max="17" width="11.44140625" style="136" customWidth="1"/>
    <col min="18" max="18" width="12.6640625" style="136" customWidth="1"/>
    <col min="19" max="22" width="11.44140625" style="136" customWidth="1"/>
    <col min="23" max="24" width="16.33203125" style="136" customWidth="1"/>
    <col min="25" max="25" width="20" style="136" customWidth="1"/>
    <col min="26" max="26" width="21" style="136" customWidth="1"/>
    <col min="27" max="27" width="11" style="136" customWidth="1"/>
    <col min="28" max="30" width="11.33203125" style="136" customWidth="1"/>
    <col min="31" max="59" width="11" style="136" customWidth="1"/>
    <col min="60" max="60" width="10.6640625" style="136" customWidth="1"/>
    <col min="61" max="61" width="13.44140625" style="136" bestFit="1" customWidth="1"/>
    <col min="62" max="63" width="8.6640625" style="136"/>
    <col min="64" max="64" width="13.6640625" style="136" bestFit="1" customWidth="1"/>
    <col min="65" max="66" width="8.6640625" style="136"/>
    <col min="67" max="67" width="18.6640625" style="136" bestFit="1" customWidth="1"/>
    <col min="68" max="68" width="19.33203125" style="136" bestFit="1" customWidth="1"/>
    <col min="69" max="69" width="18.44140625" style="136" bestFit="1" customWidth="1"/>
    <col min="70" max="70" width="19.33203125" style="136" bestFit="1" customWidth="1"/>
    <col min="71" max="72" width="18.44140625" style="136" bestFit="1" customWidth="1"/>
    <col min="73" max="75" width="18.6640625" style="136" bestFit="1" customWidth="1"/>
    <col min="76" max="76" width="18.44140625" style="136" bestFit="1" customWidth="1"/>
    <col min="77" max="77" width="17.6640625" style="136" bestFit="1" customWidth="1"/>
    <col min="78" max="78" width="10.6640625" style="136" bestFit="1" customWidth="1"/>
    <col min="79" max="16384" width="8.6640625" style="136"/>
  </cols>
  <sheetData>
    <row r="1" spans="1:79">
      <c r="AC1" s="374" t="s">
        <v>599</v>
      </c>
      <c r="AD1" s="374">
        <v>9</v>
      </c>
    </row>
    <row r="2" spans="1:79" ht="15" thickBot="1">
      <c r="N2" s="337" t="s">
        <v>577</v>
      </c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09"/>
      <c r="AC2" s="309" t="s">
        <v>608</v>
      </c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</row>
    <row r="3" spans="1:79" ht="15" thickBot="1">
      <c r="H3" s="446"/>
      <c r="I3" s="447" t="s">
        <v>20</v>
      </c>
      <c r="J3" s="447"/>
      <c r="K3" s="448"/>
      <c r="L3" s="424"/>
      <c r="M3" s="424"/>
      <c r="N3" s="425"/>
      <c r="O3" s="426"/>
      <c r="P3" s="427" t="s">
        <v>322</v>
      </c>
      <c r="Q3" s="427"/>
      <c r="R3" s="428"/>
      <c r="S3" s="893" t="s">
        <v>323</v>
      </c>
      <c r="T3" s="894"/>
      <c r="U3" s="429" t="s">
        <v>491</v>
      </c>
      <c r="V3" s="430"/>
      <c r="W3" s="419"/>
      <c r="X3" s="420"/>
      <c r="Y3" s="420" t="s">
        <v>324</v>
      </c>
      <c r="Z3" s="420"/>
      <c r="AA3" s="265"/>
      <c r="AB3" s="342" t="s">
        <v>580</v>
      </c>
      <c r="AC3" s="340"/>
      <c r="AD3" s="340"/>
      <c r="AE3" s="340"/>
      <c r="AF3" s="346" t="s">
        <v>581</v>
      </c>
      <c r="AG3" s="347"/>
      <c r="AH3" s="347"/>
      <c r="AI3" s="347"/>
      <c r="AJ3" s="351" t="s">
        <v>583</v>
      </c>
      <c r="AK3" s="352"/>
      <c r="AL3" s="352"/>
      <c r="AM3" s="352"/>
      <c r="AN3" s="356" t="s">
        <v>585</v>
      </c>
      <c r="AO3" s="357"/>
      <c r="AP3" s="357"/>
      <c r="AQ3" s="357"/>
      <c r="AR3" s="360" t="s">
        <v>587</v>
      </c>
      <c r="AS3" s="361"/>
      <c r="AT3" s="361"/>
      <c r="AU3" s="361"/>
      <c r="AV3" s="370" t="s">
        <v>590</v>
      </c>
      <c r="AW3" s="371"/>
      <c r="AX3" s="371"/>
      <c r="AY3" s="371"/>
      <c r="AZ3" s="365" t="s">
        <v>592</v>
      </c>
      <c r="BA3" s="366"/>
      <c r="BB3" s="366"/>
      <c r="BC3" s="366"/>
      <c r="BD3" s="342" t="s">
        <v>594</v>
      </c>
      <c r="BE3" s="340"/>
      <c r="BF3" s="340"/>
      <c r="BG3" s="340"/>
      <c r="BH3" s="299"/>
      <c r="BI3" s="299"/>
      <c r="BJ3" s="300" t="s">
        <v>515</v>
      </c>
      <c r="BK3" s="300"/>
      <c r="BL3" s="300"/>
      <c r="BM3" s="397"/>
      <c r="BN3" s="402" t="s">
        <v>614</v>
      </c>
      <c r="BO3" s="403">
        <f>SUMIF($AA$6:$AA$141,"R",BO6:BO141)</f>
        <v>373363025.15796709</v>
      </c>
      <c r="BP3" s="403">
        <f t="shared" ref="BP3:BX3" si="0">SUMIF($AA$6:$AA$141,"R",BP6:BP141)</f>
        <v>395546300.98652202</v>
      </c>
      <c r="BQ3" s="403">
        <f t="shared" si="0"/>
        <v>418829918.36512798</v>
      </c>
      <c r="BR3" s="403">
        <f t="shared" si="0"/>
        <v>433070484.67704731</v>
      </c>
      <c r="BS3" s="403">
        <f t="shared" si="0"/>
        <v>448151274.54701078</v>
      </c>
      <c r="BT3" s="403">
        <f t="shared" si="0"/>
        <v>464114978.82854974</v>
      </c>
      <c r="BU3" s="403">
        <f t="shared" si="0"/>
        <v>481004288.37519604</v>
      </c>
      <c r="BV3" s="403">
        <f t="shared" si="0"/>
        <v>498861894.04048043</v>
      </c>
      <c r="BW3" s="403">
        <f t="shared" si="0"/>
        <v>517730486.67793411</v>
      </c>
      <c r="BX3" s="404">
        <f t="shared" si="0"/>
        <v>525085431.41333306</v>
      </c>
    </row>
    <row r="4" spans="1:79">
      <c r="A4" s="163"/>
      <c r="B4" s="163"/>
      <c r="C4" s="163"/>
      <c r="D4" s="163"/>
      <c r="E4" s="164" t="s">
        <v>325</v>
      </c>
      <c r="F4" s="163"/>
      <c r="G4" s="163"/>
      <c r="H4" s="431" t="s">
        <v>22</v>
      </c>
      <c r="I4" s="409" t="s">
        <v>23</v>
      </c>
      <c r="J4" s="409" t="s">
        <v>24</v>
      </c>
      <c r="K4" s="410"/>
      <c r="L4" s="895" t="s">
        <v>25</v>
      </c>
      <c r="M4" s="896"/>
      <c r="N4" s="411" t="s">
        <v>326</v>
      </c>
      <c r="O4" s="411" t="s">
        <v>327</v>
      </c>
      <c r="P4" s="412" t="s">
        <v>328</v>
      </c>
      <c r="Q4" s="413" t="s">
        <v>329</v>
      </c>
      <c r="R4" s="413" t="s">
        <v>330</v>
      </c>
      <c r="S4" s="414" t="s">
        <v>331</v>
      </c>
      <c r="T4" s="415" t="s">
        <v>332</v>
      </c>
      <c r="U4" s="416"/>
      <c r="V4" s="418"/>
      <c r="W4" s="421" t="s">
        <v>27</v>
      </c>
      <c r="X4" s="417"/>
      <c r="Y4" s="417">
        <v>1030</v>
      </c>
      <c r="Z4" s="422"/>
      <c r="AA4" s="183"/>
      <c r="AB4" s="341"/>
      <c r="AC4" s="341"/>
      <c r="AD4" s="341"/>
      <c r="AE4" s="341"/>
      <c r="AF4" s="348"/>
      <c r="AG4" s="348"/>
      <c r="AH4" s="348"/>
      <c r="AI4" s="348"/>
      <c r="AJ4" s="353"/>
      <c r="AK4" s="353"/>
      <c r="AL4" s="353"/>
      <c r="AM4" s="353"/>
      <c r="AN4" s="266"/>
      <c r="AO4" s="266"/>
      <c r="AP4" s="266"/>
      <c r="AQ4" s="266"/>
      <c r="AR4" s="362"/>
      <c r="AS4" s="362"/>
      <c r="AT4" s="362"/>
      <c r="AU4" s="362"/>
      <c r="AV4" s="372"/>
      <c r="AW4" s="372"/>
      <c r="AX4" s="372"/>
      <c r="AY4" s="372"/>
      <c r="AZ4" s="367"/>
      <c r="BA4" s="367"/>
      <c r="BB4" s="367"/>
      <c r="BC4" s="367"/>
      <c r="BD4" s="341"/>
      <c r="BE4" s="341"/>
      <c r="BF4" s="341"/>
      <c r="BG4" s="341"/>
      <c r="BH4" s="266"/>
      <c r="BI4" s="266"/>
      <c r="BJ4" s="299"/>
      <c r="BK4" s="299"/>
      <c r="BL4" s="299"/>
      <c r="BM4" s="299"/>
      <c r="BN4" s="398"/>
      <c r="BO4" s="399"/>
      <c r="BP4" s="399"/>
      <c r="BQ4" s="400"/>
      <c r="BR4" s="400"/>
      <c r="BS4" s="400"/>
      <c r="BT4" s="400" t="s">
        <v>607</v>
      </c>
      <c r="BU4" s="400"/>
      <c r="BV4" s="400"/>
      <c r="BW4" s="400"/>
      <c r="BX4" s="401"/>
    </row>
    <row r="5" spans="1:79" s="182" customFormat="1" ht="97.2" thickBot="1">
      <c r="A5" s="408" t="s">
        <v>28</v>
      </c>
      <c r="B5" s="408" t="s">
        <v>29</v>
      </c>
      <c r="C5" s="408" t="s">
        <v>30</v>
      </c>
      <c r="D5" s="408" t="s">
        <v>31</v>
      </c>
      <c r="E5" s="408" t="s">
        <v>333</v>
      </c>
      <c r="F5" s="408" t="s">
        <v>32</v>
      </c>
      <c r="G5" s="423" t="s">
        <v>33</v>
      </c>
      <c r="H5" s="432" t="s">
        <v>34</v>
      </c>
      <c r="I5" s="433" t="s">
        <v>35</v>
      </c>
      <c r="J5" s="433" t="s">
        <v>36</v>
      </c>
      <c r="K5" s="433" t="s">
        <v>259</v>
      </c>
      <c r="L5" s="434" t="s">
        <v>37</v>
      </c>
      <c r="M5" s="435" t="s">
        <v>38</v>
      </c>
      <c r="N5" s="436" t="s">
        <v>334</v>
      </c>
      <c r="O5" s="436" t="s">
        <v>335</v>
      </c>
      <c r="P5" s="437" t="s">
        <v>336</v>
      </c>
      <c r="Q5" s="438" t="s">
        <v>337</v>
      </c>
      <c r="R5" s="438" t="s">
        <v>338</v>
      </c>
      <c r="S5" s="439" t="s">
        <v>339</v>
      </c>
      <c r="T5" s="440" t="s">
        <v>340</v>
      </c>
      <c r="U5" s="441" t="s">
        <v>490</v>
      </c>
      <c r="V5" s="442" t="s">
        <v>44</v>
      </c>
      <c r="W5" s="443" t="s">
        <v>41</v>
      </c>
      <c r="X5" s="444" t="s">
        <v>341</v>
      </c>
      <c r="Y5" s="444" t="s">
        <v>342</v>
      </c>
      <c r="Z5" s="445" t="s">
        <v>42</v>
      </c>
      <c r="AA5" s="180" t="s">
        <v>43</v>
      </c>
      <c r="AB5" s="338" t="s">
        <v>601</v>
      </c>
      <c r="AC5" s="338" t="s">
        <v>578</v>
      </c>
      <c r="AD5" s="338" t="s">
        <v>579</v>
      </c>
      <c r="AE5" s="339" t="s">
        <v>323</v>
      </c>
      <c r="AF5" s="349" t="s">
        <v>600</v>
      </c>
      <c r="AG5" s="349" t="s">
        <v>582</v>
      </c>
      <c r="AH5" s="349" t="s">
        <v>579</v>
      </c>
      <c r="AI5" s="350" t="s">
        <v>323</v>
      </c>
      <c r="AJ5" s="354" t="s">
        <v>602</v>
      </c>
      <c r="AK5" s="354" t="s">
        <v>584</v>
      </c>
      <c r="AL5" s="354" t="s">
        <v>579</v>
      </c>
      <c r="AM5" s="355" t="s">
        <v>323</v>
      </c>
      <c r="AN5" s="358" t="s">
        <v>603</v>
      </c>
      <c r="AO5" s="358" t="s">
        <v>586</v>
      </c>
      <c r="AP5" s="358" t="s">
        <v>579</v>
      </c>
      <c r="AQ5" s="359" t="s">
        <v>323</v>
      </c>
      <c r="AR5" s="363" t="s">
        <v>588</v>
      </c>
      <c r="AS5" s="363" t="s">
        <v>589</v>
      </c>
      <c r="AT5" s="363" t="s">
        <v>579</v>
      </c>
      <c r="AU5" s="364" t="s">
        <v>323</v>
      </c>
      <c r="AV5" s="179" t="s">
        <v>598</v>
      </c>
      <c r="AW5" s="179" t="s">
        <v>591</v>
      </c>
      <c r="AX5" s="179" t="s">
        <v>579</v>
      </c>
      <c r="AY5" s="373" t="s">
        <v>323</v>
      </c>
      <c r="AZ5" s="368" t="s">
        <v>597</v>
      </c>
      <c r="BA5" s="368" t="s">
        <v>593</v>
      </c>
      <c r="BB5" s="368" t="s">
        <v>579</v>
      </c>
      <c r="BC5" s="369" t="s">
        <v>323</v>
      </c>
      <c r="BD5" s="338" t="s">
        <v>596</v>
      </c>
      <c r="BE5" s="338" t="s">
        <v>595</v>
      </c>
      <c r="BF5" s="338" t="s">
        <v>579</v>
      </c>
      <c r="BG5" s="339" t="s">
        <v>323</v>
      </c>
      <c r="BH5" s="273" t="s">
        <v>522</v>
      </c>
      <c r="BI5" s="273" t="s">
        <v>523</v>
      </c>
      <c r="BJ5" s="274" t="s">
        <v>516</v>
      </c>
      <c r="BK5" s="274" t="s">
        <v>337</v>
      </c>
      <c r="BL5" s="274" t="s">
        <v>536</v>
      </c>
      <c r="BM5" s="274" t="s">
        <v>323</v>
      </c>
      <c r="BN5" s="274" t="s">
        <v>340</v>
      </c>
      <c r="BO5" s="182">
        <v>2021</v>
      </c>
      <c r="BP5" s="385">
        <v>2022</v>
      </c>
      <c r="BQ5" s="182">
        <v>2023</v>
      </c>
      <c r="BR5" s="385">
        <v>2024</v>
      </c>
      <c r="BS5" s="182">
        <v>2025</v>
      </c>
      <c r="BT5" s="385">
        <v>2026</v>
      </c>
      <c r="BU5" s="182">
        <v>2027</v>
      </c>
      <c r="BV5" s="385">
        <v>2028</v>
      </c>
      <c r="BW5" s="182">
        <v>2029</v>
      </c>
      <c r="BX5" s="385">
        <v>2030</v>
      </c>
    </row>
    <row r="6" spans="1:79">
      <c r="A6" s="183">
        <v>27</v>
      </c>
      <c r="B6" s="183" t="s">
        <v>45</v>
      </c>
      <c r="C6" s="183" t="s">
        <v>46</v>
      </c>
      <c r="D6" s="183" t="s">
        <v>343</v>
      </c>
      <c r="E6" s="183" t="str">
        <f>CONCATENATE($E$4,D6)</f>
        <v>Purchase of consumables for Case management of childhood pneumonia (community, outpatient, inpatient)</v>
      </c>
      <c r="F6" s="184">
        <v>3</v>
      </c>
      <c r="G6" s="183">
        <v>2.65</v>
      </c>
      <c r="H6" s="183">
        <v>3.0414066625065048E-2</v>
      </c>
      <c r="I6" s="183">
        <v>1.1908531142680261</v>
      </c>
      <c r="J6" s="185">
        <v>39.154682237942232</v>
      </c>
      <c r="K6" s="186">
        <f>H6*(S6*R6)</f>
        <v>57815.664720423461</v>
      </c>
      <c r="L6" s="187">
        <v>0</v>
      </c>
      <c r="M6" s="183" t="s">
        <v>48</v>
      </c>
      <c r="N6" s="188" t="s">
        <v>344</v>
      </c>
      <c r="O6" s="197">
        <v>2888984</v>
      </c>
      <c r="P6" s="189">
        <v>1.4</v>
      </c>
      <c r="Q6" s="190" t="s">
        <v>345</v>
      </c>
      <c r="R6" s="190">
        <f>O6*P6</f>
        <v>4044577.5999999996</v>
      </c>
      <c r="S6" s="191">
        <v>0.47</v>
      </c>
      <c r="T6" s="190" t="s">
        <v>346</v>
      </c>
      <c r="U6" s="190">
        <v>1</v>
      </c>
      <c r="V6" s="190" t="s">
        <v>492</v>
      </c>
      <c r="W6" s="192">
        <v>6.4352771999999998</v>
      </c>
      <c r="X6" s="193">
        <f t="shared" ref="X6:X69" si="1">ROUND(R6*S6,0)</f>
        <v>1900951</v>
      </c>
      <c r="Y6" s="194">
        <f>Z6*$Y$4</f>
        <v>12600144156.050077</v>
      </c>
      <c r="Z6" s="195">
        <f t="shared" ref="Z6:Z69" si="2">R6*S6*W6</f>
        <v>12233149.666068036</v>
      </c>
      <c r="AA6" s="183" t="s">
        <v>49</v>
      </c>
      <c r="AB6" s="375">
        <f>((BI6-O6)/$AD$1)+O6</f>
        <v>2915161.3333333335</v>
      </c>
      <c r="AC6" s="343">
        <v>1.4</v>
      </c>
      <c r="AD6" s="375">
        <f>AB6*AC6</f>
        <v>4081225.8666666667</v>
      </c>
      <c r="AE6" s="343">
        <v>0.47</v>
      </c>
      <c r="AF6" s="375">
        <f>((BI6-O6)/$AD$1)+AB6</f>
        <v>2941338.666666667</v>
      </c>
      <c r="AG6" s="343">
        <v>1.4</v>
      </c>
      <c r="AH6" s="375">
        <f>AF6*AG6</f>
        <v>4117874.1333333333</v>
      </c>
      <c r="AI6" s="343">
        <v>0.47</v>
      </c>
      <c r="AJ6" s="375">
        <f>((BI6-O6)/$AD$1)+AF6</f>
        <v>2967516.0000000005</v>
      </c>
      <c r="AK6" s="343">
        <v>1.4</v>
      </c>
      <c r="AL6" s="375">
        <f>AJ6*AK6</f>
        <v>4154522.4000000004</v>
      </c>
      <c r="AM6" s="343">
        <v>0.47</v>
      </c>
      <c r="AN6" s="375">
        <f>((BI6-O6)/$AD$1)+AJ6</f>
        <v>2993693.333333334</v>
      </c>
      <c r="AO6" s="343">
        <v>1.4</v>
      </c>
      <c r="AP6" s="375">
        <f>AN6*AO6</f>
        <v>4191170.6666666674</v>
      </c>
      <c r="AQ6" s="343">
        <v>0.47</v>
      </c>
      <c r="AR6" s="375">
        <f>((BI6-O6)/$AD$1)+AN6</f>
        <v>3019870.6666666674</v>
      </c>
      <c r="AS6" s="343">
        <v>1.4</v>
      </c>
      <c r="AT6" s="375">
        <f>AR6*AS6</f>
        <v>4227818.9333333345</v>
      </c>
      <c r="AU6" s="343">
        <v>0.47</v>
      </c>
      <c r="AV6" s="375">
        <f>((BI6-O6)/$AD$1)+AR6</f>
        <v>3046048.0000000009</v>
      </c>
      <c r="AW6" s="343">
        <v>1.4</v>
      </c>
      <c r="AX6" s="183">
        <f>AV6*AW6</f>
        <v>4264467.2000000011</v>
      </c>
      <c r="AY6" s="343">
        <v>0.47</v>
      </c>
      <c r="AZ6" s="375">
        <f>((BI6-O6)/$AD$1)+AV6</f>
        <v>3072225.3333333344</v>
      </c>
      <c r="BA6" s="343">
        <v>1.4</v>
      </c>
      <c r="BB6" s="375">
        <f>AZ6*BA6</f>
        <v>4301115.4666666677</v>
      </c>
      <c r="BC6" s="343">
        <v>0.47</v>
      </c>
      <c r="BD6" s="375">
        <f>((BI6-O6)/$AD$1)+AZ6</f>
        <v>3098402.6666666679</v>
      </c>
      <c r="BE6" s="343">
        <v>1.4</v>
      </c>
      <c r="BF6" s="375">
        <f>BD6*BE6</f>
        <v>4337763.7333333353</v>
      </c>
      <c r="BG6" s="343">
        <v>0.47</v>
      </c>
      <c r="BH6" s="183" t="s">
        <v>344</v>
      </c>
      <c r="BI6" s="183">
        <v>3124580</v>
      </c>
      <c r="BJ6" s="267">
        <v>1.4</v>
      </c>
      <c r="BK6" s="268" t="s">
        <v>345</v>
      </c>
      <c r="BL6" s="190">
        <f>BI6*BJ6</f>
        <v>4374412</v>
      </c>
      <c r="BM6" s="191">
        <v>0.47</v>
      </c>
      <c r="BN6" s="190"/>
      <c r="BO6" s="387">
        <f>Z6</f>
        <v>12233149.666068036</v>
      </c>
      <c r="BP6" s="387">
        <f>AD6*AE6*$W6</f>
        <v>12343995.290870812</v>
      </c>
      <c r="BQ6" s="387">
        <f>AH6*AI6*$W6</f>
        <v>12454840.915673586</v>
      </c>
      <c r="BR6" s="387">
        <f>AL6*AM6*$W6</f>
        <v>12565686.540476363</v>
      </c>
      <c r="BS6" s="387">
        <f>AP6*AQ6*$W6</f>
        <v>12676532.165279137</v>
      </c>
      <c r="BT6" s="387">
        <f>AT6*AU6*$W6</f>
        <v>12787377.790081913</v>
      </c>
      <c r="BU6" s="387">
        <f>AX6*AY6*$W6</f>
        <v>12898223.414884688</v>
      </c>
      <c r="BV6" s="387">
        <f>BB6*BC6*$W6</f>
        <v>13009069.039687462</v>
      </c>
      <c r="BW6" s="387">
        <f>BF6*BG6*$W6</f>
        <v>13119914.664490238</v>
      </c>
      <c r="BX6" s="387">
        <f>BL6*BM6*$W6</f>
        <v>13230760.289293006</v>
      </c>
      <c r="BY6" s="388">
        <f>(BX6-BO6)/BO6</f>
        <v>8.1549776668891252E-2</v>
      </c>
      <c r="BZ6" s="388">
        <f>(BL6-R6)/R6</f>
        <v>8.1549776668891308E-2</v>
      </c>
      <c r="CA6" s="389" t="b">
        <f>BY6=BZ6</f>
        <v>1</v>
      </c>
    </row>
    <row r="7" spans="1:79">
      <c r="A7" s="183">
        <v>28</v>
      </c>
      <c r="B7" s="183" t="s">
        <v>45</v>
      </c>
      <c r="C7" s="183" t="s">
        <v>46</v>
      </c>
      <c r="D7" s="183" t="s">
        <v>50</v>
      </c>
      <c r="E7" s="183" t="str">
        <f t="shared" ref="E7:E72" si="3">CONCATENATE($E$4,D7)</f>
        <v>Purchase of consumables for ORS and Zinc for acute diarrhea</v>
      </c>
      <c r="F7" s="184">
        <v>3</v>
      </c>
      <c r="G7" s="183">
        <v>2.5499999999999998</v>
      </c>
      <c r="H7" s="183">
        <v>0.03</v>
      </c>
      <c r="I7" s="183">
        <v>3.4925739200000003</v>
      </c>
      <c r="J7" s="185">
        <v>116.41913066666669</v>
      </c>
      <c r="K7" s="186">
        <f t="shared" ref="K7:K70" si="4">H7*(S7*R7)</f>
        <v>150804.96479999996</v>
      </c>
      <c r="L7" s="187">
        <v>0.6</v>
      </c>
      <c r="M7" s="183" t="s">
        <v>51</v>
      </c>
      <c r="N7" s="188" t="s">
        <v>344</v>
      </c>
      <c r="O7" s="197">
        <v>2888984</v>
      </c>
      <c r="P7" s="189">
        <v>2.9</v>
      </c>
      <c r="Q7" s="190" t="s">
        <v>347</v>
      </c>
      <c r="R7" s="190">
        <f t="shared" ref="R7:R70" si="5">O7*P7</f>
        <v>8378053.5999999996</v>
      </c>
      <c r="S7" s="187">
        <v>0.6</v>
      </c>
      <c r="T7" s="190" t="s">
        <v>348</v>
      </c>
      <c r="U7" s="190">
        <v>1</v>
      </c>
      <c r="V7" s="190" t="s">
        <v>492</v>
      </c>
      <c r="W7" s="183">
        <v>0.108072</v>
      </c>
      <c r="X7" s="193">
        <f t="shared" si="1"/>
        <v>5026832</v>
      </c>
      <c r="Y7" s="194">
        <f t="shared" ref="Y7:Y72" si="6">Z7*$Y$4</f>
        <v>559557599.35138547</v>
      </c>
      <c r="Z7" s="195">
        <f t="shared" si="2"/>
        <v>543259.80519551993</v>
      </c>
      <c r="AA7" s="183" t="s">
        <v>49</v>
      </c>
      <c r="AB7" s="375">
        <f t="shared" ref="AB7:AB13" si="7">((BI7-O7)/$AD$1)+O7</f>
        <v>2915161.3333333335</v>
      </c>
      <c r="AC7" s="189">
        <v>2.9</v>
      </c>
      <c r="AD7" s="375">
        <f t="shared" ref="AD7:AD14" si="8">AB7*AC7</f>
        <v>8453967.8666666672</v>
      </c>
      <c r="AE7" s="187">
        <v>0.6</v>
      </c>
      <c r="AF7" s="375">
        <f t="shared" ref="AF7:AF14" si="9">((BI7-O7)/$AD$1)+AB7</f>
        <v>2941338.666666667</v>
      </c>
      <c r="AG7" s="189">
        <v>2.9</v>
      </c>
      <c r="AH7" s="375">
        <f t="shared" ref="AH7:AH9" si="10">AF7*AG7</f>
        <v>8529882.1333333347</v>
      </c>
      <c r="AI7" s="187">
        <v>0.6</v>
      </c>
      <c r="AJ7" s="375">
        <f t="shared" ref="AJ7:AJ14" si="11">((BI7-O7)/$AD$1)+AF7</f>
        <v>2967516.0000000005</v>
      </c>
      <c r="AK7" s="189">
        <v>2.9</v>
      </c>
      <c r="AL7" s="375">
        <f t="shared" ref="AL7:AL9" si="12">AJ7*AK7</f>
        <v>8605796.4000000004</v>
      </c>
      <c r="AM7" s="187">
        <v>0.6</v>
      </c>
      <c r="AN7" s="375">
        <f t="shared" ref="AN7:AN14" si="13">((BI7-O7)/$AD$1)+AJ7</f>
        <v>2993693.333333334</v>
      </c>
      <c r="AO7" s="189">
        <v>2.9</v>
      </c>
      <c r="AP7" s="375">
        <f t="shared" ref="AP7:AP9" si="14">AN7*AO7</f>
        <v>8681710.6666666679</v>
      </c>
      <c r="AQ7" s="187">
        <v>0.6</v>
      </c>
      <c r="AR7" s="375">
        <f t="shared" ref="AR7:AR14" si="15">((BI7-O7)/$AD$1)+AN7</f>
        <v>3019870.6666666674</v>
      </c>
      <c r="AS7" s="189">
        <v>2.9</v>
      </c>
      <c r="AT7" s="375">
        <f t="shared" ref="AT7:AT9" si="16">AR7*AS7</f>
        <v>8757624.9333333354</v>
      </c>
      <c r="AU7" s="187">
        <v>0.6</v>
      </c>
      <c r="AV7" s="375">
        <f t="shared" ref="AV7:AV14" si="17">((BI7-O7)/$AD$1)+AR7</f>
        <v>3046048.0000000009</v>
      </c>
      <c r="AW7" s="189">
        <v>2.9</v>
      </c>
      <c r="AX7" s="375">
        <f t="shared" ref="AX7:AX9" si="18">AV7*AW7</f>
        <v>8833539.200000003</v>
      </c>
      <c r="AY7" s="187">
        <v>0.6</v>
      </c>
      <c r="AZ7" s="375">
        <f t="shared" ref="AZ7:AZ14" si="19">((BI7-O7)/$AD$1)+AV7</f>
        <v>3072225.3333333344</v>
      </c>
      <c r="BA7" s="189">
        <v>2.9</v>
      </c>
      <c r="BB7" s="375">
        <f t="shared" ref="BB7:BB9" si="20">AZ7*BA7</f>
        <v>8909453.4666666687</v>
      </c>
      <c r="BC7" s="187">
        <v>0.6</v>
      </c>
      <c r="BD7" s="375">
        <f t="shared" ref="BD7:BD14" si="21">((BI7-O7)/$AD$1)+AZ7</f>
        <v>3098402.6666666679</v>
      </c>
      <c r="BE7" s="189">
        <v>2.9</v>
      </c>
      <c r="BF7" s="375">
        <f t="shared" ref="BF7:BF9" si="22">BD7*BE7</f>
        <v>8985367.7333333362</v>
      </c>
      <c r="BG7" s="187">
        <v>0.6</v>
      </c>
      <c r="BH7" s="183" t="s">
        <v>344</v>
      </c>
      <c r="BI7" s="183">
        <v>3124580</v>
      </c>
      <c r="BJ7" s="267">
        <v>2.9</v>
      </c>
      <c r="BK7" s="268" t="s">
        <v>347</v>
      </c>
      <c r="BL7" s="190">
        <f t="shared" ref="BL7:BL22" si="23">BI7*BJ7</f>
        <v>9061282</v>
      </c>
      <c r="BM7" s="187">
        <v>0.6</v>
      </c>
      <c r="BN7" s="190"/>
      <c r="BO7" s="387">
        <f t="shared" ref="BO7:BO14" si="24">Z7</f>
        <v>543259.80519551993</v>
      </c>
      <c r="BP7" s="387">
        <f t="shared" ref="BP7:BP14" si="25">AD7*AE7*$W7</f>
        <v>548182.32917183999</v>
      </c>
      <c r="BQ7" s="387">
        <f t="shared" ref="BQ7:BQ14" si="26">AH7*AI7*$W7</f>
        <v>553104.85314816004</v>
      </c>
      <c r="BR7" s="387">
        <f t="shared" ref="BR7:BR14" si="27">AL7*AM7*$W7</f>
        <v>558027.37712447997</v>
      </c>
      <c r="BS7" s="387">
        <f t="shared" ref="BS7:BS14" si="28">AP7*AQ7*$W7</f>
        <v>562949.90110080002</v>
      </c>
      <c r="BT7" s="387">
        <f t="shared" ref="BT7:BT14" si="29">AT7*AU7*$W7</f>
        <v>567872.42507712008</v>
      </c>
      <c r="BU7" s="387">
        <f t="shared" ref="BU7:BU14" si="30">AX7*AY7*$W7</f>
        <v>572794.94905344013</v>
      </c>
      <c r="BV7" s="387">
        <f t="shared" ref="BV7:BV14" si="31">BB7*BC7*$W7</f>
        <v>577717.47302976006</v>
      </c>
      <c r="BW7" s="387">
        <f t="shared" ref="BW7:BW14" si="32">BF7*BG7*$W7</f>
        <v>582639.99700608023</v>
      </c>
      <c r="BX7" s="387">
        <f t="shared" ref="BX7:BX14" si="33">BL7*BM7*$W7</f>
        <v>587562.52098240005</v>
      </c>
      <c r="BY7" s="388">
        <f>(BX7-BO7)/BO7</f>
        <v>8.1549776668891433E-2</v>
      </c>
      <c r="BZ7" s="388">
        <f>(BL7-R7)/R7</f>
        <v>8.1549776668891252E-2</v>
      </c>
      <c r="CA7" s="389" t="b">
        <f>BY7=BZ7</f>
        <v>0</v>
      </c>
    </row>
    <row r="8" spans="1:79">
      <c r="A8" s="183">
        <v>29</v>
      </c>
      <c r="B8" s="183" t="s">
        <v>45</v>
      </c>
      <c r="C8" s="183" t="s">
        <v>46</v>
      </c>
      <c r="D8" s="183" t="s">
        <v>52</v>
      </c>
      <c r="E8" s="183" t="str">
        <f t="shared" si="3"/>
        <v>Purchase of consumables for ORS and IV Fluid for severe diarrhea</v>
      </c>
      <c r="F8" s="183">
        <v>2</v>
      </c>
      <c r="G8" s="183">
        <v>3</v>
      </c>
      <c r="H8" s="183">
        <v>0.59</v>
      </c>
      <c r="I8" s="183">
        <v>59.637767200000006</v>
      </c>
      <c r="J8" s="185">
        <v>101.08096135593222</v>
      </c>
      <c r="K8" s="186">
        <f t="shared" si="4"/>
        <v>57953.019039999999</v>
      </c>
      <c r="L8" s="187">
        <v>0</v>
      </c>
      <c r="M8" s="183" t="s">
        <v>48</v>
      </c>
      <c r="N8" s="188" t="s">
        <v>344</v>
      </c>
      <c r="O8" s="197">
        <v>2888984</v>
      </c>
      <c r="P8" s="189">
        <v>3.4000000000000002E-2</v>
      </c>
      <c r="Q8" s="190" t="s">
        <v>349</v>
      </c>
      <c r="R8" s="190">
        <f t="shared" si="5"/>
        <v>98225.456000000006</v>
      </c>
      <c r="S8" s="187">
        <v>1</v>
      </c>
      <c r="T8" s="190" t="s">
        <v>346</v>
      </c>
      <c r="U8" s="190">
        <v>1</v>
      </c>
      <c r="V8" s="190"/>
      <c r="W8" s="183">
        <v>0.108072</v>
      </c>
      <c r="X8" s="193">
        <f t="shared" si="1"/>
        <v>98225</v>
      </c>
      <c r="Y8" s="194">
        <f t="shared" si="6"/>
        <v>10933884.125256961</v>
      </c>
      <c r="Z8" s="195">
        <f t="shared" si="2"/>
        <v>10615.421480832001</v>
      </c>
      <c r="AA8" s="183" t="s">
        <v>49</v>
      </c>
      <c r="AB8" s="375">
        <f t="shared" si="7"/>
        <v>2915161.3333333335</v>
      </c>
      <c r="AC8" s="189">
        <v>3.4000000000000002E-2</v>
      </c>
      <c r="AD8" s="375">
        <f t="shared" si="8"/>
        <v>99115.485333333345</v>
      </c>
      <c r="AE8" s="187">
        <v>1</v>
      </c>
      <c r="AF8" s="375">
        <f t="shared" si="9"/>
        <v>2941338.666666667</v>
      </c>
      <c r="AG8" s="189">
        <v>3.4000000000000002E-2</v>
      </c>
      <c r="AH8" s="375">
        <f t="shared" si="10"/>
        <v>100005.51466666668</v>
      </c>
      <c r="AI8" s="187">
        <v>1</v>
      </c>
      <c r="AJ8" s="375">
        <f t="shared" si="11"/>
        <v>2967516.0000000005</v>
      </c>
      <c r="AK8" s="189">
        <v>3.4000000000000002E-2</v>
      </c>
      <c r="AL8" s="375">
        <f t="shared" si="12"/>
        <v>100895.54400000002</v>
      </c>
      <c r="AM8" s="187">
        <v>1</v>
      </c>
      <c r="AN8" s="375">
        <f t="shared" si="13"/>
        <v>2993693.333333334</v>
      </c>
      <c r="AO8" s="189">
        <v>3.4000000000000002E-2</v>
      </c>
      <c r="AP8" s="375">
        <f t="shared" si="14"/>
        <v>101785.57333333336</v>
      </c>
      <c r="AQ8" s="187">
        <v>1</v>
      </c>
      <c r="AR8" s="375">
        <f t="shared" si="15"/>
        <v>3019870.6666666674</v>
      </c>
      <c r="AS8" s="189">
        <v>3.4000000000000002E-2</v>
      </c>
      <c r="AT8" s="375">
        <f t="shared" si="16"/>
        <v>102675.6026666667</v>
      </c>
      <c r="AU8" s="187">
        <v>1</v>
      </c>
      <c r="AV8" s="375">
        <f t="shared" si="17"/>
        <v>3046048.0000000009</v>
      </c>
      <c r="AW8" s="189">
        <v>3.4000000000000002E-2</v>
      </c>
      <c r="AX8" s="375">
        <f t="shared" si="18"/>
        <v>103565.63200000004</v>
      </c>
      <c r="AY8" s="187">
        <v>1</v>
      </c>
      <c r="AZ8" s="375">
        <f t="shared" si="19"/>
        <v>3072225.3333333344</v>
      </c>
      <c r="BA8" s="189">
        <v>3.4000000000000002E-2</v>
      </c>
      <c r="BB8" s="375">
        <f t="shared" si="20"/>
        <v>104455.66133333338</v>
      </c>
      <c r="BC8" s="187">
        <v>1</v>
      </c>
      <c r="BD8" s="375">
        <f t="shared" si="21"/>
        <v>3098402.6666666679</v>
      </c>
      <c r="BE8" s="189">
        <v>3.4000000000000002E-2</v>
      </c>
      <c r="BF8" s="375">
        <f t="shared" si="22"/>
        <v>105345.69066666672</v>
      </c>
      <c r="BG8" s="187">
        <v>1</v>
      </c>
      <c r="BH8" s="183" t="s">
        <v>344</v>
      </c>
      <c r="BI8" s="183">
        <v>3124580</v>
      </c>
      <c r="BJ8" s="267">
        <v>3.4000000000000002E-2</v>
      </c>
      <c r="BK8" s="268" t="s">
        <v>349</v>
      </c>
      <c r="BL8" s="190">
        <f t="shared" si="23"/>
        <v>106235.72</v>
      </c>
      <c r="BM8" s="187">
        <v>1</v>
      </c>
      <c r="BN8" s="190"/>
      <c r="BO8" s="387">
        <f t="shared" si="24"/>
        <v>10615.421480832001</v>
      </c>
      <c r="BP8" s="387">
        <f t="shared" si="25"/>
        <v>10711.608730944001</v>
      </c>
      <c r="BQ8" s="387">
        <f t="shared" si="26"/>
        <v>10807.795981056002</v>
      </c>
      <c r="BR8" s="387">
        <f t="shared" si="27"/>
        <v>10903.983231168002</v>
      </c>
      <c r="BS8" s="387">
        <f t="shared" si="28"/>
        <v>11000.170481280004</v>
      </c>
      <c r="BT8" s="387">
        <f t="shared" si="29"/>
        <v>11096.357731392003</v>
      </c>
      <c r="BU8" s="387">
        <f t="shared" si="30"/>
        <v>11192.544981504005</v>
      </c>
      <c r="BV8" s="387">
        <f t="shared" si="31"/>
        <v>11288.732231616006</v>
      </c>
      <c r="BW8" s="387">
        <f t="shared" si="32"/>
        <v>11384.919481728006</v>
      </c>
      <c r="BX8" s="387">
        <f t="shared" si="33"/>
        <v>11481.10673184</v>
      </c>
      <c r="BY8" s="388">
        <f t="shared" ref="BY8:BY14" si="34">(BX8-BO8)/BO8</f>
        <v>8.15497766688911E-2</v>
      </c>
      <c r="BZ8" s="388">
        <f t="shared" ref="BZ8:BZ14" si="35">(BL8-R8)/R8</f>
        <v>8.1549776668891155E-2</v>
      </c>
      <c r="CA8" s="389" t="b">
        <f t="shared" ref="CA8:CA14" si="36">BY8=BZ8</f>
        <v>0</v>
      </c>
    </row>
    <row r="9" spans="1:79">
      <c r="A9" s="183">
        <v>44</v>
      </c>
      <c r="B9" s="183" t="s">
        <v>54</v>
      </c>
      <c r="C9" s="183" t="s">
        <v>55</v>
      </c>
      <c r="D9" s="183" t="s">
        <v>56</v>
      </c>
      <c r="E9" s="183" t="str">
        <f t="shared" si="3"/>
        <v>Purchase of consumables for Topical antibiotics for acute otitis media (under 5s)</v>
      </c>
      <c r="F9" s="184">
        <v>3</v>
      </c>
      <c r="G9" s="183">
        <v>2.57</v>
      </c>
      <c r="H9" s="183">
        <v>51.983031537222132</v>
      </c>
      <c r="I9" s="183">
        <v>532.91600705833162</v>
      </c>
      <c r="J9" s="185">
        <v>10.251730060736076</v>
      </c>
      <c r="K9" s="186">
        <f t="shared" si="4"/>
        <v>2117511.863993675</v>
      </c>
      <c r="L9" s="187">
        <v>0.46999999999970571</v>
      </c>
      <c r="M9" s="183" t="s">
        <v>48</v>
      </c>
      <c r="N9" s="196" t="s">
        <v>344</v>
      </c>
      <c r="O9" s="197">
        <v>2888984</v>
      </c>
      <c r="P9" s="189">
        <v>0.03</v>
      </c>
      <c r="Q9" s="190" t="s">
        <v>350</v>
      </c>
      <c r="R9" s="190">
        <f t="shared" si="5"/>
        <v>86669.51999999999</v>
      </c>
      <c r="S9" s="187">
        <v>0.47</v>
      </c>
      <c r="T9" s="190" t="s">
        <v>346</v>
      </c>
      <c r="U9" s="190">
        <v>1</v>
      </c>
      <c r="V9" s="190" t="s">
        <v>493</v>
      </c>
      <c r="W9" s="183">
        <v>0.26350799999999996</v>
      </c>
      <c r="X9" s="193">
        <f t="shared" si="1"/>
        <v>40735</v>
      </c>
      <c r="Y9" s="194">
        <f t="shared" si="6"/>
        <v>11055929.959249053</v>
      </c>
      <c r="Z9" s="195">
        <f t="shared" si="2"/>
        <v>10733.912581795197</v>
      </c>
      <c r="AA9" s="183" t="s">
        <v>49</v>
      </c>
      <c r="AB9" s="375">
        <f t="shared" si="7"/>
        <v>2915161.3333333335</v>
      </c>
      <c r="AC9" s="189">
        <v>0.03</v>
      </c>
      <c r="AD9" s="375">
        <f t="shared" si="8"/>
        <v>87454.84</v>
      </c>
      <c r="AE9" s="187">
        <v>0.47</v>
      </c>
      <c r="AF9" s="375">
        <f t="shared" si="9"/>
        <v>2941338.666666667</v>
      </c>
      <c r="AG9" s="189">
        <v>0.03</v>
      </c>
      <c r="AH9" s="375">
        <f t="shared" si="10"/>
        <v>88240.16</v>
      </c>
      <c r="AI9" s="187">
        <v>0.47</v>
      </c>
      <c r="AJ9" s="375">
        <f t="shared" si="11"/>
        <v>2967516.0000000005</v>
      </c>
      <c r="AK9" s="189">
        <v>0.03</v>
      </c>
      <c r="AL9" s="375">
        <f t="shared" si="12"/>
        <v>89025.48000000001</v>
      </c>
      <c r="AM9" s="187">
        <v>0.47</v>
      </c>
      <c r="AN9" s="375">
        <f t="shared" si="13"/>
        <v>2993693.333333334</v>
      </c>
      <c r="AO9" s="189">
        <v>0.03</v>
      </c>
      <c r="AP9" s="375">
        <f t="shared" si="14"/>
        <v>89810.800000000017</v>
      </c>
      <c r="AQ9" s="187">
        <v>0.47</v>
      </c>
      <c r="AR9" s="375">
        <f t="shared" si="15"/>
        <v>3019870.6666666674</v>
      </c>
      <c r="AS9" s="189">
        <v>0.03</v>
      </c>
      <c r="AT9" s="375">
        <f t="shared" si="16"/>
        <v>90596.120000000024</v>
      </c>
      <c r="AU9" s="187">
        <v>0.47</v>
      </c>
      <c r="AV9" s="375">
        <f t="shared" si="17"/>
        <v>3046048.0000000009</v>
      </c>
      <c r="AW9" s="189">
        <v>0.03</v>
      </c>
      <c r="AX9" s="375">
        <f t="shared" si="18"/>
        <v>91381.440000000031</v>
      </c>
      <c r="AY9" s="187">
        <v>0.47</v>
      </c>
      <c r="AZ9" s="375">
        <f t="shared" si="19"/>
        <v>3072225.3333333344</v>
      </c>
      <c r="BA9" s="189">
        <v>0.03</v>
      </c>
      <c r="BB9" s="375">
        <f t="shared" si="20"/>
        <v>92166.760000000024</v>
      </c>
      <c r="BC9" s="187">
        <v>0.47</v>
      </c>
      <c r="BD9" s="375">
        <f t="shared" si="21"/>
        <v>3098402.6666666679</v>
      </c>
      <c r="BE9" s="189">
        <v>0.03</v>
      </c>
      <c r="BF9" s="375">
        <f t="shared" si="22"/>
        <v>92952.080000000031</v>
      </c>
      <c r="BG9" s="187">
        <v>0.47</v>
      </c>
      <c r="BH9" s="183" t="s">
        <v>344</v>
      </c>
      <c r="BI9" s="183">
        <v>3124580</v>
      </c>
      <c r="BJ9" s="267">
        <v>0.03</v>
      </c>
      <c r="BK9" s="268" t="s">
        <v>350</v>
      </c>
      <c r="BL9" s="190">
        <f t="shared" si="23"/>
        <v>93737.4</v>
      </c>
      <c r="BM9" s="187">
        <v>0.47</v>
      </c>
      <c r="BN9" s="190"/>
      <c r="BO9" s="387">
        <f t="shared" si="24"/>
        <v>10733.912581795197</v>
      </c>
      <c r="BP9" s="387">
        <f t="shared" si="25"/>
        <v>10831.173489998399</v>
      </c>
      <c r="BQ9" s="387">
        <f t="shared" si="26"/>
        <v>10928.4343982016</v>
      </c>
      <c r="BR9" s="387">
        <f t="shared" si="27"/>
        <v>11025.695306404799</v>
      </c>
      <c r="BS9" s="387">
        <f t="shared" si="28"/>
        <v>11122.956214608001</v>
      </c>
      <c r="BT9" s="387">
        <f t="shared" si="29"/>
        <v>11220.217122811202</v>
      </c>
      <c r="BU9" s="387">
        <f t="shared" si="30"/>
        <v>11317.478031014401</v>
      </c>
      <c r="BV9" s="387">
        <f t="shared" si="31"/>
        <v>11414.738939217601</v>
      </c>
      <c r="BW9" s="387">
        <f t="shared" si="32"/>
        <v>11511.999847420802</v>
      </c>
      <c r="BX9" s="387">
        <f t="shared" si="33"/>
        <v>11609.260755623996</v>
      </c>
      <c r="BY9" s="388">
        <f t="shared" si="34"/>
        <v>8.1549776668891155E-2</v>
      </c>
      <c r="BZ9" s="388">
        <f t="shared" si="35"/>
        <v>8.1549776668891266E-2</v>
      </c>
      <c r="CA9" s="389" t="b">
        <f t="shared" si="36"/>
        <v>0</v>
      </c>
    </row>
    <row r="10" spans="1:79" ht="25.2" customHeight="1">
      <c r="A10" s="183">
        <v>61</v>
      </c>
      <c r="B10" s="183" t="s">
        <v>58</v>
      </c>
      <c r="C10" s="183" t="s">
        <v>59</v>
      </c>
      <c r="D10" s="183" t="s">
        <v>60</v>
      </c>
      <c r="E10" s="183" t="str">
        <f t="shared" si="3"/>
        <v>Purchase of consumables for Voluntary counselling and testing for HIV</v>
      </c>
      <c r="F10" s="184">
        <v>3</v>
      </c>
      <c r="G10" s="183">
        <v>2.88</v>
      </c>
      <c r="H10" s="183">
        <v>2.7142320270092734E-2</v>
      </c>
      <c r="I10" s="183">
        <v>0.99811330398680975</v>
      </c>
      <c r="J10" s="185">
        <v>36.773322768820151</v>
      </c>
      <c r="K10" s="186">
        <f t="shared" si="4"/>
        <v>169272.68761505903</v>
      </c>
      <c r="L10" s="187">
        <v>1</v>
      </c>
      <c r="M10" s="183" t="s">
        <v>51</v>
      </c>
      <c r="N10" s="196" t="s">
        <v>351</v>
      </c>
      <c r="O10" s="197">
        <v>18898441</v>
      </c>
      <c r="P10" s="189">
        <v>0.33</v>
      </c>
      <c r="Q10" s="190" t="s">
        <v>352</v>
      </c>
      <c r="R10" s="190">
        <f>O10*P10</f>
        <v>6236485.5300000003</v>
      </c>
      <c r="S10" s="187">
        <v>1</v>
      </c>
      <c r="T10" s="163" t="s">
        <v>353</v>
      </c>
      <c r="U10" s="163">
        <v>1</v>
      </c>
      <c r="V10" s="163" t="s">
        <v>494</v>
      </c>
      <c r="W10" s="183">
        <v>2.2027439999999996</v>
      </c>
      <c r="X10" s="193">
        <f t="shared" si="1"/>
        <v>6236486</v>
      </c>
      <c r="Y10" s="194">
        <f t="shared" si="6"/>
        <v>14149502514.763149</v>
      </c>
      <c r="Z10" s="195">
        <f t="shared" si="2"/>
        <v>13737381.082294319</v>
      </c>
      <c r="AA10" s="183" t="s">
        <v>49</v>
      </c>
      <c r="AB10" s="375">
        <f t="shared" si="7"/>
        <v>19366610.555555556</v>
      </c>
      <c r="AC10" s="377">
        <f>((BJ10-P10)/$AD$1)+P10</f>
        <v>0.31555555555555559</v>
      </c>
      <c r="AD10" s="375">
        <f t="shared" si="8"/>
        <v>6111241.5530864205</v>
      </c>
      <c r="AE10" s="343">
        <v>1</v>
      </c>
      <c r="AF10" s="375">
        <f t="shared" si="9"/>
        <v>19834780.111111112</v>
      </c>
      <c r="AG10" s="377">
        <f>((BJ10-P10)/$AD$1)+AC10</f>
        <v>0.30111111111111116</v>
      </c>
      <c r="AH10" s="375">
        <f t="shared" ref="AH10:AH14" si="37">AF10*AG10</f>
        <v>5972472.6779012354</v>
      </c>
      <c r="AI10" s="343">
        <v>1</v>
      </c>
      <c r="AJ10" s="375">
        <f t="shared" si="11"/>
        <v>20302949.666666668</v>
      </c>
      <c r="AK10" s="377">
        <f>(($BJ$10-$P$10)/$AD$1)+AG$10</f>
        <v>0.28666666666666674</v>
      </c>
      <c r="AL10" s="375">
        <f t="shared" ref="AL10:AL14" si="38">AJ10*AK10</f>
        <v>5820178.9044444459</v>
      </c>
      <c r="AM10" s="343">
        <f>AI10</f>
        <v>1</v>
      </c>
      <c r="AN10" s="375">
        <f t="shared" si="13"/>
        <v>20771119.222222224</v>
      </c>
      <c r="AO10" s="377">
        <f>(($BJ$10-$P$10)/$AD$1)+AK$10</f>
        <v>0.27222222222222231</v>
      </c>
      <c r="AP10" s="375">
        <f t="shared" ref="AP10:AP14" si="39">AN10*AO10</f>
        <v>5654360.2327160519</v>
      </c>
      <c r="AQ10" s="343">
        <f>AM10</f>
        <v>1</v>
      </c>
      <c r="AR10" s="375">
        <f t="shared" si="15"/>
        <v>21239288.77777778</v>
      </c>
      <c r="AS10" s="377">
        <f>(($BJ$10-$P$10)/$AD$1)+AO$10</f>
        <v>0.25777777777777788</v>
      </c>
      <c r="AT10" s="375">
        <f t="shared" ref="AT10:AT14" si="40">AR10*AS10</f>
        <v>5475016.6627160525</v>
      </c>
      <c r="AU10" s="343">
        <f>AQ10</f>
        <v>1</v>
      </c>
      <c r="AV10" s="375">
        <f t="shared" si="17"/>
        <v>21707458.333333336</v>
      </c>
      <c r="AW10" s="377">
        <f>(($BJ$10-$P$10)/$AD$1)+AS$10</f>
        <v>0.24333333333333343</v>
      </c>
      <c r="AX10" s="183">
        <f t="shared" ref="AX10:AX14" si="41">AV10*AW10</f>
        <v>5282148.1944444468</v>
      </c>
      <c r="AY10" s="343">
        <f>AU10</f>
        <v>1</v>
      </c>
      <c r="AZ10" s="375">
        <f t="shared" si="19"/>
        <v>22175627.888888892</v>
      </c>
      <c r="BA10" s="377">
        <f>(($BJ$10-$P$10)/$AD$1)+AW$10</f>
        <v>0.22888888888888897</v>
      </c>
      <c r="BB10" s="375">
        <f t="shared" ref="BB10:BB14" si="42">AZ10*BA10</f>
        <v>5075754.8279012367</v>
      </c>
      <c r="BC10" s="343">
        <f>AY10</f>
        <v>1</v>
      </c>
      <c r="BD10" s="375">
        <f t="shared" si="21"/>
        <v>22643797.444444448</v>
      </c>
      <c r="BE10" s="377">
        <f>(($BJ$10-$P$10)/$AD$1)+BA$10</f>
        <v>0.21444444444444452</v>
      </c>
      <c r="BF10" s="375">
        <f t="shared" ref="BF10:BF14" si="43">BD10*BE10</f>
        <v>4855836.5630864222</v>
      </c>
      <c r="BG10" s="343">
        <f>BC10</f>
        <v>1</v>
      </c>
      <c r="BH10" s="183" t="s">
        <v>378</v>
      </c>
      <c r="BI10" s="280">
        <v>23111967</v>
      </c>
      <c r="BJ10" s="301">
        <v>0.2</v>
      </c>
      <c r="BK10" s="297" t="s">
        <v>521</v>
      </c>
      <c r="BL10" s="190">
        <f t="shared" si="23"/>
        <v>4622393.4000000004</v>
      </c>
      <c r="BM10" s="302">
        <v>1</v>
      </c>
      <c r="BN10" s="297"/>
      <c r="BO10" s="387">
        <f t="shared" si="24"/>
        <v>13737381.082294319</v>
      </c>
      <c r="BP10" s="387">
        <f t="shared" si="25"/>
        <v>13461500.663611792</v>
      </c>
      <c r="BQ10" s="387">
        <f t="shared" si="26"/>
        <v>13155828.356410876</v>
      </c>
      <c r="BR10" s="387">
        <f t="shared" si="27"/>
        <v>12820364.160691574</v>
      </c>
      <c r="BS10" s="387">
        <f t="shared" si="28"/>
        <v>12455108.076453885</v>
      </c>
      <c r="BT10" s="387">
        <f t="shared" si="29"/>
        <v>12060060.103697807</v>
      </c>
      <c r="BU10" s="387">
        <f t="shared" si="30"/>
        <v>11635220.242423337</v>
      </c>
      <c r="BV10" s="387">
        <f t="shared" si="31"/>
        <v>11180588.49263048</v>
      </c>
      <c r="BW10" s="387">
        <f t="shared" si="32"/>
        <v>10696164.854319235</v>
      </c>
      <c r="BX10" s="387">
        <f t="shared" si="33"/>
        <v>10181949.3274896</v>
      </c>
      <c r="BY10" s="388">
        <f t="shared" si="34"/>
        <v>-0.2588143790658326</v>
      </c>
      <c r="BZ10" s="388">
        <f t="shared" si="35"/>
        <v>-0.2588143790658326</v>
      </c>
      <c r="CA10" s="389" t="b">
        <f t="shared" si="36"/>
        <v>1</v>
      </c>
    </row>
    <row r="11" spans="1:79">
      <c r="A11" s="183">
        <v>62</v>
      </c>
      <c r="B11" s="183" t="s">
        <v>58</v>
      </c>
      <c r="C11" s="183" t="s">
        <v>62</v>
      </c>
      <c r="D11" s="183" t="s">
        <v>63</v>
      </c>
      <c r="E11" s="183" t="str">
        <f t="shared" si="3"/>
        <v>Purchase of consumables for ART for men</v>
      </c>
      <c r="F11" s="184">
        <v>3</v>
      </c>
      <c r="G11" s="183">
        <v>2.4300000000000002</v>
      </c>
      <c r="H11" s="183">
        <v>0.58622679981792303</v>
      </c>
      <c r="I11" s="183">
        <v>213.55719738048242</v>
      </c>
      <c r="J11" s="185">
        <v>364.29108571428571</v>
      </c>
      <c r="K11" s="186">
        <f t="shared" si="4"/>
        <v>173911.96332334002</v>
      </c>
      <c r="L11" s="187">
        <v>0.9</v>
      </c>
      <c r="M11" s="183" t="s">
        <v>51</v>
      </c>
      <c r="N11" s="197" t="s">
        <v>354</v>
      </c>
      <c r="O11" s="198">
        <v>4919789</v>
      </c>
      <c r="P11" s="189">
        <v>6.7000000000000004E-2</v>
      </c>
      <c r="Q11" s="190" t="s">
        <v>355</v>
      </c>
      <c r="R11" s="390">
        <f>O11*P11</f>
        <v>329625.86300000001</v>
      </c>
      <c r="S11" s="187">
        <v>0.9</v>
      </c>
      <c r="T11" s="190" t="s">
        <v>356</v>
      </c>
      <c r="U11" s="190">
        <v>3</v>
      </c>
      <c r="V11" s="190" t="s">
        <v>495</v>
      </c>
      <c r="W11" s="183">
        <v>84.095999999999989</v>
      </c>
      <c r="X11" s="193">
        <f t="shared" si="1"/>
        <v>296663</v>
      </c>
      <c r="Y11" s="194">
        <f t="shared" si="6"/>
        <v>25696640764.884098</v>
      </c>
      <c r="Z11" s="195">
        <f t="shared" si="2"/>
        <v>24948194.9173632</v>
      </c>
      <c r="AA11" s="183" t="s">
        <v>49</v>
      </c>
      <c r="AB11" s="375">
        <f t="shared" si="7"/>
        <v>5122680.888888889</v>
      </c>
      <c r="AC11" s="377">
        <f>((BJ11-P11)/$AD$1)+P11</f>
        <v>6.511111111111112E-2</v>
      </c>
      <c r="AD11" s="375">
        <f t="shared" si="8"/>
        <v>333543.44454320992</v>
      </c>
      <c r="AE11" s="379">
        <f>((BM11-S11)/$AD$1)+S11</f>
        <v>0.90555555555555556</v>
      </c>
      <c r="AF11" s="375">
        <f t="shared" si="9"/>
        <v>5325572.777777778</v>
      </c>
      <c r="AG11" s="379">
        <f>((BJ11-P11)/$AD$1)+AC11</f>
        <v>6.3222222222222235E-2</v>
      </c>
      <c r="AH11" s="375">
        <f t="shared" si="37"/>
        <v>336694.54561728402</v>
      </c>
      <c r="AI11" s="379">
        <f>(($BM$11-$S$11)/$AD$1)+AE$11</f>
        <v>0.91111111111111109</v>
      </c>
      <c r="AJ11" s="375">
        <f t="shared" si="11"/>
        <v>5528464.666666667</v>
      </c>
      <c r="AK11" s="379">
        <f>(($BJ$11-$P$11)/$AD$1)+AG$11</f>
        <v>6.1333333333333344E-2</v>
      </c>
      <c r="AL11" s="375">
        <f t="shared" si="38"/>
        <v>339079.16622222232</v>
      </c>
      <c r="AM11" s="379">
        <f>(($BM$11-$S$11)/$AD$1)+AI$11</f>
        <v>0.91666666666666663</v>
      </c>
      <c r="AN11" s="375">
        <f t="shared" si="13"/>
        <v>5731356.555555556</v>
      </c>
      <c r="AO11" s="379">
        <f>(($BJ$11-$P$11)/$AD$1)+AK$11</f>
        <v>5.9444444444444453E-2</v>
      </c>
      <c r="AP11" s="375">
        <f t="shared" si="39"/>
        <v>340697.30635802477</v>
      </c>
      <c r="AQ11" s="379">
        <f>(($BM$11-$S$11)/$AD$1)+AM$11</f>
        <v>0.92222222222222217</v>
      </c>
      <c r="AR11" s="375">
        <f t="shared" si="15"/>
        <v>5934248.444444445</v>
      </c>
      <c r="AS11" s="379">
        <f>(($BJ$11-$P$11)/$AD$1)+AO$11</f>
        <v>5.7555555555555561E-2</v>
      </c>
      <c r="AT11" s="375">
        <f t="shared" si="40"/>
        <v>341548.96602469141</v>
      </c>
      <c r="AU11" s="379">
        <f>(($BM$11-$S$11)/$AD$1)+AQ$11</f>
        <v>0.9277777777777777</v>
      </c>
      <c r="AV11" s="375">
        <f t="shared" si="17"/>
        <v>6137140.333333334</v>
      </c>
      <c r="AW11" s="379">
        <f>(($BJ$11-$P$11)/$AD$1)+AS$11</f>
        <v>5.566666666666667E-2</v>
      </c>
      <c r="AX11" s="183">
        <f t="shared" si="41"/>
        <v>341634.14522222226</v>
      </c>
      <c r="AY11" s="379">
        <f>(($BM$11-$S$11)/$AD$1)+AU$11</f>
        <v>0.93333333333333324</v>
      </c>
      <c r="AZ11" s="375">
        <f t="shared" si="19"/>
        <v>6340032.2222222229</v>
      </c>
      <c r="BA11" s="379">
        <f>(($BJ$11-$P$11)/$AD$1)+AW$11</f>
        <v>5.3777777777777779E-2</v>
      </c>
      <c r="BB11" s="375">
        <f t="shared" si="42"/>
        <v>340952.8439506173</v>
      </c>
      <c r="BC11" s="379">
        <f>(($BM$11-$S$11)/$AD$1)+AY$11</f>
        <v>0.93888888888888877</v>
      </c>
      <c r="BD11" s="375">
        <f t="shared" si="21"/>
        <v>6542924.1111111119</v>
      </c>
      <c r="BE11" s="379">
        <f>(($BJ$11-$P$11)/$AD$1)+BA$11</f>
        <v>5.1888888888888887E-2</v>
      </c>
      <c r="BF11" s="375">
        <f t="shared" si="43"/>
        <v>339505.0622098766</v>
      </c>
      <c r="BG11" s="379">
        <f>(($BM$11-$S$11)/$AD$1)+BC$11</f>
        <v>0.94444444444444431</v>
      </c>
      <c r="BH11" s="188" t="s">
        <v>604</v>
      </c>
      <c r="BI11" s="391">
        <v>6745816</v>
      </c>
      <c r="BJ11" s="303">
        <v>0.05</v>
      </c>
      <c r="BK11" s="304" t="s">
        <v>517</v>
      </c>
      <c r="BL11" s="393">
        <f t="shared" si="23"/>
        <v>337290.80000000005</v>
      </c>
      <c r="BM11" s="302">
        <v>0.95</v>
      </c>
      <c r="BN11" s="297"/>
      <c r="BO11" s="387">
        <f t="shared" si="24"/>
        <v>24948194.9173632</v>
      </c>
      <c r="BP11" s="387">
        <f t="shared" si="25"/>
        <v>25400534.058365788</v>
      </c>
      <c r="BQ11" s="387">
        <f t="shared" si="26"/>
        <v>25797805.44083279</v>
      </c>
      <c r="BR11" s="387">
        <f t="shared" si="27"/>
        <v>26138934.765738674</v>
      </c>
      <c r="BS11" s="387">
        <f t="shared" si="28"/>
        <v>26422847.734057877</v>
      </c>
      <c r="BT11" s="387">
        <f t="shared" si="29"/>
        <v>26648470.046764877</v>
      </c>
      <c r="BU11" s="387">
        <f t="shared" si="30"/>
        <v>26814727.404834133</v>
      </c>
      <c r="BV11" s="387">
        <f t="shared" si="31"/>
        <v>26920545.509240095</v>
      </c>
      <c r="BW11" s="387">
        <f t="shared" si="32"/>
        <v>26964850.060957231</v>
      </c>
      <c r="BX11" s="387">
        <f t="shared" si="33"/>
        <v>26946566.760959998</v>
      </c>
      <c r="BY11" s="388">
        <f t="shared" si="34"/>
        <v>8.010085900868083E-2</v>
      </c>
      <c r="BZ11" s="388">
        <f t="shared" si="35"/>
        <v>2.3253445376645199E-2</v>
      </c>
      <c r="CA11" s="389" t="b">
        <f t="shared" si="36"/>
        <v>0</v>
      </c>
    </row>
    <row r="12" spans="1:79" ht="24" customHeight="1">
      <c r="A12" s="183">
        <v>63</v>
      </c>
      <c r="B12" s="183" t="s">
        <v>58</v>
      </c>
      <c r="C12" s="183" t="s">
        <v>62</v>
      </c>
      <c r="D12" s="183" t="s">
        <v>65</v>
      </c>
      <c r="E12" s="183" t="str">
        <f t="shared" si="3"/>
        <v>Purchase of consumables for ART for women</v>
      </c>
      <c r="F12" s="184">
        <v>3</v>
      </c>
      <c r="G12" s="183">
        <v>2.5</v>
      </c>
      <c r="H12" s="183">
        <v>0.58622679981792303</v>
      </c>
      <c r="I12" s="183">
        <v>213.55719738048242</v>
      </c>
      <c r="J12" s="185">
        <v>364.29108571428571</v>
      </c>
      <c r="K12" s="186">
        <f t="shared" si="4"/>
        <v>314846.57239483716</v>
      </c>
      <c r="L12" s="187">
        <v>0.9</v>
      </c>
      <c r="M12" s="183" t="s">
        <v>51</v>
      </c>
      <c r="N12" s="197" t="s">
        <v>357</v>
      </c>
      <c r="O12" s="197">
        <v>5407283</v>
      </c>
      <c r="P12" s="189">
        <v>0.11036</v>
      </c>
      <c r="Q12" s="190" t="s">
        <v>358</v>
      </c>
      <c r="R12" s="390">
        <f t="shared" ref="R12:R13" si="44">O12*P12</f>
        <v>596747.75188</v>
      </c>
      <c r="S12" s="187">
        <v>0.9</v>
      </c>
      <c r="T12" s="190" t="s">
        <v>356</v>
      </c>
      <c r="U12" s="190">
        <v>3</v>
      </c>
      <c r="V12" s="190" t="s">
        <v>495</v>
      </c>
      <c r="W12" s="183">
        <v>84.095999999999989</v>
      </c>
      <c r="X12" s="193">
        <f t="shared" si="1"/>
        <v>537073</v>
      </c>
      <c r="Y12" s="194">
        <f t="shared" si="6"/>
        <v>46520659719.327148</v>
      </c>
      <c r="Z12" s="195">
        <f t="shared" si="2"/>
        <v>45165689.047890432</v>
      </c>
      <c r="AA12" s="183" t="s">
        <v>49</v>
      </c>
      <c r="AB12" s="375">
        <f t="shared" si="7"/>
        <v>5644285.888888889</v>
      </c>
      <c r="AC12" s="377">
        <f>((BJ12-P12)/$AD$1)+P12</f>
        <v>0.10365333333333333</v>
      </c>
      <c r="AD12" s="375">
        <f t="shared" si="8"/>
        <v>585049.04666962964</v>
      </c>
      <c r="AE12" s="377">
        <f>((BM12-S12)/$AD$1)+S12</f>
        <v>0.90555555555555556</v>
      </c>
      <c r="AF12" s="375">
        <f t="shared" si="9"/>
        <v>5881288.777777778</v>
      </c>
      <c r="AG12" s="377">
        <f>((BJ12-P12)/$AD$1)+AC12</f>
        <v>9.6946666666666667E-2</v>
      </c>
      <c r="AH12" s="375">
        <f t="shared" si="37"/>
        <v>570171.34270962968</v>
      </c>
      <c r="AI12" s="379">
        <f>(($BM$12-$S$12)/$AD$1)+AE$12</f>
        <v>0.91111111111111109</v>
      </c>
      <c r="AJ12" s="375">
        <f t="shared" si="11"/>
        <v>6118291.666666667</v>
      </c>
      <c r="AK12" s="377">
        <f>(($BJ$12-$P$12)/$AD$1)+AG$12</f>
        <v>9.0240000000000001E-2</v>
      </c>
      <c r="AL12" s="375">
        <f t="shared" si="38"/>
        <v>552114.64</v>
      </c>
      <c r="AM12" s="379">
        <f>(($BM$12-$S$12)/$AD$1)+AI$12</f>
        <v>0.91666666666666663</v>
      </c>
      <c r="AN12" s="375">
        <f t="shared" si="13"/>
        <v>6355294.555555556</v>
      </c>
      <c r="AO12" s="377">
        <f>(($BJ$12-$P$12)/$AD$1)+AK$12</f>
        <v>8.3533333333333334E-2</v>
      </c>
      <c r="AP12" s="375">
        <f t="shared" si="39"/>
        <v>530878.93854074075</v>
      </c>
      <c r="AQ12" s="379">
        <f>(($BM$12-$S$12)/$AD$1)+AM$12</f>
        <v>0.92222222222222217</v>
      </c>
      <c r="AR12" s="375">
        <f t="shared" si="15"/>
        <v>6592297.444444445</v>
      </c>
      <c r="AS12" s="377">
        <f>(($BJ$12-$P$12)/$AD$1)+AO$12</f>
        <v>7.6826666666666668E-2</v>
      </c>
      <c r="AT12" s="375">
        <f t="shared" si="40"/>
        <v>506464.2383318519</v>
      </c>
      <c r="AU12" s="379">
        <f>(($BM$12-$S$12)/$AD$1)+AQ$12</f>
        <v>0.9277777777777777</v>
      </c>
      <c r="AV12" s="375">
        <f t="shared" si="17"/>
        <v>6829300.333333334</v>
      </c>
      <c r="AW12" s="377">
        <f>(($BJ$12-$P$12)/$AD$1)+AS$12</f>
        <v>7.0120000000000002E-2</v>
      </c>
      <c r="AX12" s="183">
        <f t="shared" si="41"/>
        <v>478870.53937333339</v>
      </c>
      <c r="AY12" s="379">
        <f>(($BM$12-$S$12)/$AD$1)+AU$12</f>
        <v>0.93333333333333324</v>
      </c>
      <c r="AZ12" s="375">
        <f t="shared" si="19"/>
        <v>7066303.2222222229</v>
      </c>
      <c r="BA12" s="377">
        <f>(($BJ$12-$P$12)/$AD$1)+AW$12</f>
        <v>6.3413333333333335E-2</v>
      </c>
      <c r="BB12" s="375">
        <f t="shared" si="42"/>
        <v>448097.84166518523</v>
      </c>
      <c r="BC12" s="379">
        <f>(($BM$12-$S$12)/$AD$1)+AY$12</f>
        <v>0.93888888888888877</v>
      </c>
      <c r="BD12" s="375">
        <f t="shared" si="21"/>
        <v>7303306.1111111119</v>
      </c>
      <c r="BE12" s="377">
        <f>(($BJ$12-$P$12)/$AD$1)+BA$12</f>
        <v>5.6706666666666669E-2</v>
      </c>
      <c r="BF12" s="375">
        <f t="shared" si="43"/>
        <v>414146.14520740748</v>
      </c>
      <c r="BG12" s="379">
        <f>(($BM$12-$S$12)/$AD$1)+BC$12</f>
        <v>0.94444444444444431</v>
      </c>
      <c r="BH12" s="188" t="s">
        <v>605</v>
      </c>
      <c r="BI12" s="391">
        <v>7540309</v>
      </c>
      <c r="BJ12" s="303">
        <v>0.05</v>
      </c>
      <c r="BK12" s="304" t="s">
        <v>517</v>
      </c>
      <c r="BL12" s="393">
        <f t="shared" si="23"/>
        <v>377015.45</v>
      </c>
      <c r="BM12" s="302">
        <v>0.95</v>
      </c>
      <c r="BN12" s="297"/>
      <c r="BO12" s="387">
        <f t="shared" si="24"/>
        <v>45165689.047890432</v>
      </c>
      <c r="BP12" s="387">
        <f t="shared" si="25"/>
        <v>44553591.080460295</v>
      </c>
      <c r="BQ12" s="387">
        <f t="shared" si="26"/>
        <v>43686984.415485986</v>
      </c>
      <c r="BR12" s="387">
        <f t="shared" si="27"/>
        <v>42561413.368319996</v>
      </c>
      <c r="BS12" s="387">
        <f t="shared" si="28"/>
        <v>41172422.254314847</v>
      </c>
      <c r="BT12" s="387">
        <f t="shared" si="29"/>
        <v>39515555.388823077</v>
      </c>
      <c r="BU12" s="387">
        <f t="shared" si="30"/>
        <v>37586357.087197185</v>
      </c>
      <c r="BV12" s="387">
        <f t="shared" si="31"/>
        <v>35380371.664789692</v>
      </c>
      <c r="BW12" s="387">
        <f t="shared" si="32"/>
        <v>32893143.43695312</v>
      </c>
      <c r="BX12" s="387">
        <f t="shared" si="33"/>
        <v>30120216.719039995</v>
      </c>
      <c r="BY12" s="388">
        <f t="shared" si="34"/>
        <v>-0.33311729868434653</v>
      </c>
      <c r="BZ12" s="388">
        <f t="shared" si="35"/>
        <v>-0.36821638822727554</v>
      </c>
      <c r="CA12" s="389" t="b">
        <f t="shared" si="36"/>
        <v>0</v>
      </c>
    </row>
    <row r="13" spans="1:79" ht="24" customHeight="1">
      <c r="A13" s="183">
        <v>64</v>
      </c>
      <c r="B13" s="183" t="s">
        <v>58</v>
      </c>
      <c r="C13" s="183" t="s">
        <v>139</v>
      </c>
      <c r="D13" s="183" t="s">
        <v>359</v>
      </c>
      <c r="E13" s="183" t="str">
        <f t="shared" si="3"/>
        <v>Purchase of consumables for ART children</v>
      </c>
      <c r="F13" s="184">
        <v>3</v>
      </c>
      <c r="G13" s="183">
        <v>2.5</v>
      </c>
      <c r="H13" s="199"/>
      <c r="I13" s="199"/>
      <c r="J13" s="200"/>
      <c r="K13" s="186">
        <f t="shared" si="4"/>
        <v>0</v>
      </c>
      <c r="L13" s="201">
        <v>0.9</v>
      </c>
      <c r="M13" s="183" t="s">
        <v>51</v>
      </c>
      <c r="N13" s="197" t="s">
        <v>606</v>
      </c>
      <c r="O13" s="202">
        <v>7909282</v>
      </c>
      <c r="P13" s="376">
        <v>1.4999999999999999E-2</v>
      </c>
      <c r="Q13" s="190" t="s">
        <v>361</v>
      </c>
      <c r="R13" s="190">
        <f t="shared" si="44"/>
        <v>118639.23</v>
      </c>
      <c r="S13" s="204">
        <v>0.86</v>
      </c>
      <c r="T13" s="190" t="s">
        <v>356</v>
      </c>
      <c r="U13" s="190">
        <v>4</v>
      </c>
      <c r="V13" s="190" t="s">
        <v>496</v>
      </c>
      <c r="W13" s="183">
        <v>84.095999999999989</v>
      </c>
      <c r="X13" s="193">
        <f t="shared" si="1"/>
        <v>102030</v>
      </c>
      <c r="Y13" s="194">
        <f t="shared" si="6"/>
        <v>8837701614.9296627</v>
      </c>
      <c r="Z13" s="195">
        <f t="shared" si="2"/>
        <v>8580292.8300287984</v>
      </c>
      <c r="AA13" s="183" t="s">
        <v>49</v>
      </c>
      <c r="AB13" s="375">
        <f t="shared" si="7"/>
        <v>8011127.555555556</v>
      </c>
      <c r="AC13" s="379">
        <f>((BJ13-P13)/$AD$1)+P13</f>
        <v>1.4666666666666666E-2</v>
      </c>
      <c r="AD13" s="375">
        <f t="shared" si="8"/>
        <v>117496.53748148149</v>
      </c>
      <c r="AE13" s="377">
        <f>((BM13-S13)/$AD$1)+S13</f>
        <v>0.87</v>
      </c>
      <c r="AF13" s="375">
        <f t="shared" si="9"/>
        <v>8112973.1111111119</v>
      </c>
      <c r="AG13" s="377">
        <f>((BJ13-P13)/$AD$1)+AC13</f>
        <v>1.4333333333333333E-2</v>
      </c>
      <c r="AH13" s="375">
        <f t="shared" si="37"/>
        <v>116285.94792592594</v>
      </c>
      <c r="AI13" s="379">
        <f>(($BM$13-$S$13)/$AD$1)+AE$13</f>
        <v>0.88</v>
      </c>
      <c r="AJ13" s="375">
        <f t="shared" si="11"/>
        <v>8214818.6666666679</v>
      </c>
      <c r="AK13" s="379">
        <f>(($BJ$13-$P$13)/$AD$1)+AG$13</f>
        <v>1.4E-2</v>
      </c>
      <c r="AL13" s="375">
        <f t="shared" si="38"/>
        <v>115007.46133333335</v>
      </c>
      <c r="AM13" s="379">
        <f>(($BM$13-$S$13)/$AD$1)+AI$13</f>
        <v>0.89</v>
      </c>
      <c r="AN13" s="375">
        <f t="shared" si="13"/>
        <v>8316664.2222222239</v>
      </c>
      <c r="AO13" s="379">
        <f>(($BJ$13-$P$13)/$AD$1)+AK$13</f>
        <v>1.3666666666666667E-2</v>
      </c>
      <c r="AP13" s="375">
        <f t="shared" si="39"/>
        <v>113661.07770370373</v>
      </c>
      <c r="AQ13" s="379">
        <f>(($BM$13-$S$13)/$AD$1)+AM$13</f>
        <v>0.9</v>
      </c>
      <c r="AR13" s="375">
        <f t="shared" si="15"/>
        <v>8418509.7777777798</v>
      </c>
      <c r="AS13" s="379">
        <f>(($BJ$13-$P$13)/$AD$1)+AO$13</f>
        <v>1.3333333333333334E-2</v>
      </c>
      <c r="AT13" s="375">
        <f t="shared" si="40"/>
        <v>112246.79703703707</v>
      </c>
      <c r="AU13" s="379">
        <f>(($BM$13-$S$13)/$AD$1)+AQ$13</f>
        <v>0.91</v>
      </c>
      <c r="AV13" s="375">
        <f t="shared" si="17"/>
        <v>8520355.3333333358</v>
      </c>
      <c r="AW13" s="379">
        <f>(($BJ$13-$P$13)/$AD$1)+AS$13</f>
        <v>1.3000000000000001E-2</v>
      </c>
      <c r="AX13" s="183">
        <f t="shared" si="41"/>
        <v>110764.61933333338</v>
      </c>
      <c r="AY13" s="379">
        <f>(($BM$13-$S$13)/$AD$1)+AU$13</f>
        <v>0.92</v>
      </c>
      <c r="AZ13" s="375">
        <f t="shared" si="19"/>
        <v>8622200.8888888918</v>
      </c>
      <c r="BA13" s="379">
        <f>(($BJ$13-$P$13)/$AD$1)+AW$13</f>
        <v>1.2666666666666668E-2</v>
      </c>
      <c r="BB13" s="375">
        <f t="shared" si="42"/>
        <v>109214.54459259265</v>
      </c>
      <c r="BC13" s="379">
        <f>(($BM$13-$S$13)/$AD$1)+AY$13</f>
        <v>0.93</v>
      </c>
      <c r="BD13" s="375">
        <f t="shared" si="21"/>
        <v>8724046.4444444478</v>
      </c>
      <c r="BE13" s="379">
        <f>(($BJ$13-$P$13)/$AD$1)+BA$13</f>
        <v>1.2333333333333335E-2</v>
      </c>
      <c r="BF13" s="375">
        <f t="shared" si="43"/>
        <v>107596.57281481488</v>
      </c>
      <c r="BG13" s="379">
        <f>(($BM$13-$S$13)/$AD$1)+BC$13</f>
        <v>0.94000000000000006</v>
      </c>
      <c r="BH13" s="188" t="s">
        <v>360</v>
      </c>
      <c r="BI13" s="280">
        <v>8825892</v>
      </c>
      <c r="BJ13" s="303">
        <v>1.2E-2</v>
      </c>
      <c r="BK13" s="304" t="s">
        <v>517</v>
      </c>
      <c r="BL13" s="190">
        <f t="shared" si="23"/>
        <v>105910.704</v>
      </c>
      <c r="BM13" s="302">
        <v>0.95</v>
      </c>
      <c r="BN13" s="297"/>
      <c r="BO13" s="387">
        <f t="shared" si="24"/>
        <v>8580292.8300287984</v>
      </c>
      <c r="BP13" s="387">
        <f t="shared" si="25"/>
        <v>8596460.2699571177</v>
      </c>
      <c r="BQ13" s="387">
        <f t="shared" si="26"/>
        <v>8605681.107565226</v>
      </c>
      <c r="BR13" s="387">
        <f t="shared" si="27"/>
        <v>8607784.0467763208</v>
      </c>
      <c r="BS13" s="387">
        <f t="shared" si="28"/>
        <v>8602597.7915136013</v>
      </c>
      <c r="BT13" s="387">
        <f t="shared" si="29"/>
        <v>8589951.0457002688</v>
      </c>
      <c r="BU13" s="387">
        <f t="shared" si="30"/>
        <v>8569672.5132595226</v>
      </c>
      <c r="BV13" s="387">
        <f t="shared" si="31"/>
        <v>8541590.8981145639</v>
      </c>
      <c r="BW13" s="387">
        <f t="shared" si="32"/>
        <v>8505534.9041885901</v>
      </c>
      <c r="BX13" s="387">
        <f t="shared" si="33"/>
        <v>8461333.2354047988</v>
      </c>
      <c r="BY13" s="388">
        <f t="shared" si="34"/>
        <v>-1.3864281438935505E-2</v>
      </c>
      <c r="BZ13" s="388">
        <f t="shared" si="35"/>
        <v>-0.10728766530261533</v>
      </c>
      <c r="CA13" s="389" t="b">
        <f t="shared" si="36"/>
        <v>0</v>
      </c>
    </row>
    <row r="14" spans="1:79">
      <c r="A14" s="183">
        <v>69</v>
      </c>
      <c r="B14" s="183" t="s">
        <v>58</v>
      </c>
      <c r="C14" s="183" t="s">
        <v>66</v>
      </c>
      <c r="D14" s="183" t="s">
        <v>67</v>
      </c>
      <c r="E14" s="183" t="str">
        <f t="shared" si="3"/>
        <v>Purchase of consumables for Viral Load + CD4 count (Clinical monitoring and quarterly tests)</v>
      </c>
      <c r="F14" s="184">
        <v>3</v>
      </c>
      <c r="G14" s="183">
        <v>2.88</v>
      </c>
      <c r="H14" s="183">
        <v>3.2160000000000002</v>
      </c>
      <c r="I14" s="183">
        <v>9278.6129180799999</v>
      </c>
      <c r="J14" s="185">
        <v>2885.1408327363183</v>
      </c>
      <c r="K14" s="186">
        <f t="shared" si="4"/>
        <v>2520566.5320000001</v>
      </c>
      <c r="L14" s="187">
        <v>0</v>
      </c>
      <c r="M14" s="183" t="s">
        <v>51</v>
      </c>
      <c r="N14" s="196" t="s">
        <v>363</v>
      </c>
      <c r="O14" s="202">
        <v>1045011</v>
      </c>
      <c r="P14" s="189">
        <v>1.5</v>
      </c>
      <c r="Q14" s="190"/>
      <c r="R14" s="190">
        <f t="shared" si="5"/>
        <v>1567516.5</v>
      </c>
      <c r="S14" s="205">
        <v>0.5</v>
      </c>
      <c r="T14" s="190" t="s">
        <v>356</v>
      </c>
      <c r="U14" s="190">
        <v>1</v>
      </c>
      <c r="V14" s="190" t="s">
        <v>494</v>
      </c>
      <c r="W14" s="183">
        <v>13.7553</v>
      </c>
      <c r="X14" s="193">
        <f t="shared" si="1"/>
        <v>783758</v>
      </c>
      <c r="Y14" s="194">
        <f t="shared" si="6"/>
        <v>11104254751.911751</v>
      </c>
      <c r="Z14" s="195">
        <f t="shared" si="2"/>
        <v>10780829.856225001</v>
      </c>
      <c r="AA14" s="183" t="s">
        <v>49</v>
      </c>
      <c r="AB14" s="375">
        <f>((BI14-O14)/$AD$1)+O14</f>
        <v>1008266</v>
      </c>
      <c r="AC14" s="343">
        <v>1.5</v>
      </c>
      <c r="AD14" s="375">
        <f t="shared" si="8"/>
        <v>1512399</v>
      </c>
      <c r="AE14" s="343">
        <v>1</v>
      </c>
      <c r="AF14" s="375">
        <f t="shared" si="9"/>
        <v>971521</v>
      </c>
      <c r="AG14" s="343">
        <v>1.5</v>
      </c>
      <c r="AH14" s="375">
        <f t="shared" si="37"/>
        <v>1457281.5</v>
      </c>
      <c r="AI14" s="343">
        <v>1</v>
      </c>
      <c r="AJ14" s="375">
        <f t="shared" si="11"/>
        <v>934776</v>
      </c>
      <c r="AK14" s="343">
        <f>AG14</f>
        <v>1.5</v>
      </c>
      <c r="AL14" s="375">
        <f t="shared" si="38"/>
        <v>1402164</v>
      </c>
      <c r="AM14" s="343">
        <v>1</v>
      </c>
      <c r="AN14" s="375">
        <f t="shared" si="13"/>
        <v>898031</v>
      </c>
      <c r="AO14" s="343">
        <v>1.5</v>
      </c>
      <c r="AP14" s="375">
        <f t="shared" si="39"/>
        <v>1347046.5</v>
      </c>
      <c r="AQ14" s="343">
        <v>1</v>
      </c>
      <c r="AR14" s="375">
        <f t="shared" si="15"/>
        <v>861286</v>
      </c>
      <c r="AS14" s="343">
        <v>1.5</v>
      </c>
      <c r="AT14" s="375">
        <f t="shared" si="40"/>
        <v>1291929</v>
      </c>
      <c r="AU14" s="343">
        <v>1</v>
      </c>
      <c r="AV14" s="375">
        <f t="shared" si="17"/>
        <v>824541</v>
      </c>
      <c r="AW14" s="343">
        <v>1.5</v>
      </c>
      <c r="AX14" s="183">
        <f t="shared" si="41"/>
        <v>1236811.5</v>
      </c>
      <c r="AY14" s="343">
        <v>1</v>
      </c>
      <c r="AZ14" s="375">
        <f t="shared" si="19"/>
        <v>787796</v>
      </c>
      <c r="BA14" s="343">
        <v>1.5</v>
      </c>
      <c r="BB14" s="375">
        <f t="shared" si="42"/>
        <v>1181694</v>
      </c>
      <c r="BC14" s="343">
        <v>1</v>
      </c>
      <c r="BD14" s="375">
        <f t="shared" si="21"/>
        <v>751051</v>
      </c>
      <c r="BE14" s="343">
        <v>1.5</v>
      </c>
      <c r="BF14" s="375">
        <f t="shared" si="43"/>
        <v>1126576.5</v>
      </c>
      <c r="BG14" s="343">
        <v>1</v>
      </c>
      <c r="BH14" s="188" t="s">
        <v>363</v>
      </c>
      <c r="BI14" s="280">
        <v>714306</v>
      </c>
      <c r="BJ14" s="303">
        <v>1.5</v>
      </c>
      <c r="BK14" s="304" t="s">
        <v>517</v>
      </c>
      <c r="BL14" s="190">
        <f t="shared" si="23"/>
        <v>1071459</v>
      </c>
      <c r="BM14" s="302">
        <v>1</v>
      </c>
      <c r="BN14" s="297" t="s">
        <v>541</v>
      </c>
      <c r="BO14" s="387">
        <f t="shared" si="24"/>
        <v>10780829.856225001</v>
      </c>
      <c r="BP14" s="387">
        <f t="shared" si="25"/>
        <v>20803501.964699998</v>
      </c>
      <c r="BQ14" s="387">
        <f t="shared" si="26"/>
        <v>20045344.216949999</v>
      </c>
      <c r="BR14" s="387">
        <f t="shared" si="27"/>
        <v>19287186.4692</v>
      </c>
      <c r="BS14" s="387">
        <f t="shared" si="28"/>
        <v>18529028.721450001</v>
      </c>
      <c r="BT14" s="387">
        <f t="shared" si="29"/>
        <v>17770870.973700002</v>
      </c>
      <c r="BU14" s="387">
        <f t="shared" si="30"/>
        <v>17012713.225949999</v>
      </c>
      <c r="BV14" s="387">
        <f t="shared" si="31"/>
        <v>16254555.4782</v>
      </c>
      <c r="BW14" s="387">
        <f t="shared" si="32"/>
        <v>15496397.730450001</v>
      </c>
      <c r="BX14" s="387">
        <f t="shared" si="33"/>
        <v>14738239.9827</v>
      </c>
      <c r="BY14" s="388">
        <f t="shared" si="34"/>
        <v>0.36707843266721579</v>
      </c>
      <c r="BZ14" s="388">
        <f t="shared" si="35"/>
        <v>-0.31646078366639202</v>
      </c>
      <c r="CA14" s="389" t="b">
        <f t="shared" si="36"/>
        <v>0</v>
      </c>
    </row>
    <row r="15" spans="1:79">
      <c r="A15" s="183">
        <v>77</v>
      </c>
      <c r="B15" s="183" t="s">
        <v>58</v>
      </c>
      <c r="C15" s="183" t="s">
        <v>68</v>
      </c>
      <c r="D15" s="183" t="s">
        <v>69</v>
      </c>
      <c r="E15" s="183" t="str">
        <f t="shared" si="3"/>
        <v xml:space="preserve">Purchase of consumables for Interventions focused on men who have sex with men </v>
      </c>
      <c r="F15" s="206">
        <v>3</v>
      </c>
      <c r="G15" s="183">
        <v>2.0299999999999998</v>
      </c>
      <c r="H15" s="183">
        <v>6.87</v>
      </c>
      <c r="I15" s="183">
        <v>376.53674256000005</v>
      </c>
      <c r="J15" s="185">
        <v>54.8088417117904</v>
      </c>
      <c r="K15" s="186">
        <f t="shared" si="4"/>
        <v>98928</v>
      </c>
      <c r="L15" s="187">
        <v>0.4</v>
      </c>
      <c r="M15" s="183" t="s">
        <v>51</v>
      </c>
      <c r="N15" s="196" t="s">
        <v>364</v>
      </c>
      <c r="O15" s="202">
        <v>36000</v>
      </c>
      <c r="P15" s="189">
        <v>1</v>
      </c>
      <c r="Q15" s="190" t="s">
        <v>365</v>
      </c>
      <c r="R15" s="190">
        <f t="shared" si="5"/>
        <v>36000</v>
      </c>
      <c r="S15" s="187">
        <v>0.4</v>
      </c>
      <c r="T15" s="190" t="s">
        <v>366</v>
      </c>
      <c r="U15" s="190" t="s">
        <v>497</v>
      </c>
      <c r="V15" s="190"/>
      <c r="W15" s="183">
        <v>118.37553800000001</v>
      </c>
      <c r="X15" s="193">
        <f t="shared" si="1"/>
        <v>14400</v>
      </c>
      <c r="Y15" s="194">
        <f t="shared" si="6"/>
        <v>1755745979.6160002</v>
      </c>
      <c r="Z15" s="195">
        <f t="shared" si="2"/>
        <v>1704607.7472000001</v>
      </c>
      <c r="AA15" s="183" t="s">
        <v>70</v>
      </c>
      <c r="AB15" s="183"/>
      <c r="AC15" s="183"/>
      <c r="AD15" s="183"/>
      <c r="AE15" s="183"/>
      <c r="AF15" s="183"/>
      <c r="AG15" s="343">
        <v>1</v>
      </c>
      <c r="AH15" s="183"/>
      <c r="AI15" s="183"/>
      <c r="AJ15" s="183"/>
      <c r="AK15" s="183"/>
      <c r="AL15" s="183"/>
      <c r="AM15" s="343">
        <v>0.9</v>
      </c>
      <c r="AN15" s="183"/>
      <c r="AO15" s="343">
        <v>1</v>
      </c>
      <c r="AP15" s="183"/>
      <c r="AQ15" s="183"/>
      <c r="AR15" s="183"/>
      <c r="AS15" s="343">
        <v>1</v>
      </c>
      <c r="AT15" s="183"/>
      <c r="AU15" s="343">
        <v>1</v>
      </c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8" t="s">
        <v>364</v>
      </c>
      <c r="BI15" s="281">
        <v>36000</v>
      </c>
      <c r="BJ15" s="189">
        <v>1</v>
      </c>
      <c r="BK15" s="305" t="s">
        <v>529</v>
      </c>
      <c r="BL15" s="190">
        <f t="shared" si="23"/>
        <v>36000</v>
      </c>
      <c r="BM15" s="302">
        <v>0.4</v>
      </c>
      <c r="BN15" s="297"/>
      <c r="BO15" s="387"/>
    </row>
    <row r="16" spans="1:79" ht="24" customHeight="1">
      <c r="A16" s="183">
        <v>78</v>
      </c>
      <c r="B16" s="183" t="s">
        <v>58</v>
      </c>
      <c r="C16" s="183" t="s">
        <v>68</v>
      </c>
      <c r="D16" s="183" t="s">
        <v>71</v>
      </c>
      <c r="E16" s="183" t="str">
        <f t="shared" si="3"/>
        <v>Purchase of consumables for Peer education for sex workers</v>
      </c>
      <c r="F16" s="206">
        <v>3</v>
      </c>
      <c r="G16" s="183">
        <v>2.1</v>
      </c>
      <c r="H16" s="183">
        <v>15.704743795397142</v>
      </c>
      <c r="I16" s="183">
        <v>29.81187345600685</v>
      </c>
      <c r="J16" s="185">
        <v>1.8982718753262517</v>
      </c>
      <c r="K16" s="186">
        <f t="shared" si="4"/>
        <v>339222.46598057827</v>
      </c>
      <c r="L16" s="187">
        <v>0.6</v>
      </c>
      <c r="M16" s="183" t="s">
        <v>72</v>
      </c>
      <c r="N16" s="196" t="s">
        <v>367</v>
      </c>
      <c r="O16" s="202">
        <v>36000</v>
      </c>
      <c r="P16" s="189">
        <v>1</v>
      </c>
      <c r="Q16" s="190" t="s">
        <v>365</v>
      </c>
      <c r="R16" s="190">
        <f t="shared" si="5"/>
        <v>36000</v>
      </c>
      <c r="S16" s="187">
        <v>0.6</v>
      </c>
      <c r="T16" s="190" t="s">
        <v>366</v>
      </c>
      <c r="U16" s="190" t="s">
        <v>497</v>
      </c>
      <c r="V16" s="190"/>
      <c r="W16" s="183">
        <v>9.9999999999999995E-7</v>
      </c>
      <c r="X16" s="193">
        <f t="shared" si="1"/>
        <v>21600</v>
      </c>
      <c r="Y16" s="194">
        <f t="shared" si="6"/>
        <v>22.247999999999998</v>
      </c>
      <c r="Z16" s="195">
        <f t="shared" si="2"/>
        <v>2.1599999999999998E-2</v>
      </c>
      <c r="AA16" s="183" t="s">
        <v>70</v>
      </c>
      <c r="AB16" s="183"/>
      <c r="AC16" s="183"/>
      <c r="AD16" s="183"/>
      <c r="AE16" s="183"/>
      <c r="AF16" s="183"/>
      <c r="AG16" s="343">
        <v>1</v>
      </c>
      <c r="AH16" s="183"/>
      <c r="AI16" s="183"/>
      <c r="AJ16" s="183"/>
      <c r="AK16" s="183"/>
      <c r="AL16" s="183"/>
      <c r="AM16" s="183"/>
      <c r="AN16" s="183"/>
      <c r="AO16" s="343">
        <v>1</v>
      </c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8" t="s">
        <v>367</v>
      </c>
      <c r="BI16" s="281">
        <v>36000</v>
      </c>
      <c r="BJ16" s="189">
        <v>1</v>
      </c>
      <c r="BK16" s="305" t="s">
        <v>529</v>
      </c>
      <c r="BL16" s="190">
        <f t="shared" si="23"/>
        <v>36000</v>
      </c>
      <c r="BM16" s="187">
        <v>0.6</v>
      </c>
      <c r="BN16" s="297"/>
      <c r="BO16" s="387"/>
    </row>
    <row r="17" spans="1:79">
      <c r="A17" s="183">
        <v>79</v>
      </c>
      <c r="B17" s="183" t="s">
        <v>58</v>
      </c>
      <c r="C17" s="183" t="s">
        <v>68</v>
      </c>
      <c r="D17" s="183" t="s">
        <v>73</v>
      </c>
      <c r="E17" s="183" t="str">
        <f t="shared" si="3"/>
        <v>Purchase of consumables for Condom promotion among key populations (Female sex workers)</v>
      </c>
      <c r="F17" s="206">
        <v>3</v>
      </c>
      <c r="G17" s="183">
        <v>2.5499999999999998</v>
      </c>
      <c r="H17" s="183">
        <v>0.46383218516546548</v>
      </c>
      <c r="I17" s="183">
        <v>155.81550258765085</v>
      </c>
      <c r="J17" s="185">
        <v>335.93076886647248</v>
      </c>
      <c r="K17" s="186">
        <f t="shared" si="4"/>
        <v>11688.57106616973</v>
      </c>
      <c r="L17" s="187">
        <v>0.6</v>
      </c>
      <c r="M17" s="183" t="s">
        <v>51</v>
      </c>
      <c r="N17" s="197"/>
      <c r="O17" s="202">
        <v>42000</v>
      </c>
      <c r="P17" s="189">
        <v>1</v>
      </c>
      <c r="Q17" s="190" t="s">
        <v>365</v>
      </c>
      <c r="R17" s="190">
        <f t="shared" si="5"/>
        <v>42000</v>
      </c>
      <c r="S17" s="187">
        <v>0.6</v>
      </c>
      <c r="T17" s="190" t="s">
        <v>368</v>
      </c>
      <c r="U17" s="190" t="s">
        <v>497</v>
      </c>
      <c r="V17" s="190"/>
      <c r="W17" s="183">
        <v>5.0327999999999999</v>
      </c>
      <c r="X17" s="193">
        <f t="shared" si="1"/>
        <v>25200</v>
      </c>
      <c r="Y17" s="194">
        <f t="shared" si="6"/>
        <v>130631356.8</v>
      </c>
      <c r="Z17" s="195">
        <f t="shared" si="2"/>
        <v>126826.56</v>
      </c>
      <c r="AA17" s="183" t="s">
        <v>57</v>
      </c>
      <c r="AB17" s="183"/>
      <c r="AC17" s="183"/>
      <c r="AD17" s="183"/>
      <c r="AE17" s="183"/>
      <c r="AF17" s="183"/>
      <c r="AG17" s="378">
        <v>1.4999999999999999E-2</v>
      </c>
      <c r="AH17" s="183"/>
      <c r="AI17" s="183"/>
      <c r="AJ17" s="183"/>
      <c r="AK17" s="183"/>
      <c r="AL17" s="183"/>
      <c r="AM17" s="183"/>
      <c r="AN17" s="183"/>
      <c r="AO17" s="343">
        <v>1.4999999999999999E-2</v>
      </c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8"/>
      <c r="BI17" s="281">
        <v>42000</v>
      </c>
      <c r="BJ17" s="189">
        <v>1</v>
      </c>
      <c r="BK17" s="305" t="s">
        <v>529</v>
      </c>
      <c r="BL17" s="190">
        <f t="shared" si="23"/>
        <v>42000</v>
      </c>
      <c r="BM17" s="187">
        <v>0.6</v>
      </c>
      <c r="BN17" s="297"/>
      <c r="BO17" s="387"/>
    </row>
    <row r="18" spans="1:79">
      <c r="A18" s="183">
        <v>80</v>
      </c>
      <c r="B18" s="183" t="s">
        <v>58</v>
      </c>
      <c r="C18" s="183" t="s">
        <v>68</v>
      </c>
      <c r="D18" s="183" t="s">
        <v>74</v>
      </c>
      <c r="E18" s="183" t="str">
        <f t="shared" si="3"/>
        <v>Purchase of consumables for Condom promotion among key populations (MSM)</v>
      </c>
      <c r="F18" s="206">
        <v>3</v>
      </c>
      <c r="G18" s="183">
        <v>2.5499999999999998</v>
      </c>
      <c r="H18" s="183">
        <v>0.35011353811797685</v>
      </c>
      <c r="I18" s="183">
        <v>40.152608630228002</v>
      </c>
      <c r="J18" s="185">
        <v>114.68453589674645</v>
      </c>
      <c r="K18" s="186">
        <f t="shared" si="4"/>
        <v>7562.4524233482998</v>
      </c>
      <c r="L18" s="187">
        <v>0.6</v>
      </c>
      <c r="M18" s="183" t="s">
        <v>51</v>
      </c>
      <c r="N18" s="197"/>
      <c r="O18" s="202">
        <v>36000</v>
      </c>
      <c r="P18" s="189">
        <v>1</v>
      </c>
      <c r="Q18" s="190" t="s">
        <v>365</v>
      </c>
      <c r="R18" s="190">
        <f t="shared" si="5"/>
        <v>36000</v>
      </c>
      <c r="S18" s="187">
        <v>0.6</v>
      </c>
      <c r="T18" s="190" t="s">
        <v>368</v>
      </c>
      <c r="U18" s="190" t="s">
        <v>497</v>
      </c>
      <c r="V18" s="190"/>
      <c r="W18" s="183">
        <v>5.0327999999999999</v>
      </c>
      <c r="X18" s="193">
        <f t="shared" si="1"/>
        <v>21600</v>
      </c>
      <c r="Y18" s="194">
        <f t="shared" si="6"/>
        <v>111969734.39999999</v>
      </c>
      <c r="Z18" s="195">
        <f t="shared" si="2"/>
        <v>108708.48</v>
      </c>
      <c r="AA18" s="183" t="s">
        <v>57</v>
      </c>
      <c r="AB18" s="183"/>
      <c r="AC18" s="183"/>
      <c r="AD18" s="183"/>
      <c r="AE18" s="183"/>
      <c r="AF18" s="183"/>
      <c r="AG18" s="214">
        <v>2.9949999999999998E-3</v>
      </c>
      <c r="AH18" s="183"/>
      <c r="AI18" s="183"/>
      <c r="AJ18" s="183"/>
      <c r="AK18" s="183"/>
      <c r="AL18" s="183"/>
      <c r="AM18" s="183"/>
      <c r="AN18" s="183"/>
      <c r="AO18" s="382">
        <v>2.9949999999999998E-3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8"/>
      <c r="BI18" s="281">
        <v>36000</v>
      </c>
      <c r="BJ18" s="189">
        <v>1</v>
      </c>
      <c r="BK18" s="305" t="s">
        <v>529</v>
      </c>
      <c r="BL18" s="190">
        <f t="shared" si="23"/>
        <v>36000</v>
      </c>
      <c r="BM18" s="187">
        <v>0.6</v>
      </c>
      <c r="BN18" s="297"/>
      <c r="BO18" s="387"/>
    </row>
    <row r="19" spans="1:79">
      <c r="A19" s="183">
        <v>81</v>
      </c>
      <c r="B19" s="183" t="s">
        <v>58</v>
      </c>
      <c r="C19" s="183" t="s">
        <v>68</v>
      </c>
      <c r="D19" s="183" t="s">
        <v>75</v>
      </c>
      <c r="E19" s="183" t="str">
        <f t="shared" si="3"/>
        <v>Purchase of consumables for IDU: outreach</v>
      </c>
      <c r="F19" s="206">
        <v>3</v>
      </c>
      <c r="G19" s="183">
        <v>2.5499999999999998</v>
      </c>
      <c r="H19" s="183">
        <v>4.1399999999999997</v>
      </c>
      <c r="I19" s="183">
        <v>4.8951523504220891</v>
      </c>
      <c r="J19" s="185">
        <v>1.1824039493773162</v>
      </c>
      <c r="K19" s="186">
        <f t="shared" si="4"/>
        <v>37260</v>
      </c>
      <c r="L19" s="187">
        <v>0.25</v>
      </c>
      <c r="M19" s="183" t="s">
        <v>72</v>
      </c>
      <c r="N19" s="196" t="s">
        <v>369</v>
      </c>
      <c r="O19" s="202">
        <v>36000</v>
      </c>
      <c r="P19" s="189">
        <v>1</v>
      </c>
      <c r="Q19" s="190" t="s">
        <v>370</v>
      </c>
      <c r="R19" s="190">
        <f t="shared" si="5"/>
        <v>36000</v>
      </c>
      <c r="S19" s="187">
        <v>0.25</v>
      </c>
      <c r="T19" s="190" t="s">
        <v>371</v>
      </c>
      <c r="U19" s="190">
        <v>12</v>
      </c>
      <c r="V19" s="190" t="s">
        <v>498</v>
      </c>
      <c r="W19" s="183">
        <v>9.9999999999999995E-7</v>
      </c>
      <c r="X19" s="193">
        <f t="shared" si="1"/>
        <v>9000</v>
      </c>
      <c r="Y19" s="194">
        <f t="shared" si="6"/>
        <v>9.27</v>
      </c>
      <c r="Z19" s="195">
        <f t="shared" si="2"/>
        <v>8.9999999999999993E-3</v>
      </c>
      <c r="AA19" s="183" t="s">
        <v>70</v>
      </c>
      <c r="AB19" s="183"/>
      <c r="AC19" s="183"/>
      <c r="AD19" s="183"/>
      <c r="AE19" s="183"/>
      <c r="AF19" s="183"/>
      <c r="AG19" s="189">
        <v>5.0000000000000001E-3</v>
      </c>
      <c r="AH19" s="183"/>
      <c r="AI19" s="183"/>
      <c r="AJ19" s="183"/>
      <c r="AK19" s="183"/>
      <c r="AL19" s="183"/>
      <c r="AM19" s="183"/>
      <c r="AN19" s="183"/>
      <c r="AO19" s="343">
        <v>5.0000000000000001E-3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8" t="s">
        <v>369</v>
      </c>
      <c r="BI19" s="281">
        <v>36000</v>
      </c>
      <c r="BJ19" s="189">
        <v>1</v>
      </c>
      <c r="BK19" s="305" t="s">
        <v>529</v>
      </c>
      <c r="BL19" s="190">
        <f t="shared" si="23"/>
        <v>36000</v>
      </c>
      <c r="BM19" s="187">
        <v>0.25</v>
      </c>
      <c r="BN19" s="297"/>
      <c r="BO19" s="387"/>
    </row>
    <row r="20" spans="1:79">
      <c r="A20" s="183">
        <v>82</v>
      </c>
      <c r="B20" s="183" t="s">
        <v>58</v>
      </c>
      <c r="C20" s="183" t="s">
        <v>68</v>
      </c>
      <c r="D20" s="183" t="s">
        <v>76</v>
      </c>
      <c r="E20" s="183" t="str">
        <f t="shared" si="3"/>
        <v>Purchase of consumables for IDU: needle exchange</v>
      </c>
      <c r="F20" s="206">
        <v>3</v>
      </c>
      <c r="G20" s="183">
        <v>2.5499999999999998</v>
      </c>
      <c r="H20" s="183">
        <v>0.49594795293849192</v>
      </c>
      <c r="I20" s="183">
        <v>808.81774403722966</v>
      </c>
      <c r="J20" s="185">
        <v>1630.8520667239052</v>
      </c>
      <c r="K20" s="186">
        <f t="shared" si="4"/>
        <v>5207.4535058541651</v>
      </c>
      <c r="L20" s="187">
        <v>0.25</v>
      </c>
      <c r="M20" s="183" t="s">
        <v>51</v>
      </c>
      <c r="N20" s="196" t="s">
        <v>369</v>
      </c>
      <c r="O20" s="202">
        <v>42000</v>
      </c>
      <c r="P20" s="189">
        <v>1</v>
      </c>
      <c r="Q20" s="190" t="s">
        <v>370</v>
      </c>
      <c r="R20" s="190">
        <f t="shared" si="5"/>
        <v>42000</v>
      </c>
      <c r="S20" s="207">
        <v>0.25</v>
      </c>
      <c r="T20" s="190" t="s">
        <v>371</v>
      </c>
      <c r="U20" s="190">
        <v>12</v>
      </c>
      <c r="V20" s="190" t="s">
        <v>498</v>
      </c>
      <c r="W20" s="183">
        <v>67.239791999999994</v>
      </c>
      <c r="X20" s="193">
        <f t="shared" si="1"/>
        <v>10500</v>
      </c>
      <c r="Y20" s="194">
        <f t="shared" si="6"/>
        <v>727198350.48000002</v>
      </c>
      <c r="Z20" s="195">
        <f t="shared" si="2"/>
        <v>706017.81599999999</v>
      </c>
      <c r="AA20" s="183" t="s">
        <v>70</v>
      </c>
      <c r="AB20" s="183"/>
      <c r="AC20" s="183"/>
      <c r="AD20" s="183"/>
      <c r="AE20" s="183"/>
      <c r="AF20" s="183"/>
      <c r="AG20" s="189">
        <v>1.03E-2</v>
      </c>
      <c r="AH20" s="183"/>
      <c r="AI20" s="183"/>
      <c r="AJ20" s="183"/>
      <c r="AK20" s="183"/>
      <c r="AL20" s="183"/>
      <c r="AM20" s="183"/>
      <c r="AN20" s="183"/>
      <c r="AO20" s="343">
        <v>1.03E-2</v>
      </c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8" t="s">
        <v>369</v>
      </c>
      <c r="BI20" s="281">
        <v>42000</v>
      </c>
      <c r="BJ20" s="189">
        <v>1</v>
      </c>
      <c r="BK20" s="305" t="s">
        <v>529</v>
      </c>
      <c r="BL20" s="190">
        <f t="shared" si="23"/>
        <v>42000</v>
      </c>
      <c r="BM20" s="187">
        <v>0.25</v>
      </c>
      <c r="BN20" s="297"/>
      <c r="BO20" s="387"/>
    </row>
    <row r="21" spans="1:79">
      <c r="A21" s="183">
        <v>83</v>
      </c>
      <c r="B21" s="183" t="s">
        <v>58</v>
      </c>
      <c r="C21" s="183" t="s">
        <v>68</v>
      </c>
      <c r="D21" s="183" t="s">
        <v>77</v>
      </c>
      <c r="E21" s="183" t="str">
        <f t="shared" si="3"/>
        <v>Purchase of consumables for Methadone maintenance treatment (MMT) programme among injection drug users (IDUs)</v>
      </c>
      <c r="F21" s="206">
        <v>3</v>
      </c>
      <c r="G21" s="183">
        <v>1.91</v>
      </c>
      <c r="H21" s="183">
        <v>0.75900000000000001</v>
      </c>
      <c r="I21" s="183">
        <v>439.69780800000001</v>
      </c>
      <c r="J21" s="185">
        <v>579.31200000000001</v>
      </c>
      <c r="K21" s="186">
        <f t="shared" si="4"/>
        <v>2466.75</v>
      </c>
      <c r="L21" s="187">
        <v>0.25</v>
      </c>
      <c r="M21" s="183" t="s">
        <v>51</v>
      </c>
      <c r="N21" s="196" t="s">
        <v>369</v>
      </c>
      <c r="O21" s="202">
        <v>13000</v>
      </c>
      <c r="P21" s="189">
        <v>1</v>
      </c>
      <c r="Q21" s="190" t="s">
        <v>370</v>
      </c>
      <c r="R21" s="190">
        <f t="shared" si="5"/>
        <v>13000</v>
      </c>
      <c r="S21" s="207">
        <v>0.25</v>
      </c>
      <c r="T21" s="190" t="s">
        <v>371</v>
      </c>
      <c r="U21" s="190">
        <v>365</v>
      </c>
      <c r="V21" s="190" t="s">
        <v>499</v>
      </c>
      <c r="W21" s="183">
        <v>227.20113599999999</v>
      </c>
      <c r="X21" s="193">
        <f t="shared" si="1"/>
        <v>3250</v>
      </c>
      <c r="Y21" s="194">
        <f t="shared" si="6"/>
        <v>760555802.75999987</v>
      </c>
      <c r="Z21" s="195">
        <f t="shared" si="2"/>
        <v>738403.69199999992</v>
      </c>
      <c r="AA21" s="183" t="s">
        <v>70</v>
      </c>
      <c r="AB21" s="183"/>
      <c r="AC21" s="183"/>
      <c r="AD21" s="183"/>
      <c r="AE21" s="183"/>
      <c r="AF21" s="183"/>
      <c r="AG21" s="214">
        <v>2.5999999999999999E-3</v>
      </c>
      <c r="AH21" s="183"/>
      <c r="AI21" s="183"/>
      <c r="AJ21" s="183"/>
      <c r="AK21" s="183"/>
      <c r="AL21" s="183"/>
      <c r="AM21" s="183"/>
      <c r="AN21" s="183"/>
      <c r="AO21" s="343">
        <v>2.5999999999999999E-3</v>
      </c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8" t="s">
        <v>369</v>
      </c>
      <c r="BI21" s="281">
        <v>13000</v>
      </c>
      <c r="BJ21" s="189">
        <v>1</v>
      </c>
      <c r="BK21" s="305" t="s">
        <v>529</v>
      </c>
      <c r="BL21" s="190">
        <f t="shared" si="23"/>
        <v>13000</v>
      </c>
      <c r="BM21" s="187">
        <v>0.25</v>
      </c>
      <c r="BN21" s="297"/>
      <c r="BO21" s="387"/>
    </row>
    <row r="22" spans="1:79">
      <c r="A22" s="183">
        <v>85</v>
      </c>
      <c r="B22" s="183" t="s">
        <v>58</v>
      </c>
      <c r="C22" s="183" t="s">
        <v>78</v>
      </c>
      <c r="D22" s="192" t="s">
        <v>79</v>
      </c>
      <c r="E22" s="183" t="str">
        <f t="shared" si="3"/>
        <v xml:space="preserve">Purchase of consumables for Male circumcision </v>
      </c>
      <c r="F22" s="184">
        <v>3</v>
      </c>
      <c r="G22" s="183">
        <v>2.5</v>
      </c>
      <c r="H22" s="183">
        <v>0.31</v>
      </c>
      <c r="I22" s="183">
        <v>-95.655059719999997</v>
      </c>
      <c r="J22" s="185">
        <v>-308.56470877419355</v>
      </c>
      <c r="K22" s="186">
        <f t="shared" si="4"/>
        <v>35804.999999999993</v>
      </c>
      <c r="L22" s="187">
        <v>1</v>
      </c>
      <c r="M22" s="183" t="s">
        <v>51</v>
      </c>
      <c r="N22" s="197" t="s">
        <v>372</v>
      </c>
      <c r="O22" s="202">
        <v>165000</v>
      </c>
      <c r="P22" s="189">
        <v>1</v>
      </c>
      <c r="Q22" s="190" t="s">
        <v>373</v>
      </c>
      <c r="R22" s="190">
        <f t="shared" si="5"/>
        <v>165000</v>
      </c>
      <c r="S22" s="208">
        <v>0.7</v>
      </c>
      <c r="T22" s="190" t="s">
        <v>374</v>
      </c>
      <c r="U22" s="190">
        <v>1</v>
      </c>
      <c r="V22" s="190" t="s">
        <v>500</v>
      </c>
      <c r="W22" s="183">
        <v>3.0423959999999997</v>
      </c>
      <c r="X22" s="193">
        <f t="shared" si="1"/>
        <v>115500</v>
      </c>
      <c r="Y22" s="194">
        <f t="shared" si="6"/>
        <v>361938640.13999987</v>
      </c>
      <c r="Z22" s="195">
        <f t="shared" si="2"/>
        <v>351396.7379999999</v>
      </c>
      <c r="AA22" s="183" t="s">
        <v>57</v>
      </c>
      <c r="AB22" s="183"/>
      <c r="AC22" s="183"/>
      <c r="AD22" s="183"/>
      <c r="AE22" s="183"/>
      <c r="AF22" s="183"/>
      <c r="AG22" s="189">
        <v>1</v>
      </c>
      <c r="AH22" s="183"/>
      <c r="AI22" s="183"/>
      <c r="AJ22" s="183"/>
      <c r="AK22" s="183"/>
      <c r="AL22" s="183"/>
      <c r="AM22" s="183"/>
      <c r="AN22" s="183"/>
      <c r="AO22" s="343">
        <v>1</v>
      </c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8" t="s">
        <v>372</v>
      </c>
      <c r="BI22" s="281">
        <v>165000</v>
      </c>
      <c r="BJ22" s="189">
        <v>1</v>
      </c>
      <c r="BK22" s="305" t="s">
        <v>529</v>
      </c>
      <c r="BL22" s="190">
        <f t="shared" si="23"/>
        <v>165000</v>
      </c>
      <c r="BM22" s="191">
        <v>0.7</v>
      </c>
      <c r="BN22" s="297"/>
      <c r="BO22" s="387"/>
    </row>
    <row r="23" spans="1:79">
      <c r="A23" s="183">
        <v>86</v>
      </c>
      <c r="B23" s="183" t="s">
        <v>58</v>
      </c>
      <c r="C23" s="183" t="s">
        <v>78</v>
      </c>
      <c r="D23" s="183" t="s">
        <v>81</v>
      </c>
      <c r="E23" s="183" t="str">
        <f t="shared" si="3"/>
        <v>Purchase of consumables for PMTCT</v>
      </c>
      <c r="F23" s="184">
        <v>3</v>
      </c>
      <c r="G23" s="183">
        <v>2.95</v>
      </c>
      <c r="H23" s="183">
        <v>8.58</v>
      </c>
      <c r="I23" s="183">
        <v>338.28933600000005</v>
      </c>
      <c r="J23" s="185">
        <v>39.427661538461543</v>
      </c>
      <c r="K23" s="186">
        <f t="shared" si="4"/>
        <v>617760</v>
      </c>
      <c r="L23" s="187">
        <v>0.9</v>
      </c>
      <c r="M23" s="183" t="s">
        <v>51</v>
      </c>
      <c r="N23" s="197" t="s">
        <v>375</v>
      </c>
      <c r="O23" s="202">
        <v>80000</v>
      </c>
      <c r="P23" s="189">
        <v>1</v>
      </c>
      <c r="Q23" s="190" t="s">
        <v>376</v>
      </c>
      <c r="R23" s="190">
        <f t="shared" si="5"/>
        <v>80000</v>
      </c>
      <c r="S23" s="207">
        <v>0.9</v>
      </c>
      <c r="T23" s="190" t="s">
        <v>377</v>
      </c>
      <c r="U23" s="190">
        <v>4</v>
      </c>
      <c r="V23" s="190" t="s">
        <v>501</v>
      </c>
      <c r="W23" s="183">
        <v>15.860903999999998</v>
      </c>
      <c r="X23" s="193">
        <f t="shared" si="1"/>
        <v>72000</v>
      </c>
      <c r="Y23" s="194">
        <f t="shared" si="6"/>
        <v>1176244640.6399999</v>
      </c>
      <c r="Z23" s="195">
        <f t="shared" si="2"/>
        <v>1141985.0879999998</v>
      </c>
      <c r="AA23" s="183" t="s">
        <v>49</v>
      </c>
      <c r="AB23" s="375">
        <f>((BI23-O23)/$AD$1)+O23</f>
        <v>77777.777777777781</v>
      </c>
      <c r="AC23" s="343">
        <v>1</v>
      </c>
      <c r="AD23" s="375">
        <f>AB23*AC23</f>
        <v>77777.777777777781</v>
      </c>
      <c r="AE23" s="343">
        <v>0.9</v>
      </c>
      <c r="AF23" s="375">
        <f>((BI23-O23)/$AD$1)+AB23</f>
        <v>75555.555555555562</v>
      </c>
      <c r="AG23" s="189">
        <v>1</v>
      </c>
      <c r="AH23" s="375">
        <f>AF23*AG23</f>
        <v>75555.555555555562</v>
      </c>
      <c r="AI23" s="343">
        <v>0.9</v>
      </c>
      <c r="AJ23" s="375">
        <f>((BI23-O23)/$AD$1)+AF23</f>
        <v>73333.333333333343</v>
      </c>
      <c r="AK23" s="343">
        <f>AG23</f>
        <v>1</v>
      </c>
      <c r="AL23" s="375">
        <f>AJ23*AK23</f>
        <v>73333.333333333343</v>
      </c>
      <c r="AM23" s="343">
        <v>0.9</v>
      </c>
      <c r="AN23" s="375">
        <f>((BI23-O23)/$AD$1)+AJ23</f>
        <v>71111.111111111124</v>
      </c>
      <c r="AO23" s="343">
        <v>1</v>
      </c>
      <c r="AP23" s="375">
        <f>AN23*AO23</f>
        <v>71111.111111111124</v>
      </c>
      <c r="AQ23" s="343">
        <v>0.9</v>
      </c>
      <c r="AR23" s="375">
        <f>((BI23-O23)/$AD$1)+AN23</f>
        <v>68888.888888888905</v>
      </c>
      <c r="AS23" s="343">
        <f>AO23</f>
        <v>1</v>
      </c>
      <c r="AT23" s="375">
        <f>AR23*AS23</f>
        <v>68888.888888888905</v>
      </c>
      <c r="AU23" s="343">
        <v>0.9</v>
      </c>
      <c r="AV23" s="375">
        <f>((BI23-O23)/$AD$1)+AR23</f>
        <v>66666.666666666686</v>
      </c>
      <c r="AW23" s="343">
        <v>1</v>
      </c>
      <c r="AX23" s="183">
        <f>AV23*AW23</f>
        <v>66666.666666666686</v>
      </c>
      <c r="AY23" s="343">
        <v>0.9</v>
      </c>
      <c r="AZ23" s="375">
        <f>((BI23-O23)/$AD$1)+AV23</f>
        <v>64444.444444444467</v>
      </c>
      <c r="BA23" s="343">
        <v>1</v>
      </c>
      <c r="BB23" s="375">
        <f>AZ23*BA23</f>
        <v>64444.444444444467</v>
      </c>
      <c r="BC23" s="343">
        <v>0.9</v>
      </c>
      <c r="BD23" s="375">
        <f>((BI23-O23)/$AD$1)+AZ23</f>
        <v>62222.222222222248</v>
      </c>
      <c r="BE23" s="343">
        <v>1</v>
      </c>
      <c r="BF23" s="375">
        <f>BD23*BE23</f>
        <v>62222.222222222248</v>
      </c>
      <c r="BG23" s="343">
        <v>0.9</v>
      </c>
      <c r="BH23" s="183" t="s">
        <v>524</v>
      </c>
      <c r="BI23" s="193">
        <v>60000</v>
      </c>
      <c r="BJ23" s="301">
        <v>1</v>
      </c>
      <c r="BK23" s="297" t="s">
        <v>525</v>
      </c>
      <c r="BL23" s="277">
        <f>BI23*BJ23</f>
        <v>60000</v>
      </c>
      <c r="BM23" s="302">
        <v>0.9</v>
      </c>
      <c r="BN23" s="297" t="s">
        <v>520</v>
      </c>
      <c r="BO23" s="387">
        <f>Z23</f>
        <v>1141985.0879999998</v>
      </c>
      <c r="BP23" s="387">
        <f>AD23*AE23*$W23</f>
        <v>1110263.2799999998</v>
      </c>
      <c r="BQ23" s="387">
        <f>AH23*AI23*$W23</f>
        <v>1078541.4720000001</v>
      </c>
      <c r="BR23" s="387">
        <f>AL23*AM23*$W23</f>
        <v>1046819.6640000001</v>
      </c>
      <c r="BS23" s="387">
        <f>AP23*AQ23*$W23</f>
        <v>1015097.8560000001</v>
      </c>
      <c r="BT23" s="387">
        <f>AT23*AU23*$W23</f>
        <v>983376.04800000007</v>
      </c>
      <c r="BU23" s="387">
        <f>AX23*AY23*$W23</f>
        <v>951654.24000000022</v>
      </c>
      <c r="BV23" s="387">
        <f>BB23*BC23*$W23</f>
        <v>919932.43200000026</v>
      </c>
      <c r="BW23" s="387">
        <f>BF23*BG23*$W23</f>
        <v>888210.62400000019</v>
      </c>
      <c r="BX23" s="387">
        <f>BL23*BM23*$W23</f>
        <v>856488.81599999988</v>
      </c>
      <c r="BY23" s="388">
        <f>(BX23-BO23)/BO23</f>
        <v>-0.24999999999999994</v>
      </c>
      <c r="BZ23" s="388">
        <f>(BL23-R23)/R23</f>
        <v>-0.25</v>
      </c>
      <c r="CA23" s="389" t="b">
        <f>BY23=BZ23</f>
        <v>1</v>
      </c>
    </row>
    <row r="24" spans="1:79">
      <c r="A24" s="183">
        <v>92</v>
      </c>
      <c r="B24" s="183" t="s">
        <v>58</v>
      </c>
      <c r="C24" s="183" t="s">
        <v>78</v>
      </c>
      <c r="D24" s="183" t="s">
        <v>82</v>
      </c>
      <c r="E24" s="183" t="str">
        <f t="shared" si="3"/>
        <v>Purchase of consumables for HIV Behaviour change intervention (Mass media)</v>
      </c>
      <c r="F24" s="184">
        <v>3</v>
      </c>
      <c r="G24" s="183">
        <v>1.91</v>
      </c>
      <c r="H24" s="183">
        <v>8.0612691202175402E-3</v>
      </c>
      <c r="I24" s="183">
        <v>1.298038976613388E-2</v>
      </c>
      <c r="J24" s="185">
        <v>1.6102166510703955</v>
      </c>
      <c r="K24" s="186">
        <f t="shared" si="4"/>
        <v>106641.79319748716</v>
      </c>
      <c r="L24" s="187">
        <v>0.7</v>
      </c>
      <c r="M24" s="183" t="s">
        <v>51</v>
      </c>
      <c r="N24" s="196" t="s">
        <v>378</v>
      </c>
      <c r="O24" s="197">
        <v>18898441</v>
      </c>
      <c r="P24" s="189">
        <v>1</v>
      </c>
      <c r="Q24" s="183"/>
      <c r="R24" s="190">
        <f t="shared" si="5"/>
        <v>18898441</v>
      </c>
      <c r="S24" s="207">
        <v>0.7</v>
      </c>
      <c r="T24" s="183"/>
      <c r="U24" s="183" t="s">
        <v>497</v>
      </c>
      <c r="V24" s="183"/>
      <c r="W24" s="183">
        <v>1.43451617</v>
      </c>
      <c r="X24" s="193">
        <f t="shared" si="1"/>
        <v>13228909</v>
      </c>
      <c r="Y24" s="194">
        <f t="shared" si="6"/>
        <v>19546395944.851791</v>
      </c>
      <c r="Z24" s="195">
        <f t="shared" si="2"/>
        <v>18977083.441603679</v>
      </c>
      <c r="AA24" s="183" t="s">
        <v>70</v>
      </c>
      <c r="AB24" s="183"/>
      <c r="AC24" s="183"/>
      <c r="AD24" s="183"/>
      <c r="AE24" s="183"/>
      <c r="AF24" s="183"/>
      <c r="AG24" s="343">
        <v>1</v>
      </c>
      <c r="AH24" s="183"/>
      <c r="AI24" s="183"/>
      <c r="AJ24" s="183"/>
      <c r="AK24" s="183"/>
      <c r="AL24" s="183"/>
      <c r="AM24" s="183"/>
      <c r="AN24" s="183"/>
      <c r="AO24" s="343">
        <v>1</v>
      </c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8" t="s">
        <v>378</v>
      </c>
      <c r="BI24" s="280">
        <v>23111967</v>
      </c>
      <c r="BJ24" s="301">
        <v>1</v>
      </c>
      <c r="BK24" s="297"/>
      <c r="BL24" s="278">
        <f>BI24*BJ24</f>
        <v>23111967</v>
      </c>
      <c r="BM24" s="302">
        <v>0.7</v>
      </c>
      <c r="BN24" s="297"/>
      <c r="BO24" s="387"/>
    </row>
    <row r="25" spans="1:79">
      <c r="A25" s="183">
        <v>93</v>
      </c>
      <c r="B25" s="183" t="s">
        <v>58</v>
      </c>
      <c r="C25" s="183" t="s">
        <v>78</v>
      </c>
      <c r="D25" s="192" t="s">
        <v>83</v>
      </c>
      <c r="E25" s="183" t="str">
        <f t="shared" si="3"/>
        <v>Purchase of consumables for HIV Behaviour change intervention (Schools - 10-18 years)</v>
      </c>
      <c r="F25" s="184">
        <v>3</v>
      </c>
      <c r="G25" s="183">
        <v>2.88</v>
      </c>
      <c r="H25" s="183">
        <v>3.8063633103402618E-3</v>
      </c>
      <c r="I25" s="183">
        <v>0.66366331571202974</v>
      </c>
      <c r="J25" s="185">
        <v>174.35627174871621</v>
      </c>
      <c r="K25" s="186">
        <f t="shared" si="4"/>
        <v>4739.6352532216524</v>
      </c>
      <c r="L25" s="187">
        <v>0.7</v>
      </c>
      <c r="M25" s="183" t="s">
        <v>51</v>
      </c>
      <c r="N25" s="196" t="s">
        <v>379</v>
      </c>
      <c r="O25" s="209">
        <v>1778839</v>
      </c>
      <c r="P25" s="189">
        <v>1</v>
      </c>
      <c r="Q25" s="183"/>
      <c r="R25" s="190">
        <f t="shared" si="5"/>
        <v>1778839</v>
      </c>
      <c r="S25" s="207">
        <v>0.7</v>
      </c>
      <c r="T25" s="183"/>
      <c r="U25" s="183" t="s">
        <v>497</v>
      </c>
      <c r="V25" s="183"/>
      <c r="W25" s="183">
        <v>23.351729200000001</v>
      </c>
      <c r="X25" s="193">
        <f t="shared" si="1"/>
        <v>1245187</v>
      </c>
      <c r="Y25" s="194">
        <f t="shared" si="6"/>
        <v>29949594931.865532</v>
      </c>
      <c r="Z25" s="195">
        <f t="shared" si="2"/>
        <v>29077276.632879157</v>
      </c>
      <c r="AA25" s="183" t="s">
        <v>57</v>
      </c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8" t="s">
        <v>379</v>
      </c>
      <c r="BI25" s="280">
        <v>2087550</v>
      </c>
      <c r="BJ25" s="301">
        <v>1</v>
      </c>
      <c r="BK25" s="297"/>
      <c r="BL25" s="278">
        <f>BI25*BJ25</f>
        <v>2087550</v>
      </c>
      <c r="BM25" s="302">
        <v>0.7</v>
      </c>
      <c r="BN25" s="297"/>
      <c r="BO25" s="387"/>
    </row>
    <row r="26" spans="1:79">
      <c r="A26" s="183"/>
      <c r="B26" s="183" t="s">
        <v>58</v>
      </c>
      <c r="C26" s="183" t="s">
        <v>191</v>
      </c>
      <c r="D26" s="192" t="s">
        <v>244</v>
      </c>
      <c r="E26" s="183" t="str">
        <f t="shared" si="3"/>
        <v>Purchase of consumables for Testing for hepatitis B</v>
      </c>
      <c r="F26" s="183">
        <v>3</v>
      </c>
      <c r="G26" s="183"/>
      <c r="H26" s="183"/>
      <c r="I26" s="183"/>
      <c r="J26" s="185"/>
      <c r="K26" s="186">
        <f t="shared" si="4"/>
        <v>0</v>
      </c>
      <c r="L26" s="187"/>
      <c r="M26" s="183" t="s">
        <v>51</v>
      </c>
      <c r="N26" s="210" t="s">
        <v>378</v>
      </c>
      <c r="O26" s="190">
        <v>18898441</v>
      </c>
      <c r="P26" s="211">
        <v>1</v>
      </c>
      <c r="Q26" s="183"/>
      <c r="R26" s="190">
        <f t="shared" si="5"/>
        <v>18898441</v>
      </c>
      <c r="S26" s="212">
        <v>0.33</v>
      </c>
      <c r="T26" s="183" t="s">
        <v>380</v>
      </c>
      <c r="U26" s="183">
        <v>1</v>
      </c>
      <c r="V26" s="183" t="s">
        <v>494</v>
      </c>
      <c r="W26" s="192">
        <v>0.34</v>
      </c>
      <c r="X26" s="193">
        <f t="shared" si="1"/>
        <v>6236486</v>
      </c>
      <c r="Y26" s="194">
        <f t="shared" si="6"/>
        <v>2184017232.6060004</v>
      </c>
      <c r="Z26" s="195">
        <f t="shared" si="2"/>
        <v>2120405.0802000002</v>
      </c>
      <c r="AA26" s="183" t="s">
        <v>49</v>
      </c>
      <c r="AB26" s="375">
        <f t="shared" ref="AB26:AB81" si="45">((BI26-O26)/$AD$1)+O26</f>
        <v>19366610.555555556</v>
      </c>
      <c r="AC26" s="343">
        <v>1</v>
      </c>
      <c r="AD26" s="375">
        <f t="shared" ref="AD26:AD81" si="46">AB26*AC26</f>
        <v>19366610.555555556</v>
      </c>
      <c r="AE26" s="377">
        <f>((BM26-S26)/$AD$1)+S26</f>
        <v>0.30444444444444446</v>
      </c>
      <c r="AF26" s="375">
        <f t="shared" ref="AF26:AF81" si="47">((BI26-O26)/$AD$1)+AB26</f>
        <v>19834780.111111112</v>
      </c>
      <c r="AG26" s="343">
        <v>1</v>
      </c>
      <c r="AH26" s="375">
        <f t="shared" ref="AH26:AH81" si="48">AF26*AG26</f>
        <v>19834780.111111112</v>
      </c>
      <c r="AI26" s="379">
        <f>(($BM$26-$S$26)/$AD$1)+AE26</f>
        <v>0.27888888888888891</v>
      </c>
      <c r="AJ26" s="375">
        <f t="shared" ref="AJ26:AJ81" si="49">((BI26-O26)/$AD$1)+AF26</f>
        <v>20302949.666666668</v>
      </c>
      <c r="AK26" s="343">
        <f>AG26</f>
        <v>1</v>
      </c>
      <c r="AL26" s="375">
        <f t="shared" ref="AL26:AL81" si="50">AJ26*AK26</f>
        <v>20302949.666666668</v>
      </c>
      <c r="AM26" s="379">
        <f>(($BM$26-$S$26)/$AD$1)+AI26</f>
        <v>0.25333333333333335</v>
      </c>
      <c r="AN26" s="375">
        <f t="shared" ref="AN26:AN81" si="51">((BI26-O26)/$AD$1)+AJ26</f>
        <v>20771119.222222224</v>
      </c>
      <c r="AO26" s="343">
        <f>AK26</f>
        <v>1</v>
      </c>
      <c r="AP26" s="375">
        <f t="shared" ref="AP26:AP81" si="52">AN26*AO26</f>
        <v>20771119.222222224</v>
      </c>
      <c r="AQ26" s="379">
        <f>(($BM$26-$S$26)/$AD$1)+AM26</f>
        <v>0.2277777777777778</v>
      </c>
      <c r="AR26" s="375">
        <f t="shared" ref="AR26:AR81" si="53">((BI26-O26)/$AD$1)+AN26</f>
        <v>21239288.77777778</v>
      </c>
      <c r="AS26" s="343">
        <f>AO26</f>
        <v>1</v>
      </c>
      <c r="AT26" s="375">
        <f t="shared" ref="AT26:AT81" si="54">AR26*AS26</f>
        <v>21239288.77777778</v>
      </c>
      <c r="AU26" s="379">
        <f>(($BM$26-$S$26)/$AD$1)+AQ26</f>
        <v>0.20222222222222225</v>
      </c>
      <c r="AV26" s="375">
        <f t="shared" ref="AV26:AV81" si="55">((BI26-O26)/$AD$1)+AR26</f>
        <v>21707458.333333336</v>
      </c>
      <c r="AW26" s="343">
        <f>AS26</f>
        <v>1</v>
      </c>
      <c r="AX26" s="183">
        <f t="shared" ref="AX26:AX81" si="56">AV26*AW26</f>
        <v>21707458.333333336</v>
      </c>
      <c r="AY26" s="379">
        <f>(($BM$26-$S$26)/$AD$1)+AU26</f>
        <v>0.17666666666666669</v>
      </c>
      <c r="AZ26" s="375">
        <f t="shared" ref="AZ26:AZ81" si="57">((BI26-O26)/$AD$1)+AV26</f>
        <v>22175627.888888892</v>
      </c>
      <c r="BA26" s="343">
        <f>AW26</f>
        <v>1</v>
      </c>
      <c r="BB26" s="375">
        <f t="shared" ref="BB26:BB81" si="58">AZ26*BA26</f>
        <v>22175627.888888892</v>
      </c>
      <c r="BC26" s="379">
        <f>(($BM$26-$S$26)/$AD$1)+AY26</f>
        <v>0.15111111111111114</v>
      </c>
      <c r="BD26" s="375">
        <f t="shared" ref="BD26:BD81" si="59">((BI26-O26)/$AD$1)+AZ26</f>
        <v>22643797.444444448</v>
      </c>
      <c r="BE26" s="343">
        <f>BA26</f>
        <v>1</v>
      </c>
      <c r="BF26" s="375">
        <f t="shared" ref="BF26:BF81" si="60">BD26*BE26</f>
        <v>22643797.444444448</v>
      </c>
      <c r="BG26" s="379">
        <f>(($BM$26-$S$26)/$AD$1)+BC26</f>
        <v>0.12555555555555559</v>
      </c>
      <c r="BH26" s="183" t="s">
        <v>378</v>
      </c>
      <c r="BI26" s="280">
        <v>23111967</v>
      </c>
      <c r="BJ26" s="301">
        <v>1</v>
      </c>
      <c r="BK26" s="297"/>
      <c r="BL26" s="277">
        <f t="shared" ref="BL26:BL89" si="61">BI26*BJ26</f>
        <v>23111967</v>
      </c>
      <c r="BM26" s="302">
        <v>0.1</v>
      </c>
      <c r="BN26" s="297" t="s">
        <v>526</v>
      </c>
      <c r="BO26" s="387">
        <f t="shared" ref="BO26:BO81" si="62">Z26</f>
        <v>2120405.0802000002</v>
      </c>
      <c r="BP26" s="387">
        <f t="shared" ref="BP26:BP81" si="63">AD26*AE26*$W26</f>
        <v>2004659.3770617286</v>
      </c>
      <c r="BQ26" s="387">
        <f t="shared" ref="BQ26:BQ81" si="64">AH26*AI26*$W26</f>
        <v>1880777.9274246916</v>
      </c>
      <c r="BR26" s="387">
        <f t="shared" ref="BR26:BR81" si="65">AL26*AM26*$W26</f>
        <v>1748760.7312888892</v>
      </c>
      <c r="BS26" s="387">
        <f t="shared" ref="BS26:BS81" si="66">AP26*AQ26*$W26</f>
        <v>1608607.7886543216</v>
      </c>
      <c r="BT26" s="387">
        <f t="shared" ref="BT26:BT81" si="67">AT26*AU26*$W26</f>
        <v>1460319.0995209883</v>
      </c>
      <c r="BU26" s="387">
        <f t="shared" ref="BU26:BU81" si="68">AX26*AY26*$W26</f>
        <v>1303894.6638888894</v>
      </c>
      <c r="BV26" s="387">
        <f t="shared" ref="BV26:BV81" si="69">BB26*BC26*$W26</f>
        <v>1139334.4817580252</v>
      </c>
      <c r="BW26" s="387">
        <f t="shared" ref="BW26:BW81" si="70">BF26*BG26*$W26</f>
        <v>966638.55312839558</v>
      </c>
      <c r="BX26" s="387">
        <f t="shared" ref="BX26:BX81" si="71">BL26*BM26*$W26</f>
        <v>785806.87800000014</v>
      </c>
      <c r="BY26" s="388">
        <f t="shared" ref="BY26:BY81" si="72">(BX26-BO26)/BO26</f>
        <v>-0.6294071895329163</v>
      </c>
      <c r="BZ26" s="388">
        <f t="shared" ref="BZ26:BZ81" si="73">(BL26-R26)/R26</f>
        <v>0.2229562745413762</v>
      </c>
      <c r="CA26" s="389" t="b">
        <f t="shared" ref="CA26:CA81" si="74">BY26=BZ26</f>
        <v>0</v>
      </c>
    </row>
    <row r="27" spans="1:79">
      <c r="A27" s="183"/>
      <c r="B27" s="183" t="s">
        <v>58</v>
      </c>
      <c r="C27" s="183" t="s">
        <v>139</v>
      </c>
      <c r="D27" s="192" t="s">
        <v>243</v>
      </c>
      <c r="E27" s="183" t="str">
        <f t="shared" si="3"/>
        <v>Purchase of consumables for Treatment of hepatitis B</v>
      </c>
      <c r="F27" s="183">
        <v>3</v>
      </c>
      <c r="G27" s="183"/>
      <c r="H27" s="183"/>
      <c r="I27" s="183"/>
      <c r="J27" s="185"/>
      <c r="K27" s="186">
        <f t="shared" si="4"/>
        <v>0</v>
      </c>
      <c r="L27" s="187"/>
      <c r="M27" s="183" t="s">
        <v>51</v>
      </c>
      <c r="N27" s="210" t="s">
        <v>378</v>
      </c>
      <c r="O27" s="190">
        <v>18898441</v>
      </c>
      <c r="P27" s="213">
        <v>1.4999999999999999E-2</v>
      </c>
      <c r="Q27" s="183" t="s">
        <v>381</v>
      </c>
      <c r="R27" s="190">
        <f t="shared" si="5"/>
        <v>283476.61499999999</v>
      </c>
      <c r="S27" s="212">
        <v>0.1</v>
      </c>
      <c r="T27" s="183" t="s">
        <v>382</v>
      </c>
      <c r="U27" s="183">
        <v>4</v>
      </c>
      <c r="V27" s="183" t="s">
        <v>502</v>
      </c>
      <c r="W27" s="192">
        <v>25.34</v>
      </c>
      <c r="X27" s="193">
        <f t="shared" si="1"/>
        <v>28348</v>
      </c>
      <c r="Y27" s="194">
        <f t="shared" si="6"/>
        <v>739879634.68230009</v>
      </c>
      <c r="Z27" s="195">
        <f t="shared" si="2"/>
        <v>718329.74241000006</v>
      </c>
      <c r="AA27" s="183" t="s">
        <v>49</v>
      </c>
      <c r="AB27" s="375">
        <f t="shared" si="45"/>
        <v>19366610.555555556</v>
      </c>
      <c r="AC27" s="378">
        <v>1.4999999999999999E-2</v>
      </c>
      <c r="AD27" s="375">
        <f t="shared" si="46"/>
        <v>290499.15833333333</v>
      </c>
      <c r="AE27" s="377">
        <f>((BM27-S27)/$AD$1)+S27</f>
        <v>0.12222222222222223</v>
      </c>
      <c r="AF27" s="375">
        <f t="shared" si="47"/>
        <v>19834780.111111112</v>
      </c>
      <c r="AG27" s="378">
        <v>1.4999999999999999E-2</v>
      </c>
      <c r="AH27" s="375">
        <f t="shared" si="48"/>
        <v>297521.70166666666</v>
      </c>
      <c r="AI27" s="379">
        <f>(($BM$27-$S$27)/$AD$1)+AE$27</f>
        <v>0.14444444444444446</v>
      </c>
      <c r="AJ27" s="375">
        <f t="shared" si="49"/>
        <v>20302949.666666668</v>
      </c>
      <c r="AK27" s="343">
        <f>AG27</f>
        <v>1.4999999999999999E-2</v>
      </c>
      <c r="AL27" s="375">
        <f t="shared" si="50"/>
        <v>304544.245</v>
      </c>
      <c r="AM27" s="379">
        <f>(($BM$27-$S$27)/$AD$1)+AI$27</f>
        <v>0.16666666666666669</v>
      </c>
      <c r="AN27" s="375">
        <f t="shared" si="51"/>
        <v>20771119.222222224</v>
      </c>
      <c r="AO27" s="343">
        <f>AK27</f>
        <v>1.4999999999999999E-2</v>
      </c>
      <c r="AP27" s="375">
        <f t="shared" si="52"/>
        <v>311566.78833333333</v>
      </c>
      <c r="AQ27" s="379">
        <f>(($BM$27-$S$27)/$AD$1)+AM$27</f>
        <v>0.18888888888888891</v>
      </c>
      <c r="AR27" s="375">
        <f t="shared" si="53"/>
        <v>21239288.77777778</v>
      </c>
      <c r="AS27" s="343">
        <f>AO27</f>
        <v>1.4999999999999999E-2</v>
      </c>
      <c r="AT27" s="375">
        <f t="shared" si="54"/>
        <v>318589.33166666667</v>
      </c>
      <c r="AU27" s="379">
        <f>(($BM$27-$S$27)/$AD$1)+AQ$27</f>
        <v>0.21111111111111114</v>
      </c>
      <c r="AV27" s="375">
        <f t="shared" si="55"/>
        <v>21707458.333333336</v>
      </c>
      <c r="AW27" s="343">
        <f>AS27</f>
        <v>1.4999999999999999E-2</v>
      </c>
      <c r="AX27" s="183">
        <f t="shared" si="56"/>
        <v>325611.875</v>
      </c>
      <c r="AY27" s="379">
        <f>(($BM$27-$S$27)/$AD$1)+AU$27</f>
        <v>0.23333333333333336</v>
      </c>
      <c r="AZ27" s="375">
        <f t="shared" si="57"/>
        <v>22175627.888888892</v>
      </c>
      <c r="BA27" s="343">
        <f>AW27</f>
        <v>1.4999999999999999E-2</v>
      </c>
      <c r="BB27" s="375">
        <f t="shared" si="58"/>
        <v>332634.41833333339</v>
      </c>
      <c r="BC27" s="379">
        <f>(($BM$27-$S$27)/$AD$1)+AY$27</f>
        <v>0.25555555555555559</v>
      </c>
      <c r="BD27" s="375">
        <f t="shared" si="59"/>
        <v>22643797.444444448</v>
      </c>
      <c r="BE27" s="343">
        <f>BA27</f>
        <v>1.4999999999999999E-2</v>
      </c>
      <c r="BF27" s="375">
        <f t="shared" si="60"/>
        <v>339656.96166666673</v>
      </c>
      <c r="BG27" s="379">
        <f>(($BM$27-$S$27)/$AD$1)+BC$27</f>
        <v>0.27777777777777779</v>
      </c>
      <c r="BH27" s="183" t="s">
        <v>378</v>
      </c>
      <c r="BI27" s="280">
        <v>23111967</v>
      </c>
      <c r="BJ27" s="306">
        <v>1.4999999999999999E-2</v>
      </c>
      <c r="BK27" s="305" t="s">
        <v>527</v>
      </c>
      <c r="BL27" s="277">
        <f t="shared" si="61"/>
        <v>346679.505</v>
      </c>
      <c r="BM27" s="302">
        <v>0.3</v>
      </c>
      <c r="BN27" s="297" t="s">
        <v>528</v>
      </c>
      <c r="BO27" s="387">
        <f t="shared" si="62"/>
        <v>718329.74241000006</v>
      </c>
      <c r="BP27" s="387">
        <f t="shared" si="63"/>
        <v>899708.17104259261</v>
      </c>
      <c r="BQ27" s="387">
        <f t="shared" si="64"/>
        <v>1088995.5440337039</v>
      </c>
      <c r="BR27" s="387">
        <f t="shared" si="65"/>
        <v>1286191.8613833333</v>
      </c>
      <c r="BS27" s="387">
        <f t="shared" si="66"/>
        <v>1491297.1230914816</v>
      </c>
      <c r="BT27" s="387">
        <f t="shared" si="67"/>
        <v>1704311.3291581483</v>
      </c>
      <c r="BU27" s="387">
        <f t="shared" si="68"/>
        <v>1925234.4795833335</v>
      </c>
      <c r="BV27" s="387">
        <f t="shared" si="69"/>
        <v>2154066.574367038</v>
      </c>
      <c r="BW27" s="387">
        <f t="shared" si="70"/>
        <v>2390807.6135092597</v>
      </c>
      <c r="BX27" s="387">
        <f t="shared" si="71"/>
        <v>2635457.5970100001</v>
      </c>
      <c r="BY27" s="388">
        <f t="shared" si="72"/>
        <v>2.6688688236241287</v>
      </c>
      <c r="BZ27" s="388">
        <f t="shared" si="73"/>
        <v>0.22295627454137626</v>
      </c>
      <c r="CA27" s="389" t="b">
        <f t="shared" si="74"/>
        <v>0</v>
      </c>
    </row>
    <row r="28" spans="1:79">
      <c r="A28" s="183">
        <v>96</v>
      </c>
      <c r="B28" s="183" t="s">
        <v>235</v>
      </c>
      <c r="C28" s="183" t="s">
        <v>84</v>
      </c>
      <c r="D28" s="183" t="s">
        <v>85</v>
      </c>
      <c r="E28" s="183" t="str">
        <f t="shared" si="3"/>
        <v>Purchase of consumables for Treatment of gonorrhea</v>
      </c>
      <c r="F28" s="184">
        <v>3</v>
      </c>
      <c r="G28" s="183">
        <v>2.95</v>
      </c>
      <c r="H28" s="183">
        <v>8.7596622563607784</v>
      </c>
      <c r="I28" s="183">
        <v>127.95030916060578</v>
      </c>
      <c r="J28" s="185">
        <v>14.606762842676428</v>
      </c>
      <c r="K28" s="186">
        <f t="shared" si="4"/>
        <v>144220.32984803026</v>
      </c>
      <c r="L28" s="187">
        <v>0.60000000000013443</v>
      </c>
      <c r="M28" s="183" t="s">
        <v>48</v>
      </c>
      <c r="N28" s="197" t="s">
        <v>383</v>
      </c>
      <c r="O28" s="197">
        <v>9162016</v>
      </c>
      <c r="P28" s="214">
        <v>2.9949999999999998E-3</v>
      </c>
      <c r="Q28" s="190" t="s">
        <v>384</v>
      </c>
      <c r="R28" s="190">
        <f t="shared" si="5"/>
        <v>27440.23792</v>
      </c>
      <c r="S28" s="207">
        <v>0.6</v>
      </c>
      <c r="T28" s="190" t="s">
        <v>385</v>
      </c>
      <c r="U28" s="190">
        <v>1</v>
      </c>
      <c r="V28" s="190" t="s">
        <v>494</v>
      </c>
      <c r="W28" s="183">
        <v>5.1708000000000004E-2</v>
      </c>
      <c r="X28" s="193">
        <f t="shared" si="1"/>
        <v>16464</v>
      </c>
      <c r="Y28" s="194">
        <f t="shared" si="6"/>
        <v>876867.73022302857</v>
      </c>
      <c r="Z28" s="195">
        <f t="shared" si="2"/>
        <v>851.3278934204161</v>
      </c>
      <c r="AA28" s="183" t="s">
        <v>49</v>
      </c>
      <c r="AB28" s="375">
        <f t="shared" si="45"/>
        <v>9449342.222222222</v>
      </c>
      <c r="AC28" s="214">
        <v>2.9949999999999998E-3</v>
      </c>
      <c r="AD28" s="375">
        <f t="shared" si="46"/>
        <v>28300.779955555554</v>
      </c>
      <c r="AE28" s="187">
        <v>0.6</v>
      </c>
      <c r="AF28" s="375">
        <f t="shared" si="47"/>
        <v>9736668.444444444</v>
      </c>
      <c r="AG28" s="214">
        <v>2.9949999999999998E-3</v>
      </c>
      <c r="AH28" s="375">
        <f t="shared" si="48"/>
        <v>29161.321991111108</v>
      </c>
      <c r="AI28" s="187">
        <v>0.6</v>
      </c>
      <c r="AJ28" s="375">
        <f t="shared" si="49"/>
        <v>10023994.666666666</v>
      </c>
      <c r="AK28" s="382">
        <f>AG28</f>
        <v>2.9949999999999998E-3</v>
      </c>
      <c r="AL28" s="375">
        <f t="shared" si="50"/>
        <v>30021.864026666663</v>
      </c>
      <c r="AM28" s="187">
        <v>0.6</v>
      </c>
      <c r="AN28" s="375">
        <f t="shared" si="51"/>
        <v>10311320.888888888</v>
      </c>
      <c r="AO28" s="382">
        <f>AK28</f>
        <v>2.9949999999999998E-3</v>
      </c>
      <c r="AP28" s="375">
        <f t="shared" si="52"/>
        <v>30882.406062222217</v>
      </c>
      <c r="AQ28" s="187">
        <v>0.6</v>
      </c>
      <c r="AR28" s="375">
        <f t="shared" si="53"/>
        <v>10598647.11111111</v>
      </c>
      <c r="AS28" s="382">
        <f>AO28</f>
        <v>2.9949999999999998E-3</v>
      </c>
      <c r="AT28" s="375">
        <f t="shared" si="54"/>
        <v>31742.948097777771</v>
      </c>
      <c r="AU28" s="187">
        <v>0.6</v>
      </c>
      <c r="AV28" s="375">
        <f t="shared" si="55"/>
        <v>10885973.333333332</v>
      </c>
      <c r="AW28" s="382">
        <f>AS28</f>
        <v>2.9949999999999998E-3</v>
      </c>
      <c r="AX28" s="183">
        <f t="shared" si="56"/>
        <v>32603.490133333329</v>
      </c>
      <c r="AY28" s="187">
        <v>0.6</v>
      </c>
      <c r="AZ28" s="375">
        <f t="shared" si="57"/>
        <v>11173299.555555554</v>
      </c>
      <c r="BA28" s="382">
        <f>AW28</f>
        <v>2.9949999999999998E-3</v>
      </c>
      <c r="BB28" s="375">
        <f t="shared" si="58"/>
        <v>33464.03216888888</v>
      </c>
      <c r="BC28" s="187">
        <v>0.6</v>
      </c>
      <c r="BD28" s="375">
        <f t="shared" si="59"/>
        <v>11460625.777777776</v>
      </c>
      <c r="BE28" s="382">
        <f>BA28</f>
        <v>2.9949999999999998E-3</v>
      </c>
      <c r="BF28" s="375">
        <f t="shared" si="60"/>
        <v>34324.574204444434</v>
      </c>
      <c r="BG28" s="187">
        <v>0.6</v>
      </c>
      <c r="BH28" s="188" t="s">
        <v>383</v>
      </c>
      <c r="BI28" s="280">
        <v>11747952</v>
      </c>
      <c r="BJ28" s="270">
        <v>2.9949999999999998E-3</v>
      </c>
      <c r="BK28" s="268" t="s">
        <v>529</v>
      </c>
      <c r="BL28" s="190">
        <f t="shared" si="61"/>
        <v>35185.116239999996</v>
      </c>
      <c r="BM28" s="187">
        <v>0.6</v>
      </c>
      <c r="BN28" s="190"/>
      <c r="BO28" s="387">
        <f t="shared" si="62"/>
        <v>851.3278934204161</v>
      </c>
      <c r="BP28" s="387">
        <f t="shared" si="63"/>
        <v>878.02603796512005</v>
      </c>
      <c r="BQ28" s="387">
        <f t="shared" si="64"/>
        <v>904.724182509824</v>
      </c>
      <c r="BR28" s="387">
        <f t="shared" si="65"/>
        <v>931.42232705452795</v>
      </c>
      <c r="BS28" s="387">
        <f t="shared" si="66"/>
        <v>958.12047159923191</v>
      </c>
      <c r="BT28" s="387">
        <f t="shared" si="67"/>
        <v>984.81861614393586</v>
      </c>
      <c r="BU28" s="387">
        <f t="shared" si="68"/>
        <v>1011.5167606886398</v>
      </c>
      <c r="BV28" s="387">
        <f t="shared" si="69"/>
        <v>1038.2149052333439</v>
      </c>
      <c r="BW28" s="387">
        <f t="shared" si="70"/>
        <v>1064.9130497780477</v>
      </c>
      <c r="BX28" s="387">
        <f t="shared" si="71"/>
        <v>1091.611194322752</v>
      </c>
      <c r="BY28" s="388">
        <f t="shared" si="72"/>
        <v>0.28224530496344896</v>
      </c>
      <c r="BZ28" s="388">
        <f t="shared" si="73"/>
        <v>0.28224530496344896</v>
      </c>
      <c r="CA28" s="389" t="b">
        <f t="shared" si="74"/>
        <v>1</v>
      </c>
    </row>
    <row r="29" spans="1:79">
      <c r="A29" s="183">
        <v>97</v>
      </c>
      <c r="B29" s="183" t="s">
        <v>235</v>
      </c>
      <c r="C29" s="183" t="s">
        <v>84</v>
      </c>
      <c r="D29" s="183" t="s">
        <v>86</v>
      </c>
      <c r="E29" s="183" t="str">
        <f t="shared" si="3"/>
        <v>Purchase of consumables for Treatment of chlamydia</v>
      </c>
      <c r="F29" s="184">
        <v>3</v>
      </c>
      <c r="G29" s="183">
        <v>2.95</v>
      </c>
      <c r="H29" s="183">
        <v>5.2470376915601067</v>
      </c>
      <c r="I29" s="183">
        <v>76.642235187202857</v>
      </c>
      <c r="J29" s="185">
        <v>14.606762842676426</v>
      </c>
      <c r="K29" s="186">
        <f t="shared" si="4"/>
        <v>144220.32984803029</v>
      </c>
      <c r="L29" s="187">
        <v>0.60000000000021447</v>
      </c>
      <c r="M29" s="183" t="s">
        <v>48</v>
      </c>
      <c r="N29" s="197" t="s">
        <v>383</v>
      </c>
      <c r="O29" s="197">
        <v>9162016</v>
      </c>
      <c r="P29" s="189">
        <v>5.0000000000000001E-3</v>
      </c>
      <c r="Q29" s="190" t="s">
        <v>384</v>
      </c>
      <c r="R29" s="190">
        <f t="shared" si="5"/>
        <v>45810.080000000002</v>
      </c>
      <c r="S29" s="207">
        <v>0.6</v>
      </c>
      <c r="T29" s="190" t="s">
        <v>385</v>
      </c>
      <c r="U29" s="190">
        <v>1</v>
      </c>
      <c r="V29" s="190" t="s">
        <v>494</v>
      </c>
      <c r="W29" s="183">
        <v>0.289464</v>
      </c>
      <c r="X29" s="193">
        <f t="shared" si="1"/>
        <v>27486</v>
      </c>
      <c r="Y29" s="194">
        <f t="shared" si="6"/>
        <v>8194908.0402201591</v>
      </c>
      <c r="Z29" s="195">
        <f t="shared" si="2"/>
        <v>7956.2213982719995</v>
      </c>
      <c r="AA29" s="183" t="s">
        <v>49</v>
      </c>
      <c r="AB29" s="375">
        <f t="shared" si="45"/>
        <v>9449342.222222222</v>
      </c>
      <c r="AC29" s="189">
        <v>5.0000000000000001E-3</v>
      </c>
      <c r="AD29" s="375">
        <f t="shared" si="46"/>
        <v>47246.711111111108</v>
      </c>
      <c r="AE29" s="187">
        <v>0.6</v>
      </c>
      <c r="AF29" s="375">
        <f t="shared" si="47"/>
        <v>9736668.444444444</v>
      </c>
      <c r="AG29" s="189">
        <v>5.0000000000000001E-3</v>
      </c>
      <c r="AH29" s="375">
        <f t="shared" si="48"/>
        <v>48683.342222222222</v>
      </c>
      <c r="AI29" s="187">
        <v>0.6</v>
      </c>
      <c r="AJ29" s="375">
        <f t="shared" si="49"/>
        <v>10023994.666666666</v>
      </c>
      <c r="AK29" s="343">
        <f>AG29</f>
        <v>5.0000000000000001E-3</v>
      </c>
      <c r="AL29" s="375">
        <f t="shared" si="50"/>
        <v>50119.973333333328</v>
      </c>
      <c r="AM29" s="187">
        <v>0.6</v>
      </c>
      <c r="AN29" s="375">
        <f t="shared" si="51"/>
        <v>10311320.888888888</v>
      </c>
      <c r="AO29" s="343">
        <f>AK29</f>
        <v>5.0000000000000001E-3</v>
      </c>
      <c r="AP29" s="375">
        <f t="shared" si="52"/>
        <v>51556.604444444441</v>
      </c>
      <c r="AQ29" s="187">
        <v>0.6</v>
      </c>
      <c r="AR29" s="375">
        <f t="shared" si="53"/>
        <v>10598647.11111111</v>
      </c>
      <c r="AS29" s="343">
        <f>AO29</f>
        <v>5.0000000000000001E-3</v>
      </c>
      <c r="AT29" s="375">
        <f t="shared" si="54"/>
        <v>52993.235555555555</v>
      </c>
      <c r="AU29" s="187">
        <v>0.6</v>
      </c>
      <c r="AV29" s="375">
        <f t="shared" si="55"/>
        <v>10885973.333333332</v>
      </c>
      <c r="AW29" s="343">
        <f>AS29</f>
        <v>5.0000000000000001E-3</v>
      </c>
      <c r="AX29" s="183">
        <f t="shared" si="56"/>
        <v>54429.866666666661</v>
      </c>
      <c r="AY29" s="187">
        <v>0.6</v>
      </c>
      <c r="AZ29" s="375">
        <f t="shared" si="57"/>
        <v>11173299.555555554</v>
      </c>
      <c r="BA29" s="343">
        <f>AW29</f>
        <v>5.0000000000000001E-3</v>
      </c>
      <c r="BB29" s="375">
        <f t="shared" si="58"/>
        <v>55866.497777777775</v>
      </c>
      <c r="BC29" s="187">
        <v>0.6</v>
      </c>
      <c r="BD29" s="375">
        <f t="shared" si="59"/>
        <v>11460625.777777776</v>
      </c>
      <c r="BE29" s="343">
        <f>BA29</f>
        <v>5.0000000000000001E-3</v>
      </c>
      <c r="BF29" s="375">
        <f t="shared" si="60"/>
        <v>57303.128888888881</v>
      </c>
      <c r="BG29" s="187">
        <v>0.6</v>
      </c>
      <c r="BH29" s="188" t="s">
        <v>383</v>
      </c>
      <c r="BI29" s="280">
        <v>11747952</v>
      </c>
      <c r="BJ29" s="267">
        <v>5.0000000000000001E-3</v>
      </c>
      <c r="BK29" s="268" t="s">
        <v>529</v>
      </c>
      <c r="BL29" s="190">
        <f t="shared" si="61"/>
        <v>58739.76</v>
      </c>
      <c r="BM29" s="187">
        <v>0.6</v>
      </c>
      <c r="BN29" s="190"/>
      <c r="BO29" s="387">
        <f t="shared" si="62"/>
        <v>7956.2213982719995</v>
      </c>
      <c r="BP29" s="387">
        <f t="shared" si="63"/>
        <v>8205.7331910399989</v>
      </c>
      <c r="BQ29" s="387">
        <f t="shared" si="64"/>
        <v>8455.2449838079992</v>
      </c>
      <c r="BR29" s="387">
        <f t="shared" si="65"/>
        <v>8704.7567765759995</v>
      </c>
      <c r="BS29" s="387">
        <f t="shared" si="66"/>
        <v>8954.268569343998</v>
      </c>
      <c r="BT29" s="387">
        <f t="shared" si="67"/>
        <v>9203.7803621120001</v>
      </c>
      <c r="BU29" s="387">
        <f t="shared" si="68"/>
        <v>9453.2921548799986</v>
      </c>
      <c r="BV29" s="387">
        <f t="shared" si="69"/>
        <v>9702.8039476479989</v>
      </c>
      <c r="BW29" s="387">
        <f t="shared" si="70"/>
        <v>9952.3157404159992</v>
      </c>
      <c r="BX29" s="387">
        <f t="shared" si="71"/>
        <v>10201.827533184</v>
      </c>
      <c r="BY29" s="388">
        <f t="shared" si="72"/>
        <v>0.28224530496344913</v>
      </c>
      <c r="BZ29" s="388">
        <f t="shared" si="73"/>
        <v>0.28224530496344907</v>
      </c>
      <c r="CA29" s="389" t="b">
        <f t="shared" si="74"/>
        <v>1</v>
      </c>
    </row>
    <row r="30" spans="1:79">
      <c r="A30" s="183">
        <v>100</v>
      </c>
      <c r="B30" s="183" t="s">
        <v>235</v>
      </c>
      <c r="C30" s="183" t="s">
        <v>84</v>
      </c>
      <c r="D30" s="183" t="s">
        <v>87</v>
      </c>
      <c r="E30" s="183" t="str">
        <f t="shared" si="3"/>
        <v>Purchase of consumables for Treatment of trichomoniasis</v>
      </c>
      <c r="F30" s="184">
        <v>3</v>
      </c>
      <c r="G30" s="183">
        <v>2.65</v>
      </c>
      <c r="H30" s="183">
        <v>2.5471056755146146</v>
      </c>
      <c r="I30" s="183">
        <v>37.204968537477114</v>
      </c>
      <c r="J30" s="185">
        <v>14.606762842676428</v>
      </c>
      <c r="K30" s="186">
        <f t="shared" si="4"/>
        <v>75541.664609843152</v>
      </c>
      <c r="L30" s="187">
        <v>0.59999999999994791</v>
      </c>
      <c r="M30" s="183" t="s">
        <v>48</v>
      </c>
      <c r="N30" s="215" t="s">
        <v>386</v>
      </c>
      <c r="O30" s="198">
        <v>4799004</v>
      </c>
      <c r="P30" s="189">
        <v>1.03E-2</v>
      </c>
      <c r="Q30" s="190" t="s">
        <v>384</v>
      </c>
      <c r="R30" s="190">
        <f t="shared" si="5"/>
        <v>49429.741200000004</v>
      </c>
      <c r="S30" s="207">
        <v>0.6</v>
      </c>
      <c r="T30" s="190" t="s">
        <v>385</v>
      </c>
      <c r="U30" s="190">
        <v>1</v>
      </c>
      <c r="V30" s="190" t="s">
        <v>494</v>
      </c>
      <c r="W30" s="183">
        <v>6.7799999999999999E-2</v>
      </c>
      <c r="X30" s="193">
        <f t="shared" si="1"/>
        <v>29658</v>
      </c>
      <c r="Y30" s="194">
        <f t="shared" si="6"/>
        <v>2071125.9281764801</v>
      </c>
      <c r="Z30" s="195">
        <f t="shared" si="2"/>
        <v>2010.8018720160001</v>
      </c>
      <c r="AA30" s="183" t="s">
        <v>49</v>
      </c>
      <c r="AB30" s="375">
        <f t="shared" si="45"/>
        <v>4951351.111111111</v>
      </c>
      <c r="AC30" s="189">
        <v>1.03E-2</v>
      </c>
      <c r="AD30" s="375">
        <f t="shared" si="46"/>
        <v>50998.916444444447</v>
      </c>
      <c r="AE30" s="187">
        <v>0.6</v>
      </c>
      <c r="AF30" s="375">
        <f t="shared" si="47"/>
        <v>5103698.222222222</v>
      </c>
      <c r="AG30" s="189">
        <v>1.03E-2</v>
      </c>
      <c r="AH30" s="375">
        <f t="shared" si="48"/>
        <v>52568.09168888889</v>
      </c>
      <c r="AI30" s="187">
        <v>0.6</v>
      </c>
      <c r="AJ30" s="375">
        <f t="shared" si="49"/>
        <v>5256045.333333333</v>
      </c>
      <c r="AK30" s="343">
        <f t="shared" ref="AK30:AK34" si="75">AG30</f>
        <v>1.03E-2</v>
      </c>
      <c r="AL30" s="375">
        <f t="shared" si="50"/>
        <v>54137.266933333332</v>
      </c>
      <c r="AM30" s="187">
        <v>0.6</v>
      </c>
      <c r="AN30" s="375">
        <f t="shared" si="51"/>
        <v>5408392.444444444</v>
      </c>
      <c r="AO30" s="343">
        <f t="shared" ref="AO30:AO34" si="76">AK30</f>
        <v>1.03E-2</v>
      </c>
      <c r="AP30" s="375">
        <f t="shared" si="52"/>
        <v>55706.442177777775</v>
      </c>
      <c r="AQ30" s="187">
        <v>0.6</v>
      </c>
      <c r="AR30" s="375">
        <f t="shared" si="53"/>
        <v>5560739.555555555</v>
      </c>
      <c r="AS30" s="343">
        <f t="shared" ref="AS30:AS34" si="77">AO30</f>
        <v>1.03E-2</v>
      </c>
      <c r="AT30" s="375">
        <f t="shared" si="54"/>
        <v>57275.617422222218</v>
      </c>
      <c r="AU30" s="187">
        <v>0.6</v>
      </c>
      <c r="AV30" s="375">
        <f t="shared" si="55"/>
        <v>5713086.666666666</v>
      </c>
      <c r="AW30" s="343">
        <f t="shared" ref="AW30:AW34" si="78">AS30</f>
        <v>1.03E-2</v>
      </c>
      <c r="AX30" s="183">
        <f t="shared" si="56"/>
        <v>58844.792666666661</v>
      </c>
      <c r="AY30" s="187">
        <v>0.6</v>
      </c>
      <c r="AZ30" s="375">
        <f t="shared" si="57"/>
        <v>5865433.7777777771</v>
      </c>
      <c r="BA30" s="343">
        <f t="shared" ref="BA30:BA34" si="79">AW30</f>
        <v>1.03E-2</v>
      </c>
      <c r="BB30" s="375">
        <f t="shared" si="58"/>
        <v>60413.967911111104</v>
      </c>
      <c r="BC30" s="187">
        <v>0.6</v>
      </c>
      <c r="BD30" s="375">
        <f t="shared" si="59"/>
        <v>6017780.8888888881</v>
      </c>
      <c r="BE30" s="343">
        <f t="shared" ref="BE30:BE34" si="80">BA30</f>
        <v>1.03E-2</v>
      </c>
      <c r="BF30" s="375">
        <f t="shared" si="60"/>
        <v>61983.143155555546</v>
      </c>
      <c r="BG30" s="187">
        <v>0.6</v>
      </c>
      <c r="BH30" s="190" t="s">
        <v>386</v>
      </c>
      <c r="BI30" s="280">
        <v>6170128</v>
      </c>
      <c r="BJ30" s="267">
        <v>1.03E-2</v>
      </c>
      <c r="BK30" s="268" t="s">
        <v>529</v>
      </c>
      <c r="BL30" s="190">
        <f t="shared" si="61"/>
        <v>63552.318400000004</v>
      </c>
      <c r="BM30" s="187">
        <v>0.6</v>
      </c>
      <c r="BN30" s="190"/>
      <c r="BO30" s="387">
        <f t="shared" si="62"/>
        <v>2010.8018720160001</v>
      </c>
      <c r="BP30" s="387">
        <f t="shared" si="63"/>
        <v>2074.63592096</v>
      </c>
      <c r="BQ30" s="387">
        <f t="shared" si="64"/>
        <v>2138.4699699040002</v>
      </c>
      <c r="BR30" s="387">
        <f t="shared" si="65"/>
        <v>2202.3040188479999</v>
      </c>
      <c r="BS30" s="387">
        <f t="shared" si="66"/>
        <v>2266.1380677920001</v>
      </c>
      <c r="BT30" s="387">
        <f t="shared" si="67"/>
        <v>2329.9721167359999</v>
      </c>
      <c r="BU30" s="387">
        <f t="shared" si="68"/>
        <v>2393.8061656799996</v>
      </c>
      <c r="BV30" s="387">
        <f t="shared" si="69"/>
        <v>2457.6402146239998</v>
      </c>
      <c r="BW30" s="387">
        <f t="shared" si="70"/>
        <v>2521.4742635679995</v>
      </c>
      <c r="BX30" s="387">
        <f t="shared" si="71"/>
        <v>2585.3083125120002</v>
      </c>
      <c r="BY30" s="388">
        <f t="shared" si="72"/>
        <v>0.2857101181828563</v>
      </c>
      <c r="BZ30" s="388">
        <f t="shared" si="73"/>
        <v>0.28571011818285624</v>
      </c>
      <c r="CA30" s="389" t="b">
        <f t="shared" si="74"/>
        <v>1</v>
      </c>
    </row>
    <row r="31" spans="1:79">
      <c r="A31" s="183">
        <v>101</v>
      </c>
      <c r="B31" s="183" t="s">
        <v>235</v>
      </c>
      <c r="C31" s="183" t="s">
        <v>84</v>
      </c>
      <c r="D31" s="192" t="s">
        <v>88</v>
      </c>
      <c r="E31" s="183" t="str">
        <f t="shared" si="3"/>
        <v>Purchase of consumables for Treatment of PID (Pelvic Inflammatory Disease)</v>
      </c>
      <c r="F31" s="183">
        <v>2</v>
      </c>
      <c r="G31" s="183">
        <v>3</v>
      </c>
      <c r="H31" s="183">
        <v>10.090457099154053</v>
      </c>
      <c r="I31" s="183">
        <v>147.38891382154398</v>
      </c>
      <c r="J31" s="185">
        <v>14.606762842676426</v>
      </c>
      <c r="K31" s="186">
        <f t="shared" si="4"/>
        <v>113312.49691476475</v>
      </c>
      <c r="L31" s="187">
        <v>0.89999999999938107</v>
      </c>
      <c r="M31" s="183" t="s">
        <v>48</v>
      </c>
      <c r="N31" s="215" t="s">
        <v>386</v>
      </c>
      <c r="O31" s="198">
        <v>4799004</v>
      </c>
      <c r="P31" s="214">
        <v>2.5999999999999999E-3</v>
      </c>
      <c r="Q31" s="190" t="s">
        <v>384</v>
      </c>
      <c r="R31" s="190">
        <f t="shared" si="5"/>
        <v>12477.410399999999</v>
      </c>
      <c r="S31" s="207">
        <v>0.9</v>
      </c>
      <c r="T31" s="190" t="s">
        <v>387</v>
      </c>
      <c r="U31" s="190">
        <v>1</v>
      </c>
      <c r="V31" s="190" t="s">
        <v>494</v>
      </c>
      <c r="W31" s="183">
        <v>6.1505879999999991</v>
      </c>
      <c r="X31" s="193">
        <f t="shared" si="1"/>
        <v>11230</v>
      </c>
      <c r="Y31" s="194">
        <f t="shared" si="6"/>
        <v>71141141.697871193</v>
      </c>
      <c r="Z31" s="195">
        <f t="shared" si="2"/>
        <v>69069.069609583676</v>
      </c>
      <c r="AA31" s="183" t="s">
        <v>49</v>
      </c>
      <c r="AB31" s="375">
        <f t="shared" si="45"/>
        <v>4951351.111111111</v>
      </c>
      <c r="AC31" s="214">
        <v>2.5999999999999999E-3</v>
      </c>
      <c r="AD31" s="375">
        <f t="shared" si="46"/>
        <v>12873.512888888888</v>
      </c>
      <c r="AE31" s="187">
        <v>0.9</v>
      </c>
      <c r="AF31" s="375">
        <f t="shared" si="47"/>
        <v>5103698.222222222</v>
      </c>
      <c r="AG31" s="214">
        <v>2.5999999999999999E-3</v>
      </c>
      <c r="AH31" s="375">
        <f t="shared" si="48"/>
        <v>13269.615377777776</v>
      </c>
      <c r="AI31" s="187">
        <v>0.9</v>
      </c>
      <c r="AJ31" s="375">
        <f t="shared" si="49"/>
        <v>5256045.333333333</v>
      </c>
      <c r="AK31" s="343">
        <f t="shared" si="75"/>
        <v>2.5999999999999999E-3</v>
      </c>
      <c r="AL31" s="375">
        <f t="shared" si="50"/>
        <v>13665.717866666666</v>
      </c>
      <c r="AM31" s="187">
        <v>0.9</v>
      </c>
      <c r="AN31" s="375">
        <f t="shared" si="51"/>
        <v>5408392.444444444</v>
      </c>
      <c r="AO31" s="343">
        <f t="shared" si="76"/>
        <v>2.5999999999999999E-3</v>
      </c>
      <c r="AP31" s="375">
        <f t="shared" si="52"/>
        <v>14061.820355555554</v>
      </c>
      <c r="AQ31" s="187">
        <v>0.9</v>
      </c>
      <c r="AR31" s="375">
        <f t="shared" si="53"/>
        <v>5560739.555555555</v>
      </c>
      <c r="AS31" s="343">
        <f t="shared" si="77"/>
        <v>2.5999999999999999E-3</v>
      </c>
      <c r="AT31" s="375">
        <f t="shared" si="54"/>
        <v>14457.922844444442</v>
      </c>
      <c r="AU31" s="187">
        <v>0.9</v>
      </c>
      <c r="AV31" s="375">
        <f t="shared" si="55"/>
        <v>5713086.666666666</v>
      </c>
      <c r="AW31" s="343">
        <f t="shared" si="78"/>
        <v>2.5999999999999999E-3</v>
      </c>
      <c r="AX31" s="183">
        <f t="shared" si="56"/>
        <v>14854.025333333331</v>
      </c>
      <c r="AY31" s="187">
        <v>0.9</v>
      </c>
      <c r="AZ31" s="375">
        <f t="shared" si="57"/>
        <v>5865433.7777777771</v>
      </c>
      <c r="BA31" s="343">
        <f t="shared" si="79"/>
        <v>2.5999999999999999E-3</v>
      </c>
      <c r="BB31" s="375">
        <f t="shared" si="58"/>
        <v>15250.127822222219</v>
      </c>
      <c r="BC31" s="187">
        <v>0.9</v>
      </c>
      <c r="BD31" s="375">
        <f t="shared" si="59"/>
        <v>6017780.8888888881</v>
      </c>
      <c r="BE31" s="343">
        <f t="shared" si="80"/>
        <v>2.5999999999999999E-3</v>
      </c>
      <c r="BF31" s="375">
        <f t="shared" si="60"/>
        <v>15646.230311111109</v>
      </c>
      <c r="BG31" s="187">
        <v>0.9</v>
      </c>
      <c r="BH31" s="190" t="s">
        <v>386</v>
      </c>
      <c r="BI31" s="280">
        <v>6170128</v>
      </c>
      <c r="BJ31" s="270">
        <v>2.5999999999999999E-3</v>
      </c>
      <c r="BK31" s="268" t="s">
        <v>529</v>
      </c>
      <c r="BL31" s="190">
        <f t="shared" si="61"/>
        <v>16042.3328</v>
      </c>
      <c r="BM31" s="187">
        <v>0.9</v>
      </c>
      <c r="BN31" s="190"/>
      <c r="BO31" s="387">
        <f t="shared" si="62"/>
        <v>69069.069609583676</v>
      </c>
      <c r="BP31" s="387">
        <f t="shared" si="63"/>
        <v>71261.706503020789</v>
      </c>
      <c r="BQ31" s="387">
        <f t="shared" si="64"/>
        <v>73454.343396457902</v>
      </c>
      <c r="BR31" s="387">
        <f t="shared" si="65"/>
        <v>75646.980289895029</v>
      </c>
      <c r="BS31" s="387">
        <f t="shared" si="66"/>
        <v>77839.617183332142</v>
      </c>
      <c r="BT31" s="387">
        <f t="shared" si="67"/>
        <v>80032.254076769255</v>
      </c>
      <c r="BU31" s="387">
        <f t="shared" si="68"/>
        <v>82224.890970206383</v>
      </c>
      <c r="BV31" s="387">
        <f t="shared" si="69"/>
        <v>84417.527863643481</v>
      </c>
      <c r="BW31" s="387">
        <f t="shared" si="70"/>
        <v>86610.164757080624</v>
      </c>
      <c r="BX31" s="387">
        <f t="shared" si="71"/>
        <v>88802.801650517751</v>
      </c>
      <c r="BY31" s="388">
        <f t="shared" si="72"/>
        <v>0.28571011818285624</v>
      </c>
      <c r="BZ31" s="388">
        <f t="shared" si="73"/>
        <v>0.28571011818285641</v>
      </c>
      <c r="CA31" s="389" t="b">
        <f t="shared" si="74"/>
        <v>1</v>
      </c>
    </row>
    <row r="32" spans="1:79">
      <c r="A32" s="183">
        <v>105</v>
      </c>
      <c r="B32" s="183" t="s">
        <v>89</v>
      </c>
      <c r="C32" s="183" t="s">
        <v>90</v>
      </c>
      <c r="D32" s="192" t="s">
        <v>91</v>
      </c>
      <c r="E32" s="183" t="str">
        <f t="shared" si="3"/>
        <v>Purchase of consumables for Mass ITN Distribution</v>
      </c>
      <c r="F32" s="184">
        <v>3</v>
      </c>
      <c r="G32" s="183">
        <v>2.5</v>
      </c>
      <c r="H32" s="183">
        <v>3.5288914034879156E-4</v>
      </c>
      <c r="I32" s="183">
        <v>8.0515372743763039E-3</v>
      </c>
      <c r="J32" s="185">
        <v>22.816052844296248</v>
      </c>
      <c r="K32" s="186">
        <f t="shared" si="4"/>
        <v>666.90542455332161</v>
      </c>
      <c r="L32" s="187">
        <v>0.95</v>
      </c>
      <c r="M32" s="183" t="s">
        <v>51</v>
      </c>
      <c r="N32" s="183" t="s">
        <v>388</v>
      </c>
      <c r="O32" s="183">
        <v>2362305</v>
      </c>
      <c r="P32" s="189">
        <v>1</v>
      </c>
      <c r="Q32" s="190"/>
      <c r="R32" s="190">
        <f t="shared" si="5"/>
        <v>2362305</v>
      </c>
      <c r="S32" s="207">
        <v>0.8</v>
      </c>
      <c r="T32" s="183" t="s">
        <v>89</v>
      </c>
      <c r="U32" s="183">
        <v>1</v>
      </c>
      <c r="V32" s="183" t="s">
        <v>494</v>
      </c>
      <c r="W32" s="183">
        <v>0.81240000000000001</v>
      </c>
      <c r="X32" s="193">
        <f t="shared" si="1"/>
        <v>1889844</v>
      </c>
      <c r="Y32" s="194">
        <f t="shared" si="6"/>
        <v>1581368543.5680001</v>
      </c>
      <c r="Z32" s="195">
        <f t="shared" si="2"/>
        <v>1535309.2656</v>
      </c>
      <c r="AA32" s="183" t="s">
        <v>49</v>
      </c>
      <c r="AB32" s="375">
        <f t="shared" si="45"/>
        <v>2362305</v>
      </c>
      <c r="AC32" s="189">
        <v>1</v>
      </c>
      <c r="AD32" s="375">
        <f t="shared" si="46"/>
        <v>2362305</v>
      </c>
      <c r="AE32" s="187">
        <v>0.8</v>
      </c>
      <c r="AF32" s="375">
        <f t="shared" si="47"/>
        <v>2362305</v>
      </c>
      <c r="AG32" s="189">
        <v>1</v>
      </c>
      <c r="AH32" s="375">
        <f t="shared" si="48"/>
        <v>2362305</v>
      </c>
      <c r="AI32" s="187">
        <v>0.8</v>
      </c>
      <c r="AJ32" s="375">
        <f t="shared" si="49"/>
        <v>2362305</v>
      </c>
      <c r="AK32" s="343">
        <f t="shared" si="75"/>
        <v>1</v>
      </c>
      <c r="AL32" s="375">
        <f t="shared" si="50"/>
        <v>2362305</v>
      </c>
      <c r="AM32" s="187">
        <v>0.8</v>
      </c>
      <c r="AN32" s="375">
        <f t="shared" si="51"/>
        <v>2362305</v>
      </c>
      <c r="AO32" s="343">
        <f t="shared" si="76"/>
        <v>1</v>
      </c>
      <c r="AP32" s="375">
        <f t="shared" si="52"/>
        <v>2362305</v>
      </c>
      <c r="AQ32" s="187">
        <v>0.8</v>
      </c>
      <c r="AR32" s="375">
        <f t="shared" si="53"/>
        <v>2362305</v>
      </c>
      <c r="AS32" s="343">
        <f t="shared" si="77"/>
        <v>1</v>
      </c>
      <c r="AT32" s="375">
        <f t="shared" si="54"/>
        <v>2362305</v>
      </c>
      <c r="AU32" s="187">
        <v>0.8</v>
      </c>
      <c r="AV32" s="375">
        <f t="shared" si="55"/>
        <v>2362305</v>
      </c>
      <c r="AW32" s="343">
        <f t="shared" si="78"/>
        <v>1</v>
      </c>
      <c r="AX32" s="183">
        <f t="shared" si="56"/>
        <v>2362305</v>
      </c>
      <c r="AY32" s="187">
        <v>0.8</v>
      </c>
      <c r="AZ32" s="375">
        <f t="shared" si="57"/>
        <v>2362305</v>
      </c>
      <c r="BA32" s="343">
        <f t="shared" si="79"/>
        <v>1</v>
      </c>
      <c r="BB32" s="375">
        <f t="shared" si="58"/>
        <v>2362305</v>
      </c>
      <c r="BC32" s="187">
        <v>0.8</v>
      </c>
      <c r="BD32" s="375">
        <f t="shared" si="59"/>
        <v>2362305</v>
      </c>
      <c r="BE32" s="343">
        <f t="shared" si="80"/>
        <v>1</v>
      </c>
      <c r="BF32" s="375">
        <f t="shared" si="60"/>
        <v>2362305</v>
      </c>
      <c r="BG32" s="187">
        <v>0.8</v>
      </c>
      <c r="BH32" s="183" t="s">
        <v>388</v>
      </c>
      <c r="BI32" s="183">
        <v>2362305</v>
      </c>
      <c r="BJ32" s="267">
        <v>1</v>
      </c>
      <c r="BK32" s="268" t="s">
        <v>529</v>
      </c>
      <c r="BL32" s="190">
        <f t="shared" si="61"/>
        <v>2362305</v>
      </c>
      <c r="BM32" s="187">
        <v>0.8</v>
      </c>
      <c r="BN32" s="183"/>
      <c r="BO32" s="387">
        <f t="shared" si="62"/>
        <v>1535309.2656</v>
      </c>
      <c r="BP32" s="387">
        <f t="shared" si="63"/>
        <v>1535309.2656</v>
      </c>
      <c r="BQ32" s="387">
        <f t="shared" si="64"/>
        <v>1535309.2656</v>
      </c>
      <c r="BR32" s="387">
        <f t="shared" si="65"/>
        <v>1535309.2656</v>
      </c>
      <c r="BS32" s="387">
        <f t="shared" si="66"/>
        <v>1535309.2656</v>
      </c>
      <c r="BT32" s="387">
        <f t="shared" si="67"/>
        <v>1535309.2656</v>
      </c>
      <c r="BU32" s="387">
        <f t="shared" si="68"/>
        <v>1535309.2656</v>
      </c>
      <c r="BV32" s="387">
        <f t="shared" si="69"/>
        <v>1535309.2656</v>
      </c>
      <c r="BW32" s="387">
        <f t="shared" si="70"/>
        <v>1535309.2656</v>
      </c>
      <c r="BX32" s="387">
        <f t="shared" si="71"/>
        <v>1535309.2656</v>
      </c>
      <c r="BY32" s="388">
        <f t="shared" si="72"/>
        <v>0</v>
      </c>
      <c r="BZ32" s="388">
        <f t="shared" si="73"/>
        <v>0</v>
      </c>
      <c r="CA32" s="389" t="b">
        <f t="shared" si="74"/>
        <v>1</v>
      </c>
    </row>
    <row r="33" spans="1:79">
      <c r="A33" s="183">
        <v>106</v>
      </c>
      <c r="B33" s="183" t="s">
        <v>89</v>
      </c>
      <c r="C33" s="183" t="s">
        <v>90</v>
      </c>
      <c r="D33" s="192" t="s">
        <v>93</v>
      </c>
      <c r="E33" s="183" t="str">
        <f t="shared" si="3"/>
        <v>Purchase of consumables for Indoor residual spraying drugs</v>
      </c>
      <c r="F33" s="184">
        <v>3</v>
      </c>
      <c r="G33" s="183">
        <v>2.5499999999999998</v>
      </c>
      <c r="H33" s="183"/>
      <c r="I33" s="183"/>
      <c r="J33" s="183"/>
      <c r="K33" s="186">
        <f t="shared" si="4"/>
        <v>0</v>
      </c>
      <c r="L33" s="183"/>
      <c r="M33" s="183" t="s">
        <v>51</v>
      </c>
      <c r="N33" s="196" t="s">
        <v>389</v>
      </c>
      <c r="O33" s="202">
        <v>45283</v>
      </c>
      <c r="P33" s="189">
        <v>1</v>
      </c>
      <c r="Q33" s="190" t="s">
        <v>390</v>
      </c>
      <c r="R33" s="190">
        <f t="shared" si="5"/>
        <v>45283</v>
      </c>
      <c r="S33" s="207">
        <v>0.9</v>
      </c>
      <c r="T33" s="183" t="s">
        <v>89</v>
      </c>
      <c r="U33" s="183">
        <v>1</v>
      </c>
      <c r="V33" s="183" t="s">
        <v>494</v>
      </c>
      <c r="W33" s="192">
        <v>36.47</v>
      </c>
      <c r="X33" s="193">
        <f t="shared" si="1"/>
        <v>40755</v>
      </c>
      <c r="Y33" s="194">
        <f t="shared" si="6"/>
        <v>1530913626.2700002</v>
      </c>
      <c r="Z33" s="195">
        <f t="shared" si="2"/>
        <v>1486323.9090000002</v>
      </c>
      <c r="AA33" s="183" t="s">
        <v>49</v>
      </c>
      <c r="AB33" s="375">
        <f t="shared" si="45"/>
        <v>45807.111111111109</v>
      </c>
      <c r="AC33" s="189">
        <v>1</v>
      </c>
      <c r="AD33" s="375">
        <f t="shared" si="46"/>
        <v>45807.111111111109</v>
      </c>
      <c r="AE33" s="284">
        <v>0.9</v>
      </c>
      <c r="AF33" s="375">
        <f t="shared" si="47"/>
        <v>46331.222222222219</v>
      </c>
      <c r="AG33" s="189">
        <v>1</v>
      </c>
      <c r="AH33" s="375">
        <f t="shared" si="48"/>
        <v>46331.222222222219</v>
      </c>
      <c r="AI33" s="284">
        <v>0.9</v>
      </c>
      <c r="AJ33" s="375">
        <f t="shared" si="49"/>
        <v>46855.333333333328</v>
      </c>
      <c r="AK33" s="343">
        <f t="shared" si="75"/>
        <v>1</v>
      </c>
      <c r="AL33" s="375">
        <f t="shared" si="50"/>
        <v>46855.333333333328</v>
      </c>
      <c r="AM33" s="284">
        <v>0.9</v>
      </c>
      <c r="AN33" s="375">
        <f t="shared" si="51"/>
        <v>47379.444444444438</v>
      </c>
      <c r="AO33" s="343">
        <f t="shared" si="76"/>
        <v>1</v>
      </c>
      <c r="AP33" s="375">
        <f t="shared" si="52"/>
        <v>47379.444444444438</v>
      </c>
      <c r="AQ33" s="284">
        <v>0.9</v>
      </c>
      <c r="AR33" s="375">
        <f t="shared" si="53"/>
        <v>47903.555555555547</v>
      </c>
      <c r="AS33" s="343">
        <f t="shared" si="77"/>
        <v>1</v>
      </c>
      <c r="AT33" s="375">
        <f t="shared" si="54"/>
        <v>47903.555555555547</v>
      </c>
      <c r="AU33" s="284">
        <v>0.9</v>
      </c>
      <c r="AV33" s="375">
        <f t="shared" si="55"/>
        <v>48427.666666666657</v>
      </c>
      <c r="AW33" s="343">
        <f t="shared" si="78"/>
        <v>1</v>
      </c>
      <c r="AX33" s="183">
        <f t="shared" si="56"/>
        <v>48427.666666666657</v>
      </c>
      <c r="AY33" s="284">
        <v>0.9</v>
      </c>
      <c r="AZ33" s="375">
        <f t="shared" si="57"/>
        <v>48951.777777777766</v>
      </c>
      <c r="BA33" s="343">
        <f t="shared" si="79"/>
        <v>1</v>
      </c>
      <c r="BB33" s="375">
        <f t="shared" si="58"/>
        <v>48951.777777777766</v>
      </c>
      <c r="BC33" s="284">
        <v>0.9</v>
      </c>
      <c r="BD33" s="375">
        <f t="shared" si="59"/>
        <v>49475.888888888876</v>
      </c>
      <c r="BE33" s="343">
        <f t="shared" si="80"/>
        <v>1</v>
      </c>
      <c r="BF33" s="375">
        <f t="shared" si="60"/>
        <v>49475.888888888876</v>
      </c>
      <c r="BG33" s="284">
        <v>0.9</v>
      </c>
      <c r="BH33" s="282" t="s">
        <v>389</v>
      </c>
      <c r="BI33" s="283">
        <v>50000</v>
      </c>
      <c r="BJ33" s="275">
        <v>1</v>
      </c>
      <c r="BK33" s="276" t="s">
        <v>530</v>
      </c>
      <c r="BL33" s="277">
        <f t="shared" si="61"/>
        <v>50000</v>
      </c>
      <c r="BM33" s="284">
        <v>0.9</v>
      </c>
      <c r="BN33" s="278"/>
      <c r="BO33" s="387">
        <f t="shared" si="62"/>
        <v>1486323.9090000002</v>
      </c>
      <c r="BP33" s="387">
        <f t="shared" si="63"/>
        <v>1503526.808</v>
      </c>
      <c r="BQ33" s="387">
        <f t="shared" si="64"/>
        <v>1520729.7069999999</v>
      </c>
      <c r="BR33" s="387">
        <f t="shared" si="65"/>
        <v>1537932.6059999997</v>
      </c>
      <c r="BS33" s="387">
        <f t="shared" si="66"/>
        <v>1555135.5049999997</v>
      </c>
      <c r="BT33" s="387">
        <f t="shared" si="67"/>
        <v>1572338.4039999999</v>
      </c>
      <c r="BU33" s="387">
        <f t="shared" si="68"/>
        <v>1589541.3029999998</v>
      </c>
      <c r="BV33" s="387">
        <f t="shared" si="69"/>
        <v>1606744.2019999996</v>
      </c>
      <c r="BW33" s="387">
        <f t="shared" si="70"/>
        <v>1623947.1009999996</v>
      </c>
      <c r="BX33" s="387">
        <f t="shared" si="71"/>
        <v>1641150</v>
      </c>
      <c r="BY33" s="388">
        <f t="shared" si="72"/>
        <v>0.10416712673630264</v>
      </c>
      <c r="BZ33" s="388">
        <f t="shared" si="73"/>
        <v>0.10416712673630281</v>
      </c>
      <c r="CA33" s="389" t="b">
        <f t="shared" si="74"/>
        <v>1</v>
      </c>
    </row>
    <row r="34" spans="1:79">
      <c r="A34" s="183">
        <v>107</v>
      </c>
      <c r="B34" s="183" t="s">
        <v>89</v>
      </c>
      <c r="C34" s="183" t="s">
        <v>90</v>
      </c>
      <c r="D34" s="183" t="s">
        <v>94</v>
      </c>
      <c r="E34" s="183" t="str">
        <f t="shared" si="3"/>
        <v>Purchase of consumables for IPT (pregnant women)</v>
      </c>
      <c r="F34" s="184">
        <v>3</v>
      </c>
      <c r="G34" s="183">
        <v>3</v>
      </c>
      <c r="H34" s="183">
        <v>2.0890594972108063E-3</v>
      </c>
      <c r="I34" s="183">
        <v>0.33275311062504381</v>
      </c>
      <c r="J34" s="185">
        <v>159.28369252733916</v>
      </c>
      <c r="K34" s="186">
        <f t="shared" si="4"/>
        <v>1884.3283239889515</v>
      </c>
      <c r="L34" s="187">
        <v>0.95</v>
      </c>
      <c r="M34" s="183" t="s">
        <v>51</v>
      </c>
      <c r="N34" s="197" t="s">
        <v>391</v>
      </c>
      <c r="O34" s="202">
        <v>949472</v>
      </c>
      <c r="P34" s="189">
        <v>1</v>
      </c>
      <c r="Q34" s="190"/>
      <c r="R34" s="190">
        <f t="shared" si="5"/>
        <v>949472</v>
      </c>
      <c r="S34" s="207">
        <v>0.95</v>
      </c>
      <c r="T34" s="190" t="s">
        <v>392</v>
      </c>
      <c r="U34" s="190">
        <v>8</v>
      </c>
      <c r="V34" s="190" t="s">
        <v>504</v>
      </c>
      <c r="W34" s="183">
        <v>0.15065999999999999</v>
      </c>
      <c r="X34" s="193">
        <f t="shared" si="1"/>
        <v>901998</v>
      </c>
      <c r="Y34" s="194">
        <f t="shared" si="6"/>
        <v>139971931.31231996</v>
      </c>
      <c r="Z34" s="195">
        <f t="shared" si="2"/>
        <v>135895.07894399998</v>
      </c>
      <c r="AA34" s="183" t="s">
        <v>49</v>
      </c>
      <c r="AB34" s="375">
        <f t="shared" si="45"/>
        <v>971695.4444444445</v>
      </c>
      <c r="AC34" s="343">
        <v>1</v>
      </c>
      <c r="AD34" s="375">
        <f t="shared" si="46"/>
        <v>971695.4444444445</v>
      </c>
      <c r="AE34" s="343">
        <v>0.95</v>
      </c>
      <c r="AF34" s="375">
        <f t="shared" si="47"/>
        <v>993918.88888888899</v>
      </c>
      <c r="AG34" s="343">
        <v>1</v>
      </c>
      <c r="AH34" s="375">
        <f t="shared" si="48"/>
        <v>993918.88888888899</v>
      </c>
      <c r="AI34" s="343">
        <v>0.95</v>
      </c>
      <c r="AJ34" s="375">
        <f t="shared" si="49"/>
        <v>1016142.3333333335</v>
      </c>
      <c r="AK34" s="343">
        <f t="shared" si="75"/>
        <v>1</v>
      </c>
      <c r="AL34" s="375">
        <f t="shared" si="50"/>
        <v>1016142.3333333335</v>
      </c>
      <c r="AM34" s="343">
        <v>0.95</v>
      </c>
      <c r="AN34" s="375">
        <f t="shared" si="51"/>
        <v>1038365.777777778</v>
      </c>
      <c r="AO34" s="343">
        <f t="shared" si="76"/>
        <v>1</v>
      </c>
      <c r="AP34" s="375">
        <f t="shared" si="52"/>
        <v>1038365.777777778</v>
      </c>
      <c r="AQ34" s="343">
        <v>0.95</v>
      </c>
      <c r="AR34" s="375">
        <f t="shared" si="53"/>
        <v>1060589.2222222225</v>
      </c>
      <c r="AS34" s="343">
        <f t="shared" si="77"/>
        <v>1</v>
      </c>
      <c r="AT34" s="375">
        <f t="shared" si="54"/>
        <v>1060589.2222222225</v>
      </c>
      <c r="AU34" s="343">
        <v>0.95</v>
      </c>
      <c r="AV34" s="375">
        <f t="shared" si="55"/>
        <v>1082812.666666667</v>
      </c>
      <c r="AW34" s="343">
        <f t="shared" si="78"/>
        <v>1</v>
      </c>
      <c r="AX34" s="183">
        <f t="shared" si="56"/>
        <v>1082812.666666667</v>
      </c>
      <c r="AY34" s="343">
        <v>0.95</v>
      </c>
      <c r="AZ34" s="375">
        <f t="shared" si="57"/>
        <v>1105036.1111111115</v>
      </c>
      <c r="BA34" s="343">
        <f t="shared" si="79"/>
        <v>1</v>
      </c>
      <c r="BB34" s="375">
        <f t="shared" si="58"/>
        <v>1105036.1111111115</v>
      </c>
      <c r="BC34" s="343">
        <v>0.95</v>
      </c>
      <c r="BD34" s="375">
        <f t="shared" si="59"/>
        <v>1127259.555555556</v>
      </c>
      <c r="BE34" s="343">
        <f t="shared" si="80"/>
        <v>1</v>
      </c>
      <c r="BF34" s="375">
        <f t="shared" si="60"/>
        <v>1127259.555555556</v>
      </c>
      <c r="BG34" s="343">
        <v>0.95</v>
      </c>
      <c r="BH34" s="282" t="s">
        <v>533</v>
      </c>
      <c r="BI34" s="278">
        <v>1149483</v>
      </c>
      <c r="BJ34" s="285">
        <v>1</v>
      </c>
      <c r="BK34" s="278" t="s">
        <v>534</v>
      </c>
      <c r="BL34" s="277">
        <f t="shared" si="61"/>
        <v>1149483</v>
      </c>
      <c r="BM34" s="286">
        <v>0.95</v>
      </c>
      <c r="BN34" s="278"/>
      <c r="BO34" s="387">
        <f t="shared" si="62"/>
        <v>135895.07894399998</v>
      </c>
      <c r="BP34" s="387">
        <f t="shared" si="63"/>
        <v>139075.85387699999</v>
      </c>
      <c r="BQ34" s="387">
        <f t="shared" si="64"/>
        <v>142256.62880999999</v>
      </c>
      <c r="BR34" s="387">
        <f t="shared" si="65"/>
        <v>145437.403743</v>
      </c>
      <c r="BS34" s="387">
        <f t="shared" si="66"/>
        <v>148618.17867600001</v>
      </c>
      <c r="BT34" s="387">
        <f t="shared" si="67"/>
        <v>151798.95360900002</v>
      </c>
      <c r="BU34" s="387">
        <f t="shared" si="68"/>
        <v>154979.72854200003</v>
      </c>
      <c r="BV34" s="387">
        <f t="shared" si="69"/>
        <v>158160.503475</v>
      </c>
      <c r="BW34" s="387">
        <f t="shared" si="70"/>
        <v>161341.27840800001</v>
      </c>
      <c r="BX34" s="387">
        <f t="shared" si="71"/>
        <v>164522.05334099996</v>
      </c>
      <c r="BY34" s="388">
        <f t="shared" si="72"/>
        <v>0.21065497455427851</v>
      </c>
      <c r="BZ34" s="388">
        <f t="shared" si="73"/>
        <v>0.21065497455427859</v>
      </c>
      <c r="CA34" s="389" t="b">
        <f t="shared" si="74"/>
        <v>1</v>
      </c>
    </row>
    <row r="35" spans="1:79">
      <c r="A35" s="183">
        <v>108</v>
      </c>
      <c r="B35" s="183" t="s">
        <v>89</v>
      </c>
      <c r="C35" s="183" t="s">
        <v>96</v>
      </c>
      <c r="D35" s="183" t="s">
        <v>96</v>
      </c>
      <c r="E35" s="183" t="str">
        <f t="shared" si="3"/>
        <v>Purchase of consumables for Uncomplicated malaria treatment</v>
      </c>
      <c r="F35" s="184">
        <v>3</v>
      </c>
      <c r="G35" s="183">
        <v>2.86</v>
      </c>
      <c r="H35" s="183">
        <v>4.4543849304123341E-2</v>
      </c>
      <c r="I35" s="183">
        <v>0.77433906710980283</v>
      </c>
      <c r="J35" s="185">
        <v>17.383748355985116</v>
      </c>
      <c r="K35" s="186">
        <f t="shared" si="4"/>
        <v>136919.58528937778</v>
      </c>
      <c r="L35" s="187">
        <v>0.8</v>
      </c>
      <c r="M35" s="183" t="s">
        <v>51</v>
      </c>
      <c r="N35" s="197" t="s">
        <v>393</v>
      </c>
      <c r="O35" s="197">
        <v>16009457</v>
      </c>
      <c r="P35" s="189">
        <v>0.24</v>
      </c>
      <c r="Q35" s="190" t="s">
        <v>394</v>
      </c>
      <c r="R35" s="190">
        <f t="shared" si="5"/>
        <v>3842269.6799999997</v>
      </c>
      <c r="S35" s="207">
        <v>0.8</v>
      </c>
      <c r="T35" s="190" t="s">
        <v>385</v>
      </c>
      <c r="U35" s="190">
        <v>1</v>
      </c>
      <c r="V35" s="190" t="s">
        <v>494</v>
      </c>
      <c r="W35" s="183">
        <v>0.81662399999999991</v>
      </c>
      <c r="X35" s="193">
        <f t="shared" si="1"/>
        <v>3073816</v>
      </c>
      <c r="Y35" s="194">
        <f t="shared" si="6"/>
        <v>2585456259.3721037</v>
      </c>
      <c r="Z35" s="195">
        <f t="shared" si="2"/>
        <v>2510151.7081282558</v>
      </c>
      <c r="AA35" s="183" t="s">
        <v>49</v>
      </c>
      <c r="AB35" s="375">
        <f t="shared" si="45"/>
        <v>16451449.222222222</v>
      </c>
      <c r="AC35" s="379">
        <f>((BJ35-P35)/$AD$1)+P35</f>
        <v>0.23388888888888887</v>
      </c>
      <c r="AD35" s="375">
        <f t="shared" si="46"/>
        <v>3847811.1791975303</v>
      </c>
      <c r="AE35" s="343">
        <v>0.8</v>
      </c>
      <c r="AF35" s="375">
        <f t="shared" si="47"/>
        <v>16893441.444444444</v>
      </c>
      <c r="AG35" s="377">
        <f>((BJ35-P35)/$AD$1)+AC35</f>
        <v>0.22777777777777775</v>
      </c>
      <c r="AH35" s="375">
        <f t="shared" si="48"/>
        <v>3847950.5512345671</v>
      </c>
      <c r="AI35" s="343">
        <v>0.8</v>
      </c>
      <c r="AJ35" s="375">
        <f t="shared" si="49"/>
        <v>17335433.666666668</v>
      </c>
      <c r="AK35" s="377">
        <f>(($BJ$35-$P$35)/$AD$1)+AG$35</f>
        <v>0.22166666666666662</v>
      </c>
      <c r="AL35" s="375">
        <f t="shared" si="50"/>
        <v>3842687.7961111106</v>
      </c>
      <c r="AM35" s="343">
        <v>0.8</v>
      </c>
      <c r="AN35" s="375">
        <f t="shared" si="51"/>
        <v>17777425.888888892</v>
      </c>
      <c r="AO35" s="377">
        <f>(($BJ$35-$P$35)/$AD$1)+AK$35</f>
        <v>0.2155555555555555</v>
      </c>
      <c r="AP35" s="375">
        <f t="shared" si="52"/>
        <v>3832022.9138271599</v>
      </c>
      <c r="AQ35" s="343">
        <v>0.8</v>
      </c>
      <c r="AR35" s="375">
        <f t="shared" si="53"/>
        <v>18219418.111111116</v>
      </c>
      <c r="AS35" s="377">
        <f>(($BJ$35-$P$35)/$AD$1)+AO$35</f>
        <v>0.20944444444444438</v>
      </c>
      <c r="AT35" s="375">
        <f t="shared" si="54"/>
        <v>3815955.9043827159</v>
      </c>
      <c r="AU35" s="343">
        <v>0.8</v>
      </c>
      <c r="AV35" s="375">
        <f t="shared" si="55"/>
        <v>18661410.33333334</v>
      </c>
      <c r="AW35" s="377">
        <f>(($BJ$35-$P$35)/$AD$1)+AS$35</f>
        <v>0.20333333333333325</v>
      </c>
      <c r="AX35" s="183">
        <f t="shared" si="56"/>
        <v>3794486.7677777777</v>
      </c>
      <c r="AY35" s="343">
        <v>0.8</v>
      </c>
      <c r="AZ35" s="375">
        <f t="shared" si="57"/>
        <v>19103402.555555563</v>
      </c>
      <c r="BA35" s="377">
        <f>(($BJ$35-$P$35)/$AD$1)+AW$35</f>
        <v>0.19722222222222213</v>
      </c>
      <c r="BB35" s="375">
        <f t="shared" si="58"/>
        <v>3767615.5040123453</v>
      </c>
      <c r="BC35" s="343">
        <v>0.8</v>
      </c>
      <c r="BD35" s="375">
        <f t="shared" si="59"/>
        <v>19545394.777777787</v>
      </c>
      <c r="BE35" s="377">
        <f>(($BJ$35-$P$35)/$AD$1)+BA$35</f>
        <v>0.19111111111111101</v>
      </c>
      <c r="BF35" s="375">
        <f t="shared" si="60"/>
        <v>3735342.1130864196</v>
      </c>
      <c r="BG35" s="343">
        <v>0.8</v>
      </c>
      <c r="BH35" s="278" t="s">
        <v>532</v>
      </c>
      <c r="BI35" s="278">
        <v>19987387</v>
      </c>
      <c r="BJ35" s="285">
        <v>0.185</v>
      </c>
      <c r="BK35" s="278" t="s">
        <v>531</v>
      </c>
      <c r="BL35" s="277">
        <f t="shared" si="61"/>
        <v>3697666.5949999997</v>
      </c>
      <c r="BM35" s="284">
        <v>0.8</v>
      </c>
      <c r="BN35" s="277"/>
      <c r="BO35" s="387">
        <f t="shared" si="62"/>
        <v>2510151.7081282558</v>
      </c>
      <c r="BP35" s="387">
        <f t="shared" si="63"/>
        <v>2513771.9651208031</v>
      </c>
      <c r="BQ35" s="387">
        <f t="shared" si="64"/>
        <v>2513863.0167611018</v>
      </c>
      <c r="BR35" s="387">
        <f t="shared" si="65"/>
        <v>2510424.8630491514</v>
      </c>
      <c r="BS35" s="387">
        <f t="shared" si="66"/>
        <v>2503457.5039849523</v>
      </c>
      <c r="BT35" s="387">
        <f t="shared" si="67"/>
        <v>2492960.9395685047</v>
      </c>
      <c r="BU35" s="387">
        <f t="shared" si="68"/>
        <v>2478935.1697998079</v>
      </c>
      <c r="BV35" s="387">
        <f t="shared" si="69"/>
        <v>2461380.1946788616</v>
      </c>
      <c r="BW35" s="387">
        <f t="shared" si="70"/>
        <v>2440296.0142056677</v>
      </c>
      <c r="BX35" s="387">
        <f t="shared" si="71"/>
        <v>2415682.6283802236</v>
      </c>
      <c r="BY35" s="388">
        <f t="shared" si="72"/>
        <v>-3.7634808861204204E-2</v>
      </c>
      <c r="BZ35" s="388">
        <f t="shared" si="73"/>
        <v>-3.7634808861204135E-2</v>
      </c>
      <c r="CA35" s="389" t="b">
        <f t="shared" si="74"/>
        <v>0</v>
      </c>
    </row>
    <row r="36" spans="1:79">
      <c r="A36" s="183">
        <v>110</v>
      </c>
      <c r="B36" s="183" t="s">
        <v>89</v>
      </c>
      <c r="C36" s="183" t="s">
        <v>99</v>
      </c>
      <c r="D36" s="192" t="s">
        <v>246</v>
      </c>
      <c r="E36" s="183" t="str">
        <f t="shared" si="3"/>
        <v>Purchase of consumables for Complicated malaria treatment (adults)</v>
      </c>
      <c r="F36" s="183">
        <v>2</v>
      </c>
      <c r="G36" s="183">
        <v>2.7299999999999995</v>
      </c>
      <c r="H36" s="183">
        <v>4.4543849304123341E-2</v>
      </c>
      <c r="I36" s="183">
        <v>0.77433906710980283</v>
      </c>
      <c r="J36" s="185">
        <v>17.383748355985116</v>
      </c>
      <c r="K36" s="186">
        <f t="shared" si="4"/>
        <v>5302.6387445200526</v>
      </c>
      <c r="L36" s="187"/>
      <c r="M36" s="183" t="s">
        <v>51</v>
      </c>
      <c r="N36" s="216" t="s">
        <v>395</v>
      </c>
      <c r="O36" s="197">
        <v>3890298</v>
      </c>
      <c r="P36" s="189">
        <v>3.4000000000000002E-2</v>
      </c>
      <c r="Q36" s="190" t="s">
        <v>394</v>
      </c>
      <c r="R36" s="190">
        <f t="shared" si="5"/>
        <v>132270.13200000001</v>
      </c>
      <c r="S36" s="207">
        <v>0.9</v>
      </c>
      <c r="T36" s="190" t="s">
        <v>396</v>
      </c>
      <c r="U36" s="190">
        <v>1</v>
      </c>
      <c r="V36" s="190" t="s">
        <v>494</v>
      </c>
      <c r="W36" s="192">
        <v>7.0860120000000002</v>
      </c>
      <c r="X36" s="193">
        <f t="shared" si="1"/>
        <v>119043</v>
      </c>
      <c r="Y36" s="194">
        <f t="shared" si="6"/>
        <v>868847197.38425243</v>
      </c>
      <c r="Z36" s="195">
        <f t="shared" si="2"/>
        <v>843540.9683342257</v>
      </c>
      <c r="AA36" s="183" t="s">
        <v>49</v>
      </c>
      <c r="AB36" s="375">
        <f t="shared" si="45"/>
        <v>3868894.5105555556</v>
      </c>
      <c r="AC36" s="343">
        <v>0.03</v>
      </c>
      <c r="AD36" s="375">
        <f t="shared" si="46"/>
        <v>116066.83531666666</v>
      </c>
      <c r="AE36" s="343">
        <v>0.9</v>
      </c>
      <c r="AF36" s="375">
        <f t="shared" si="47"/>
        <v>3847491.0211111112</v>
      </c>
      <c r="AG36" s="343">
        <v>0.03</v>
      </c>
      <c r="AH36" s="375">
        <f t="shared" si="48"/>
        <v>115424.73063333333</v>
      </c>
      <c r="AI36" s="343">
        <v>0.9</v>
      </c>
      <c r="AJ36" s="375">
        <f t="shared" si="49"/>
        <v>3826087.5316666667</v>
      </c>
      <c r="AK36" s="343">
        <v>0.03</v>
      </c>
      <c r="AL36" s="375">
        <f t="shared" si="50"/>
        <v>114782.62595</v>
      </c>
      <c r="AM36" s="343">
        <v>0.9</v>
      </c>
      <c r="AN36" s="375">
        <f t="shared" si="51"/>
        <v>3804684.0422222223</v>
      </c>
      <c r="AO36" s="343">
        <v>0.03</v>
      </c>
      <c r="AP36" s="375">
        <f t="shared" si="52"/>
        <v>114140.52126666666</v>
      </c>
      <c r="AQ36" s="343">
        <v>0.9</v>
      </c>
      <c r="AR36" s="375">
        <f t="shared" si="53"/>
        <v>3783280.5527777779</v>
      </c>
      <c r="AS36" s="343">
        <v>0.03</v>
      </c>
      <c r="AT36" s="375">
        <f t="shared" si="54"/>
        <v>113498.41658333334</v>
      </c>
      <c r="AU36" s="343">
        <v>0.9</v>
      </c>
      <c r="AV36" s="375">
        <f t="shared" si="55"/>
        <v>3761877.0633333335</v>
      </c>
      <c r="AW36" s="343">
        <v>0.03</v>
      </c>
      <c r="AX36" s="183">
        <f t="shared" si="56"/>
        <v>112856.3119</v>
      </c>
      <c r="AY36" s="343">
        <v>0.9</v>
      </c>
      <c r="AZ36" s="375">
        <f t="shared" si="57"/>
        <v>3740473.573888889</v>
      </c>
      <c r="BA36" s="343">
        <v>0.03</v>
      </c>
      <c r="BB36" s="375">
        <f t="shared" si="58"/>
        <v>112214.20721666666</v>
      </c>
      <c r="BC36" s="343">
        <v>0.9</v>
      </c>
      <c r="BD36" s="375">
        <f t="shared" si="59"/>
        <v>3719070.0844444446</v>
      </c>
      <c r="BE36" s="343">
        <v>0.03</v>
      </c>
      <c r="BF36" s="375">
        <f t="shared" si="60"/>
        <v>111572.10253333334</v>
      </c>
      <c r="BG36" s="343">
        <v>0.9</v>
      </c>
      <c r="BH36" s="278" t="s">
        <v>537</v>
      </c>
      <c r="BI36" s="287">
        <v>3697666.5949999997</v>
      </c>
      <c r="BJ36" s="288">
        <v>0.03</v>
      </c>
      <c r="BK36" s="289" t="s">
        <v>529</v>
      </c>
      <c r="BL36" s="277">
        <f t="shared" si="61"/>
        <v>110929.99784999999</v>
      </c>
      <c r="BM36" s="284">
        <v>0.9</v>
      </c>
      <c r="BN36" s="277"/>
      <c r="BO36" s="387">
        <f t="shared" si="62"/>
        <v>843540.9683342257</v>
      </c>
      <c r="BP36" s="387">
        <f t="shared" si="63"/>
        <v>740205.88907033135</v>
      </c>
      <c r="BQ36" s="387">
        <f t="shared" si="64"/>
        <v>736110.92372811085</v>
      </c>
      <c r="BR36" s="387">
        <f t="shared" si="65"/>
        <v>732015.95838589035</v>
      </c>
      <c r="BS36" s="387">
        <f t="shared" si="66"/>
        <v>727920.99304366973</v>
      </c>
      <c r="BT36" s="387">
        <f t="shared" si="67"/>
        <v>723826.02770144923</v>
      </c>
      <c r="BU36" s="387">
        <f t="shared" si="68"/>
        <v>719731.0623592285</v>
      </c>
      <c r="BV36" s="387">
        <f t="shared" si="69"/>
        <v>715636.09701700788</v>
      </c>
      <c r="BW36" s="387">
        <f t="shared" si="70"/>
        <v>711541.13167478738</v>
      </c>
      <c r="BX36" s="387">
        <f t="shared" si="71"/>
        <v>707446.16633256676</v>
      </c>
      <c r="BY36" s="388">
        <f t="shared" si="72"/>
        <v>-0.1613375130675761</v>
      </c>
      <c r="BZ36" s="388">
        <f t="shared" si="73"/>
        <v>-0.16133751306757618</v>
      </c>
      <c r="CA36" s="389" t="b">
        <f t="shared" si="74"/>
        <v>1</v>
      </c>
    </row>
    <row r="37" spans="1:79">
      <c r="A37" s="183">
        <v>115</v>
      </c>
      <c r="B37" s="183" t="s">
        <v>89</v>
      </c>
      <c r="C37" s="183" t="s">
        <v>96</v>
      </c>
      <c r="D37" s="192" t="s">
        <v>240</v>
      </c>
      <c r="E37" s="183" t="str">
        <f t="shared" si="3"/>
        <v>Purchase of consumables for Rectal antimalarial treatment (&lt;5 years)</v>
      </c>
      <c r="F37" s="184">
        <v>3</v>
      </c>
      <c r="G37" s="183">
        <v>3</v>
      </c>
      <c r="H37" s="183"/>
      <c r="I37" s="183"/>
      <c r="J37" s="185"/>
      <c r="K37" s="186">
        <f t="shared" si="4"/>
        <v>0</v>
      </c>
      <c r="L37" s="187"/>
      <c r="M37" s="183" t="s">
        <v>51</v>
      </c>
      <c r="N37" s="197" t="s">
        <v>397</v>
      </c>
      <c r="O37" s="197">
        <v>2888984</v>
      </c>
      <c r="P37" s="189">
        <v>0.37</v>
      </c>
      <c r="Q37" s="190" t="s">
        <v>398</v>
      </c>
      <c r="R37" s="190">
        <f t="shared" si="5"/>
        <v>1068924.08</v>
      </c>
      <c r="S37" s="207">
        <v>0.8</v>
      </c>
      <c r="T37" s="190" t="s">
        <v>399</v>
      </c>
      <c r="U37" s="190">
        <v>1</v>
      </c>
      <c r="V37" s="190" t="s">
        <v>494</v>
      </c>
      <c r="W37" s="183">
        <v>1.56</v>
      </c>
      <c r="X37" s="193">
        <f t="shared" si="1"/>
        <v>855139</v>
      </c>
      <c r="Y37" s="194">
        <f t="shared" si="6"/>
        <v>1374037769.3952003</v>
      </c>
      <c r="Z37" s="195">
        <f t="shared" si="2"/>
        <v>1334017.2518400003</v>
      </c>
      <c r="AA37" s="183" t="s">
        <v>49</v>
      </c>
      <c r="AB37" s="375">
        <f t="shared" si="45"/>
        <v>2705161.3333333335</v>
      </c>
      <c r="AC37" s="379">
        <f>((BJ37-P37)/$AD$1)+P37</f>
        <v>0.36333333333333334</v>
      </c>
      <c r="AD37" s="375">
        <f t="shared" si="46"/>
        <v>982875.28444444458</v>
      </c>
      <c r="AE37" s="343">
        <v>0.8</v>
      </c>
      <c r="AF37" s="375">
        <f t="shared" si="47"/>
        <v>2521338.666666667</v>
      </c>
      <c r="AG37" s="377">
        <f>((BJ37-P37)/$AD$1)+AC37</f>
        <v>0.35666666666666669</v>
      </c>
      <c r="AH37" s="375">
        <f t="shared" si="48"/>
        <v>899277.45777777792</v>
      </c>
      <c r="AI37" s="343">
        <v>0.8</v>
      </c>
      <c r="AJ37" s="375">
        <f t="shared" si="49"/>
        <v>2337516.0000000005</v>
      </c>
      <c r="AK37" s="377">
        <f>(($BJ$37-$P$37)/$AD$1)+AG$37</f>
        <v>0.35000000000000003</v>
      </c>
      <c r="AL37" s="375">
        <f t="shared" si="50"/>
        <v>818130.60000000021</v>
      </c>
      <c r="AM37" s="343">
        <v>0.8</v>
      </c>
      <c r="AN37" s="375">
        <f t="shared" si="51"/>
        <v>2153693.333333334</v>
      </c>
      <c r="AO37" s="377">
        <f>(($BJ$37-$P$37)/$AD$1)+AK$37</f>
        <v>0.34333333333333338</v>
      </c>
      <c r="AP37" s="375">
        <f t="shared" si="52"/>
        <v>739434.71111111145</v>
      </c>
      <c r="AQ37" s="343">
        <v>0.8</v>
      </c>
      <c r="AR37" s="375">
        <f t="shared" si="53"/>
        <v>1969870.6666666672</v>
      </c>
      <c r="AS37" s="377">
        <f>(($BJ$37-$P$37)/$AD$1)+AO$37</f>
        <v>0.33666666666666673</v>
      </c>
      <c r="AT37" s="375">
        <f t="shared" si="54"/>
        <v>663189.79111111141</v>
      </c>
      <c r="AU37" s="343">
        <v>0.8</v>
      </c>
      <c r="AV37" s="375">
        <f t="shared" si="55"/>
        <v>1786048.0000000005</v>
      </c>
      <c r="AW37" s="377">
        <f>(($BJ$37-$P$37)/$AD$1)+AS$37</f>
        <v>0.33000000000000007</v>
      </c>
      <c r="AX37" s="183">
        <f t="shared" si="56"/>
        <v>589395.84000000032</v>
      </c>
      <c r="AY37" s="343">
        <v>0.8</v>
      </c>
      <c r="AZ37" s="375">
        <f t="shared" si="57"/>
        <v>1602225.3333333337</v>
      </c>
      <c r="BA37" s="377">
        <f>(($BJ$37-$P$37)/$AD$1)+AW$37</f>
        <v>0.32333333333333342</v>
      </c>
      <c r="BB37" s="375">
        <f t="shared" si="58"/>
        <v>518052.85777777806</v>
      </c>
      <c r="BC37" s="343">
        <v>0.8</v>
      </c>
      <c r="BD37" s="375">
        <f t="shared" si="59"/>
        <v>1418402.666666667</v>
      </c>
      <c r="BE37" s="377">
        <f>(($BJ$37-$P$37)/$AD$1)+BA$37</f>
        <v>0.31666666666666676</v>
      </c>
      <c r="BF37" s="375">
        <f t="shared" si="60"/>
        <v>449160.84444444469</v>
      </c>
      <c r="BG37" s="343">
        <v>0.8</v>
      </c>
      <c r="BH37" s="282" t="s">
        <v>397</v>
      </c>
      <c r="BI37" s="278">
        <v>1234580</v>
      </c>
      <c r="BJ37" s="285">
        <v>0.31</v>
      </c>
      <c r="BK37" s="278" t="s">
        <v>538</v>
      </c>
      <c r="BL37" s="277">
        <f t="shared" si="61"/>
        <v>382719.8</v>
      </c>
      <c r="BM37" s="284">
        <v>0.8</v>
      </c>
      <c r="BN37" s="277"/>
      <c r="BO37" s="387">
        <f t="shared" si="62"/>
        <v>1334017.2518400003</v>
      </c>
      <c r="BP37" s="387">
        <f t="shared" si="63"/>
        <v>1226628.3549866669</v>
      </c>
      <c r="BQ37" s="387">
        <f t="shared" si="64"/>
        <v>1122298.2673066671</v>
      </c>
      <c r="BR37" s="387">
        <f t="shared" si="65"/>
        <v>1021026.9888000004</v>
      </c>
      <c r="BS37" s="387">
        <f t="shared" si="66"/>
        <v>922814.5194666672</v>
      </c>
      <c r="BT37" s="387">
        <f t="shared" si="67"/>
        <v>827660.85930666712</v>
      </c>
      <c r="BU37" s="387">
        <f t="shared" si="68"/>
        <v>735566.00832000037</v>
      </c>
      <c r="BV37" s="387">
        <f t="shared" si="69"/>
        <v>646529.96650666709</v>
      </c>
      <c r="BW37" s="387">
        <f t="shared" si="70"/>
        <v>560552.73386666703</v>
      </c>
      <c r="BX37" s="387">
        <f t="shared" si="71"/>
        <v>477634.31040000007</v>
      </c>
      <c r="BY37" s="388">
        <f t="shared" si="72"/>
        <v>-0.64195792090304493</v>
      </c>
      <c r="BZ37" s="388">
        <f t="shared" si="73"/>
        <v>-0.64195792090304482</v>
      </c>
      <c r="CA37" s="389" t="b">
        <f t="shared" si="74"/>
        <v>1</v>
      </c>
    </row>
    <row r="38" spans="1:79">
      <c r="A38" s="183">
        <v>116</v>
      </c>
      <c r="B38" s="183" t="s">
        <v>89</v>
      </c>
      <c r="C38" s="183" t="s">
        <v>96</v>
      </c>
      <c r="D38" s="183" t="s">
        <v>400</v>
      </c>
      <c r="E38" s="183" t="str">
        <f t="shared" si="3"/>
        <v>Purchase of consumables for First line malaria treatment with Dihydroartemisinin piperaquin (Children &lt;5)</v>
      </c>
      <c r="F38" s="184">
        <v>3</v>
      </c>
      <c r="G38" s="183">
        <v>2.86</v>
      </c>
      <c r="H38" s="183">
        <v>3.0000000000000002E-2</v>
      </c>
      <c r="I38" s="183">
        <v>8.3262299999999997E-2</v>
      </c>
      <c r="J38" s="185">
        <v>2.7754099999999995</v>
      </c>
      <c r="K38" s="186">
        <f t="shared" si="4"/>
        <v>25654.177920000006</v>
      </c>
      <c r="L38" s="187">
        <v>0.8</v>
      </c>
      <c r="M38" s="183" t="s">
        <v>51</v>
      </c>
      <c r="N38" s="197" t="s">
        <v>397</v>
      </c>
      <c r="O38" s="197">
        <v>2888984</v>
      </c>
      <c r="P38" s="217">
        <v>0.37</v>
      </c>
      <c r="Q38" s="190" t="s">
        <v>398</v>
      </c>
      <c r="R38" s="190">
        <f t="shared" si="5"/>
        <v>1068924.08</v>
      </c>
      <c r="S38" s="207">
        <v>0.8</v>
      </c>
      <c r="T38" s="190" t="s">
        <v>399</v>
      </c>
      <c r="U38" s="190">
        <v>1</v>
      </c>
      <c r="V38" s="190" t="s">
        <v>494</v>
      </c>
      <c r="W38" s="183">
        <v>2.26938</v>
      </c>
      <c r="X38" s="193">
        <f t="shared" si="1"/>
        <v>855139</v>
      </c>
      <c r="Y38" s="194">
        <f t="shared" si="6"/>
        <v>1998855021.2244096</v>
      </c>
      <c r="Z38" s="195">
        <f t="shared" si="2"/>
        <v>1940635.9429363201</v>
      </c>
      <c r="AA38" s="183" t="s">
        <v>49</v>
      </c>
      <c r="AB38" s="375">
        <f t="shared" si="45"/>
        <v>2705161.3333333335</v>
      </c>
      <c r="AC38" s="379">
        <f>((BJ38-P38)/$AD$1)+P38</f>
        <v>0.36333333333333334</v>
      </c>
      <c r="AD38" s="375">
        <f t="shared" si="46"/>
        <v>982875.28444444458</v>
      </c>
      <c r="AE38" s="343">
        <v>0.8</v>
      </c>
      <c r="AF38" s="375">
        <f t="shared" si="47"/>
        <v>2521338.666666667</v>
      </c>
      <c r="AG38" s="377">
        <f>((BJ38-P38)/$AD$1)+AC38</f>
        <v>0.35666666666666669</v>
      </c>
      <c r="AH38" s="375">
        <f t="shared" si="48"/>
        <v>899277.45777777792</v>
      </c>
      <c r="AI38" s="343">
        <v>0.8</v>
      </c>
      <c r="AJ38" s="375">
        <f t="shared" si="49"/>
        <v>2337516.0000000005</v>
      </c>
      <c r="AK38" s="377">
        <f>(($BJ$38-$P$38)/$AD$1)+AG$38</f>
        <v>0.35000000000000003</v>
      </c>
      <c r="AL38" s="375">
        <f t="shared" si="50"/>
        <v>818130.60000000021</v>
      </c>
      <c r="AM38" s="343">
        <v>0.8</v>
      </c>
      <c r="AN38" s="375">
        <f t="shared" si="51"/>
        <v>2153693.333333334</v>
      </c>
      <c r="AO38" s="377">
        <f>(($BJ$38-$P$38)/$AD$1)+AK$38</f>
        <v>0.34333333333333338</v>
      </c>
      <c r="AP38" s="375">
        <f t="shared" si="52"/>
        <v>739434.71111111145</v>
      </c>
      <c r="AQ38" s="343">
        <v>0.8</v>
      </c>
      <c r="AR38" s="375">
        <f t="shared" si="53"/>
        <v>1969870.6666666672</v>
      </c>
      <c r="AS38" s="377">
        <f>(($BJ$38-$P$38)/$AD$1)+AO$38</f>
        <v>0.33666666666666673</v>
      </c>
      <c r="AT38" s="375">
        <f t="shared" si="54"/>
        <v>663189.79111111141</v>
      </c>
      <c r="AU38" s="343">
        <v>0.8</v>
      </c>
      <c r="AV38" s="375">
        <f t="shared" si="55"/>
        <v>1786048.0000000005</v>
      </c>
      <c r="AW38" s="377">
        <f>(($BJ$38-$P$38)/$AD$1)+AS$38</f>
        <v>0.33000000000000007</v>
      </c>
      <c r="AX38" s="183">
        <f t="shared" si="56"/>
        <v>589395.84000000032</v>
      </c>
      <c r="AY38" s="343">
        <v>0.8</v>
      </c>
      <c r="AZ38" s="375">
        <f t="shared" si="57"/>
        <v>1602225.3333333337</v>
      </c>
      <c r="BA38" s="377">
        <f>(($BJ$38-$P$38)/$AD$1)+AW$38</f>
        <v>0.32333333333333342</v>
      </c>
      <c r="BB38" s="375">
        <f t="shared" si="58"/>
        <v>518052.85777777806</v>
      </c>
      <c r="BC38" s="343">
        <v>0.8</v>
      </c>
      <c r="BD38" s="375">
        <f t="shared" si="59"/>
        <v>1418402.666666667</v>
      </c>
      <c r="BE38" s="377">
        <f>(($BJ$38-$P$38)/$AD$1)+BA$38</f>
        <v>0.31666666666666676</v>
      </c>
      <c r="BF38" s="375">
        <f t="shared" si="60"/>
        <v>449160.84444444469</v>
      </c>
      <c r="BG38" s="343">
        <v>0.8</v>
      </c>
      <c r="BH38" s="282" t="s">
        <v>397</v>
      </c>
      <c r="BI38" s="278">
        <v>1234580</v>
      </c>
      <c r="BJ38" s="285">
        <v>0.31</v>
      </c>
      <c r="BK38" s="278" t="s">
        <v>538</v>
      </c>
      <c r="BL38" s="277">
        <f t="shared" si="61"/>
        <v>382719.8</v>
      </c>
      <c r="BM38" s="284">
        <v>0.8</v>
      </c>
      <c r="BN38" s="277"/>
      <c r="BO38" s="387">
        <f t="shared" si="62"/>
        <v>1940635.9429363201</v>
      </c>
      <c r="BP38" s="387">
        <f t="shared" si="63"/>
        <v>1784414.0104100271</v>
      </c>
      <c r="BQ38" s="387">
        <f t="shared" si="64"/>
        <v>1632641.8217053872</v>
      </c>
      <c r="BR38" s="387">
        <f t="shared" si="65"/>
        <v>1485319.3768224004</v>
      </c>
      <c r="BS38" s="387">
        <f t="shared" si="66"/>
        <v>1342446.6757610673</v>
      </c>
      <c r="BT38" s="387">
        <f t="shared" si="67"/>
        <v>1204023.7185213871</v>
      </c>
      <c r="BU38" s="387">
        <f t="shared" si="68"/>
        <v>1070050.5051033606</v>
      </c>
      <c r="BV38" s="387">
        <f t="shared" si="69"/>
        <v>940527.03550698725</v>
      </c>
      <c r="BW38" s="387">
        <f t="shared" si="70"/>
        <v>815453.30973226717</v>
      </c>
      <c r="BX38" s="387">
        <f t="shared" si="71"/>
        <v>694829.32777920004</v>
      </c>
      <c r="BY38" s="388">
        <f t="shared" si="72"/>
        <v>-0.64195792090304482</v>
      </c>
      <c r="BZ38" s="388">
        <f t="shared" si="73"/>
        <v>-0.64195792090304482</v>
      </c>
      <c r="CA38" s="389" t="b">
        <f t="shared" si="74"/>
        <v>1</v>
      </c>
    </row>
    <row r="39" spans="1:79">
      <c r="A39" s="183">
        <v>117</v>
      </c>
      <c r="B39" s="183" t="s">
        <v>89</v>
      </c>
      <c r="C39" s="183" t="s">
        <v>96</v>
      </c>
      <c r="D39" s="183" t="s">
        <v>98</v>
      </c>
      <c r="E39" s="183" t="str">
        <f t="shared" si="3"/>
        <v>Purchase of consumables for Home management of fevers using antimalarial (artesunate- amodiaquine AAQ) (under 5)</v>
      </c>
      <c r="F39" s="184">
        <v>3</v>
      </c>
      <c r="G39" s="183">
        <v>2.87</v>
      </c>
      <c r="H39" s="183">
        <v>26.263643508804034</v>
      </c>
      <c r="I39" s="183">
        <v>2160.2504073111995</v>
      </c>
      <c r="J39" s="185">
        <v>82.25250265017668</v>
      </c>
      <c r="K39" s="186">
        <f t="shared" si="4"/>
        <v>2582793.1764084459</v>
      </c>
      <c r="L39" s="187">
        <v>0.8</v>
      </c>
      <c r="M39" s="183" t="s">
        <v>51</v>
      </c>
      <c r="N39" s="197" t="s">
        <v>401</v>
      </c>
      <c r="O39" s="197">
        <v>1068924</v>
      </c>
      <c r="P39" s="217">
        <v>0.115</v>
      </c>
      <c r="Q39" s="190" t="s">
        <v>394</v>
      </c>
      <c r="R39" s="190">
        <f t="shared" si="5"/>
        <v>122926.26000000001</v>
      </c>
      <c r="S39" s="207">
        <v>0.8</v>
      </c>
      <c r="T39" s="190" t="s">
        <v>399</v>
      </c>
      <c r="U39" s="190">
        <v>1</v>
      </c>
      <c r="V39" s="190" t="s">
        <v>494</v>
      </c>
      <c r="W39" s="183">
        <v>2.26938</v>
      </c>
      <c r="X39" s="193">
        <f t="shared" si="1"/>
        <v>98341</v>
      </c>
      <c r="Y39" s="194">
        <f t="shared" si="6"/>
        <v>229868310.23709124</v>
      </c>
      <c r="Z39" s="195">
        <f t="shared" si="2"/>
        <v>223173.11673504004</v>
      </c>
      <c r="AA39" s="183" t="s">
        <v>49</v>
      </c>
      <c r="AB39" s="375">
        <f t="shared" si="45"/>
        <v>992679.08888888895</v>
      </c>
      <c r="AC39" s="217">
        <v>0.115</v>
      </c>
      <c r="AD39" s="375">
        <f t="shared" si="46"/>
        <v>114158.09522222224</v>
      </c>
      <c r="AE39" s="284">
        <v>0.8</v>
      </c>
      <c r="AF39" s="375">
        <f t="shared" si="47"/>
        <v>916434.17777777789</v>
      </c>
      <c r="AG39" s="217">
        <v>0.115</v>
      </c>
      <c r="AH39" s="375">
        <f t="shared" si="48"/>
        <v>105389.93044444446</v>
      </c>
      <c r="AI39" s="284">
        <v>0.8</v>
      </c>
      <c r="AJ39" s="375">
        <f t="shared" si="49"/>
        <v>840189.26666666684</v>
      </c>
      <c r="AK39" s="217">
        <v>0.115</v>
      </c>
      <c r="AL39" s="375">
        <f t="shared" si="50"/>
        <v>96621.765666666688</v>
      </c>
      <c r="AM39" s="284">
        <v>0.8</v>
      </c>
      <c r="AN39" s="375">
        <f t="shared" si="51"/>
        <v>763944.35555555578</v>
      </c>
      <c r="AO39" s="217">
        <v>0.115</v>
      </c>
      <c r="AP39" s="375">
        <f t="shared" si="52"/>
        <v>87853.600888888919</v>
      </c>
      <c r="AQ39" s="284">
        <v>0.8</v>
      </c>
      <c r="AR39" s="375">
        <f t="shared" si="53"/>
        <v>687699.44444444473</v>
      </c>
      <c r="AS39" s="217">
        <v>0.115</v>
      </c>
      <c r="AT39" s="375">
        <f t="shared" si="54"/>
        <v>79085.43611111115</v>
      </c>
      <c r="AU39" s="284">
        <v>0.8</v>
      </c>
      <c r="AV39" s="375">
        <f t="shared" si="55"/>
        <v>611454.53333333367</v>
      </c>
      <c r="AW39" s="217">
        <v>0.115</v>
      </c>
      <c r="AX39" s="183">
        <f t="shared" si="56"/>
        <v>70317.271333333381</v>
      </c>
      <c r="AY39" s="284">
        <v>0.8</v>
      </c>
      <c r="AZ39" s="375">
        <f t="shared" si="57"/>
        <v>535209.62222222262</v>
      </c>
      <c r="BA39" s="217">
        <v>0.115</v>
      </c>
      <c r="BB39" s="375">
        <f t="shared" si="58"/>
        <v>61549.106555555605</v>
      </c>
      <c r="BC39" s="284">
        <v>0.8</v>
      </c>
      <c r="BD39" s="375">
        <f t="shared" si="59"/>
        <v>458964.71111111151</v>
      </c>
      <c r="BE39" s="217">
        <v>0.115</v>
      </c>
      <c r="BF39" s="375">
        <f t="shared" si="60"/>
        <v>52780.941777777829</v>
      </c>
      <c r="BG39" s="284">
        <v>0.8</v>
      </c>
      <c r="BH39" s="282" t="s">
        <v>401</v>
      </c>
      <c r="BI39" s="278">
        <v>382719.8</v>
      </c>
      <c r="BJ39" s="279">
        <v>0.115</v>
      </c>
      <c r="BK39" s="289" t="s">
        <v>529</v>
      </c>
      <c r="BL39" s="277">
        <f t="shared" si="61"/>
        <v>44012.777000000002</v>
      </c>
      <c r="BM39" s="284">
        <v>0.8</v>
      </c>
      <c r="BN39" s="277"/>
      <c r="BO39" s="387">
        <f t="shared" si="62"/>
        <v>223173.11673504004</v>
      </c>
      <c r="BP39" s="387">
        <f t="shared" si="63"/>
        <v>207254.47850832538</v>
      </c>
      <c r="BQ39" s="387">
        <f t="shared" si="64"/>
        <v>191335.8402816107</v>
      </c>
      <c r="BR39" s="387">
        <f t="shared" si="65"/>
        <v>175417.20205489604</v>
      </c>
      <c r="BS39" s="387">
        <f t="shared" si="66"/>
        <v>159498.56382818139</v>
      </c>
      <c r="BT39" s="387">
        <f t="shared" si="67"/>
        <v>143579.92560146673</v>
      </c>
      <c r="BU39" s="387">
        <f t="shared" si="68"/>
        <v>127661.28737475209</v>
      </c>
      <c r="BV39" s="387">
        <f t="shared" si="69"/>
        <v>111742.64914803742</v>
      </c>
      <c r="BW39" s="387">
        <f t="shared" si="70"/>
        <v>95824.01092132277</v>
      </c>
      <c r="BX39" s="387">
        <f t="shared" si="71"/>
        <v>79905.372694608013</v>
      </c>
      <c r="BY39" s="388">
        <f t="shared" si="72"/>
        <v>-0.64195789410659698</v>
      </c>
      <c r="BZ39" s="388">
        <f t="shared" si="73"/>
        <v>-0.64195789410659687</v>
      </c>
      <c r="CA39" s="389" t="b">
        <f t="shared" si="74"/>
        <v>1</v>
      </c>
    </row>
    <row r="40" spans="1:79">
      <c r="A40" s="183">
        <v>125</v>
      </c>
      <c r="B40" s="183" t="s">
        <v>89</v>
      </c>
      <c r="C40" s="183" t="s">
        <v>99</v>
      </c>
      <c r="D40" s="183" t="s">
        <v>100</v>
      </c>
      <c r="E40" s="183" t="str">
        <f t="shared" si="3"/>
        <v>Purchase of consumables for Complicated (children, injectable artesunate)</v>
      </c>
      <c r="F40" s="183">
        <v>2</v>
      </c>
      <c r="G40" s="183">
        <v>2.87</v>
      </c>
      <c r="H40" s="183">
        <v>0.7</v>
      </c>
      <c r="I40" s="183">
        <v>3.6189119999999995</v>
      </c>
      <c r="J40" s="185">
        <v>5.1698742857142852</v>
      </c>
      <c r="K40" s="186">
        <f t="shared" si="4"/>
        <v>24168.371640000001</v>
      </c>
      <c r="L40" s="187">
        <v>1</v>
      </c>
      <c r="M40" s="183" t="s">
        <v>51</v>
      </c>
      <c r="N40" s="197" t="s">
        <v>402</v>
      </c>
      <c r="O40" s="197">
        <v>1068924</v>
      </c>
      <c r="P40" s="218">
        <v>3.4000000000000002E-2</v>
      </c>
      <c r="Q40" s="219" t="s">
        <v>394</v>
      </c>
      <c r="R40" s="190">
        <f t="shared" si="5"/>
        <v>36343.416000000005</v>
      </c>
      <c r="S40" s="208">
        <v>0.95</v>
      </c>
      <c r="T40" s="190" t="s">
        <v>396</v>
      </c>
      <c r="U40" s="190">
        <v>1</v>
      </c>
      <c r="V40" s="190" t="s">
        <v>494</v>
      </c>
      <c r="W40" s="183">
        <v>7.0860120000000002</v>
      </c>
      <c r="X40" s="193">
        <f t="shared" si="1"/>
        <v>34526</v>
      </c>
      <c r="Y40" s="194">
        <f t="shared" si="6"/>
        <v>251992989.43620673</v>
      </c>
      <c r="Z40" s="195">
        <f t="shared" si="2"/>
        <v>244653.38780214245</v>
      </c>
      <c r="AA40" s="183" t="s">
        <v>49</v>
      </c>
      <c r="AB40" s="375">
        <f t="shared" si="45"/>
        <v>992679.08888888895</v>
      </c>
      <c r="AC40" s="218">
        <v>3.4000000000000002E-2</v>
      </c>
      <c r="AD40" s="375">
        <f t="shared" si="46"/>
        <v>33751.08902222223</v>
      </c>
      <c r="AE40" s="291">
        <v>0.95</v>
      </c>
      <c r="AF40" s="375">
        <f t="shared" si="47"/>
        <v>916434.17777777789</v>
      </c>
      <c r="AG40" s="218">
        <v>3.4000000000000002E-2</v>
      </c>
      <c r="AH40" s="375">
        <f t="shared" si="48"/>
        <v>31158.762044444451</v>
      </c>
      <c r="AI40" s="291">
        <v>0.95</v>
      </c>
      <c r="AJ40" s="375">
        <f t="shared" si="49"/>
        <v>840189.26666666684</v>
      </c>
      <c r="AK40" s="218">
        <v>3.4000000000000002E-2</v>
      </c>
      <c r="AL40" s="375">
        <f t="shared" si="50"/>
        <v>28566.435066666676</v>
      </c>
      <c r="AM40" s="291">
        <v>0.95</v>
      </c>
      <c r="AN40" s="375">
        <f t="shared" si="51"/>
        <v>763944.35555555578</v>
      </c>
      <c r="AO40" s="218">
        <v>3.4000000000000002E-2</v>
      </c>
      <c r="AP40" s="375">
        <f t="shared" si="52"/>
        <v>25974.108088888897</v>
      </c>
      <c r="AQ40" s="291">
        <v>0.95</v>
      </c>
      <c r="AR40" s="375">
        <f t="shared" si="53"/>
        <v>687699.44444444473</v>
      </c>
      <c r="AS40" s="218">
        <v>3.4000000000000002E-2</v>
      </c>
      <c r="AT40" s="375">
        <f t="shared" si="54"/>
        <v>23381.781111111122</v>
      </c>
      <c r="AU40" s="291">
        <v>0.95</v>
      </c>
      <c r="AV40" s="375">
        <f t="shared" si="55"/>
        <v>611454.53333333367</v>
      </c>
      <c r="AW40" s="218">
        <v>3.4000000000000002E-2</v>
      </c>
      <c r="AX40" s="183">
        <f t="shared" si="56"/>
        <v>20789.454133333347</v>
      </c>
      <c r="AY40" s="291">
        <v>0.95</v>
      </c>
      <c r="AZ40" s="375">
        <f t="shared" si="57"/>
        <v>535209.62222222262</v>
      </c>
      <c r="BA40" s="218">
        <v>3.4000000000000002E-2</v>
      </c>
      <c r="BB40" s="375">
        <f t="shared" si="58"/>
        <v>18197.127155555569</v>
      </c>
      <c r="BC40" s="291">
        <v>0.95</v>
      </c>
      <c r="BD40" s="375">
        <f t="shared" si="59"/>
        <v>458964.71111111151</v>
      </c>
      <c r="BE40" s="218">
        <v>3.4000000000000002E-2</v>
      </c>
      <c r="BF40" s="375">
        <f t="shared" si="60"/>
        <v>15604.800177777792</v>
      </c>
      <c r="BG40" s="291">
        <v>0.95</v>
      </c>
      <c r="BH40" s="282" t="s">
        <v>402</v>
      </c>
      <c r="BI40" s="278">
        <v>382719.8</v>
      </c>
      <c r="BJ40" s="290">
        <v>3.4000000000000002E-2</v>
      </c>
      <c r="BK40" s="289" t="s">
        <v>529</v>
      </c>
      <c r="BL40" s="277">
        <f t="shared" si="61"/>
        <v>13012.4732</v>
      </c>
      <c r="BM40" s="291">
        <v>0.95</v>
      </c>
      <c r="BN40" s="277"/>
      <c r="BO40" s="387">
        <f t="shared" si="62"/>
        <v>244653.38780214245</v>
      </c>
      <c r="BP40" s="387">
        <f t="shared" si="63"/>
        <v>227202.59073330823</v>
      </c>
      <c r="BQ40" s="387">
        <f t="shared" si="64"/>
        <v>209751.79366447401</v>
      </c>
      <c r="BR40" s="387">
        <f t="shared" si="65"/>
        <v>192300.99659563982</v>
      </c>
      <c r="BS40" s="387">
        <f t="shared" si="66"/>
        <v>174850.19952680561</v>
      </c>
      <c r="BT40" s="387">
        <f t="shared" si="67"/>
        <v>157399.40245797142</v>
      </c>
      <c r="BU40" s="387">
        <f t="shared" si="68"/>
        <v>139948.60538913723</v>
      </c>
      <c r="BV40" s="387">
        <f t="shared" si="69"/>
        <v>122497.808320303</v>
      </c>
      <c r="BW40" s="387">
        <f t="shared" si="70"/>
        <v>105047.01125146879</v>
      </c>
      <c r="BX40" s="387">
        <f t="shared" si="71"/>
        <v>87596.214182634474</v>
      </c>
      <c r="BY40" s="388">
        <f t="shared" si="72"/>
        <v>-0.64195789410659709</v>
      </c>
      <c r="BZ40" s="388">
        <f t="shared" si="73"/>
        <v>-0.64195789410659698</v>
      </c>
      <c r="CA40" s="389" t="b">
        <f t="shared" si="74"/>
        <v>1</v>
      </c>
    </row>
    <row r="41" spans="1:79">
      <c r="A41" s="183"/>
      <c r="B41" s="183" t="s">
        <v>101</v>
      </c>
      <c r="C41" s="183" t="s">
        <v>102</v>
      </c>
      <c r="D41" s="192" t="s">
        <v>245</v>
      </c>
      <c r="E41" s="183" t="str">
        <f t="shared" si="3"/>
        <v>Purchase of consumables for Hepatitis B  testing</v>
      </c>
      <c r="F41" s="183">
        <v>3</v>
      </c>
      <c r="G41" s="183"/>
      <c r="H41" s="183"/>
      <c r="I41" s="183"/>
      <c r="J41" s="185"/>
      <c r="K41" s="186">
        <f t="shared" si="4"/>
        <v>0</v>
      </c>
      <c r="L41" s="187"/>
      <c r="M41" s="183" t="s">
        <v>51</v>
      </c>
      <c r="N41" s="197" t="s">
        <v>391</v>
      </c>
      <c r="O41" s="202">
        <v>949472</v>
      </c>
      <c r="P41" s="211">
        <v>1</v>
      </c>
      <c r="Q41" s="183"/>
      <c r="R41" s="190">
        <f t="shared" si="5"/>
        <v>949472</v>
      </c>
      <c r="S41" s="207">
        <v>0.95</v>
      </c>
      <c r="T41" s="190" t="s">
        <v>392</v>
      </c>
      <c r="U41" s="190">
        <v>1</v>
      </c>
      <c r="V41" s="190" t="s">
        <v>503</v>
      </c>
      <c r="W41" s="192">
        <v>0.34</v>
      </c>
      <c r="X41" s="193">
        <f t="shared" si="1"/>
        <v>901998</v>
      </c>
      <c r="Y41" s="194">
        <f t="shared" si="6"/>
        <v>315879839.68000001</v>
      </c>
      <c r="Z41" s="195">
        <f t="shared" si="2"/>
        <v>306679.45600000001</v>
      </c>
      <c r="AA41" s="183" t="s">
        <v>49</v>
      </c>
      <c r="AB41" s="375">
        <f t="shared" si="45"/>
        <v>971695.4444444445</v>
      </c>
      <c r="AC41" s="211">
        <v>1</v>
      </c>
      <c r="AD41" s="375">
        <f t="shared" si="46"/>
        <v>971695.4444444445</v>
      </c>
      <c r="AE41" s="286">
        <v>0.95</v>
      </c>
      <c r="AF41" s="375">
        <f t="shared" si="47"/>
        <v>993918.88888888899</v>
      </c>
      <c r="AG41" s="211">
        <v>1</v>
      </c>
      <c r="AH41" s="375">
        <f t="shared" si="48"/>
        <v>993918.88888888899</v>
      </c>
      <c r="AI41" s="286">
        <v>0.95</v>
      </c>
      <c r="AJ41" s="375">
        <f t="shared" si="49"/>
        <v>1016142.3333333335</v>
      </c>
      <c r="AK41" s="211">
        <v>1</v>
      </c>
      <c r="AL41" s="375">
        <f t="shared" si="50"/>
        <v>1016142.3333333335</v>
      </c>
      <c r="AM41" s="286">
        <v>0.95</v>
      </c>
      <c r="AN41" s="375">
        <f t="shared" si="51"/>
        <v>1038365.777777778</v>
      </c>
      <c r="AO41" s="211">
        <v>1</v>
      </c>
      <c r="AP41" s="375">
        <f t="shared" si="52"/>
        <v>1038365.777777778</v>
      </c>
      <c r="AQ41" s="286">
        <v>0.95</v>
      </c>
      <c r="AR41" s="375">
        <f t="shared" si="53"/>
        <v>1060589.2222222225</v>
      </c>
      <c r="AS41" s="211">
        <v>1</v>
      </c>
      <c r="AT41" s="375">
        <f t="shared" si="54"/>
        <v>1060589.2222222225</v>
      </c>
      <c r="AU41" s="286">
        <v>0.95</v>
      </c>
      <c r="AV41" s="375">
        <f t="shared" si="55"/>
        <v>1082812.666666667</v>
      </c>
      <c r="AW41" s="211">
        <v>1</v>
      </c>
      <c r="AX41" s="183">
        <f t="shared" si="56"/>
        <v>1082812.666666667</v>
      </c>
      <c r="AY41" s="286">
        <v>0.95</v>
      </c>
      <c r="AZ41" s="375">
        <f t="shared" si="57"/>
        <v>1105036.1111111115</v>
      </c>
      <c r="BA41" s="211">
        <v>1</v>
      </c>
      <c r="BB41" s="375">
        <f t="shared" si="58"/>
        <v>1105036.1111111115</v>
      </c>
      <c r="BC41" s="286">
        <v>0.95</v>
      </c>
      <c r="BD41" s="375">
        <f t="shared" si="59"/>
        <v>1127259.555555556</v>
      </c>
      <c r="BE41" s="211">
        <v>1</v>
      </c>
      <c r="BF41" s="375">
        <f t="shared" si="60"/>
        <v>1127259.555555556</v>
      </c>
      <c r="BG41" s="286">
        <v>0.95</v>
      </c>
      <c r="BH41" s="282" t="s">
        <v>533</v>
      </c>
      <c r="BI41" s="278">
        <v>1149483</v>
      </c>
      <c r="BJ41" s="288">
        <v>1</v>
      </c>
      <c r="BK41" s="289" t="s">
        <v>529</v>
      </c>
      <c r="BL41" s="277">
        <f t="shared" si="61"/>
        <v>1149483</v>
      </c>
      <c r="BM41" s="286">
        <v>0.95</v>
      </c>
      <c r="BN41" s="278"/>
      <c r="BO41" s="387">
        <f t="shared" si="62"/>
        <v>306679.45600000001</v>
      </c>
      <c r="BP41" s="387">
        <f t="shared" si="63"/>
        <v>313857.6285555556</v>
      </c>
      <c r="BQ41" s="387">
        <f t="shared" si="64"/>
        <v>321035.80111111113</v>
      </c>
      <c r="BR41" s="387">
        <f t="shared" si="65"/>
        <v>328213.97366666672</v>
      </c>
      <c r="BS41" s="387">
        <f t="shared" si="66"/>
        <v>335392.14622222231</v>
      </c>
      <c r="BT41" s="387">
        <f t="shared" si="67"/>
        <v>342570.31877777784</v>
      </c>
      <c r="BU41" s="387">
        <f t="shared" si="68"/>
        <v>349748.49133333343</v>
      </c>
      <c r="BV41" s="387">
        <f t="shared" si="69"/>
        <v>356926.66388888896</v>
      </c>
      <c r="BW41" s="387">
        <f t="shared" si="70"/>
        <v>364104.83644444455</v>
      </c>
      <c r="BX41" s="387">
        <f t="shared" si="71"/>
        <v>371283.00899999996</v>
      </c>
      <c r="BY41" s="388">
        <f t="shared" si="72"/>
        <v>0.21065497455427845</v>
      </c>
      <c r="BZ41" s="388">
        <f t="shared" si="73"/>
        <v>0.21065497455427859</v>
      </c>
      <c r="CA41" s="389" t="b">
        <f t="shared" si="74"/>
        <v>0</v>
      </c>
    </row>
    <row r="42" spans="1:79">
      <c r="A42" s="183">
        <v>128</v>
      </c>
      <c r="B42" s="183" t="s">
        <v>101</v>
      </c>
      <c r="C42" s="183" t="s">
        <v>102</v>
      </c>
      <c r="D42" s="183" t="s">
        <v>103</v>
      </c>
      <c r="E42" s="183" t="str">
        <f t="shared" si="3"/>
        <v>Purchase of consumables for Urinanalysis</v>
      </c>
      <c r="F42" s="184">
        <v>3</v>
      </c>
      <c r="G42" s="183">
        <v>2.95</v>
      </c>
      <c r="H42" s="183"/>
      <c r="I42" s="183"/>
      <c r="J42" s="185"/>
      <c r="K42" s="186">
        <f t="shared" si="4"/>
        <v>0</v>
      </c>
      <c r="L42" s="187"/>
      <c r="M42" s="183" t="s">
        <v>48</v>
      </c>
      <c r="N42" s="197" t="s">
        <v>391</v>
      </c>
      <c r="O42" s="202">
        <v>949472</v>
      </c>
      <c r="P42" s="217">
        <v>1</v>
      </c>
      <c r="Q42" s="190"/>
      <c r="R42" s="190">
        <f t="shared" si="5"/>
        <v>949472</v>
      </c>
      <c r="S42" s="207">
        <v>0.95</v>
      </c>
      <c r="T42" s="190" t="s">
        <v>392</v>
      </c>
      <c r="U42" s="190">
        <v>8</v>
      </c>
      <c r="V42" s="190" t="s">
        <v>504</v>
      </c>
      <c r="W42" s="183">
        <v>0.45900000000000002</v>
      </c>
      <c r="X42" s="193">
        <f t="shared" si="1"/>
        <v>901998</v>
      </c>
      <c r="Y42" s="194">
        <f t="shared" si="6"/>
        <v>426437783.56799996</v>
      </c>
      <c r="Z42" s="195">
        <f t="shared" si="2"/>
        <v>414017.26559999998</v>
      </c>
      <c r="AA42" s="183" t="s">
        <v>49</v>
      </c>
      <c r="AB42" s="375">
        <f t="shared" si="45"/>
        <v>971695.4444444445</v>
      </c>
      <c r="AC42" s="217">
        <v>1</v>
      </c>
      <c r="AD42" s="375">
        <f t="shared" si="46"/>
        <v>971695.4444444445</v>
      </c>
      <c r="AE42" s="286">
        <v>0.95</v>
      </c>
      <c r="AF42" s="375">
        <f t="shared" si="47"/>
        <v>993918.88888888899</v>
      </c>
      <c r="AG42" s="217">
        <v>1</v>
      </c>
      <c r="AH42" s="375">
        <f t="shared" si="48"/>
        <v>993918.88888888899</v>
      </c>
      <c r="AI42" s="286">
        <v>0.95</v>
      </c>
      <c r="AJ42" s="375">
        <f t="shared" si="49"/>
        <v>1016142.3333333335</v>
      </c>
      <c r="AK42" s="217">
        <v>1</v>
      </c>
      <c r="AL42" s="375">
        <f t="shared" si="50"/>
        <v>1016142.3333333335</v>
      </c>
      <c r="AM42" s="286">
        <v>0.95</v>
      </c>
      <c r="AN42" s="375">
        <f t="shared" si="51"/>
        <v>1038365.777777778</v>
      </c>
      <c r="AO42" s="217">
        <v>1</v>
      </c>
      <c r="AP42" s="375">
        <f t="shared" si="52"/>
        <v>1038365.777777778</v>
      </c>
      <c r="AQ42" s="286">
        <v>0.95</v>
      </c>
      <c r="AR42" s="375">
        <f t="shared" si="53"/>
        <v>1060589.2222222225</v>
      </c>
      <c r="AS42" s="217">
        <v>1</v>
      </c>
      <c r="AT42" s="375">
        <f t="shared" si="54"/>
        <v>1060589.2222222225</v>
      </c>
      <c r="AU42" s="286">
        <v>0.95</v>
      </c>
      <c r="AV42" s="375">
        <f t="shared" si="55"/>
        <v>1082812.666666667</v>
      </c>
      <c r="AW42" s="217">
        <v>1</v>
      </c>
      <c r="AX42" s="183">
        <f t="shared" si="56"/>
        <v>1082812.666666667</v>
      </c>
      <c r="AY42" s="286">
        <v>0.95</v>
      </c>
      <c r="AZ42" s="375">
        <f t="shared" si="57"/>
        <v>1105036.1111111115</v>
      </c>
      <c r="BA42" s="217">
        <v>1</v>
      </c>
      <c r="BB42" s="375">
        <f t="shared" si="58"/>
        <v>1105036.1111111115</v>
      </c>
      <c r="BC42" s="286">
        <v>0.95</v>
      </c>
      <c r="BD42" s="375">
        <f t="shared" si="59"/>
        <v>1127259.555555556</v>
      </c>
      <c r="BE42" s="217">
        <v>1</v>
      </c>
      <c r="BF42" s="375">
        <f t="shared" si="60"/>
        <v>1127259.555555556</v>
      </c>
      <c r="BG42" s="286">
        <v>0.95</v>
      </c>
      <c r="BH42" s="282" t="s">
        <v>533</v>
      </c>
      <c r="BI42" s="278">
        <v>1149483</v>
      </c>
      <c r="BJ42" s="288">
        <v>1</v>
      </c>
      <c r="BK42" s="289" t="s">
        <v>529</v>
      </c>
      <c r="BL42" s="277">
        <f t="shared" si="61"/>
        <v>1149483</v>
      </c>
      <c r="BM42" s="286">
        <v>0.95</v>
      </c>
      <c r="BN42" s="278"/>
      <c r="BO42" s="387">
        <f t="shared" si="62"/>
        <v>414017.26559999998</v>
      </c>
      <c r="BP42" s="387">
        <f t="shared" si="63"/>
        <v>423707.79855000001</v>
      </c>
      <c r="BQ42" s="387">
        <f t="shared" si="64"/>
        <v>433398.33150000003</v>
      </c>
      <c r="BR42" s="387">
        <f t="shared" si="65"/>
        <v>443088.86445000005</v>
      </c>
      <c r="BS42" s="387">
        <f t="shared" si="66"/>
        <v>452779.39740000013</v>
      </c>
      <c r="BT42" s="387">
        <f t="shared" si="67"/>
        <v>462469.9303500001</v>
      </c>
      <c r="BU42" s="387">
        <f t="shared" si="68"/>
        <v>472160.46330000012</v>
      </c>
      <c r="BV42" s="387">
        <f t="shared" si="69"/>
        <v>481850.99625000008</v>
      </c>
      <c r="BW42" s="387">
        <f t="shared" si="70"/>
        <v>491541.52920000016</v>
      </c>
      <c r="BX42" s="387">
        <f t="shared" si="71"/>
        <v>501232.06214999995</v>
      </c>
      <c r="BY42" s="388">
        <f t="shared" si="72"/>
        <v>0.21065497455427853</v>
      </c>
      <c r="BZ42" s="388">
        <f t="shared" si="73"/>
        <v>0.21065497455427859</v>
      </c>
      <c r="CA42" s="389" t="b">
        <f t="shared" si="74"/>
        <v>1</v>
      </c>
    </row>
    <row r="43" spans="1:79">
      <c r="A43" s="183">
        <v>129</v>
      </c>
      <c r="B43" s="183" t="s">
        <v>101</v>
      </c>
      <c r="C43" s="183" t="s">
        <v>102</v>
      </c>
      <c r="D43" s="192" t="s">
        <v>236</v>
      </c>
      <c r="E43" s="183" t="str">
        <f t="shared" si="3"/>
        <v>Purchase of consumables for Deworming (pregnant women)</v>
      </c>
      <c r="F43" s="184">
        <v>3</v>
      </c>
      <c r="G43" s="183">
        <v>2.95</v>
      </c>
      <c r="H43" s="183"/>
      <c r="I43" s="183"/>
      <c r="J43" s="185"/>
      <c r="K43" s="186">
        <f t="shared" si="4"/>
        <v>0</v>
      </c>
      <c r="L43" s="187"/>
      <c r="M43" s="183" t="s">
        <v>48</v>
      </c>
      <c r="N43" s="197" t="s">
        <v>391</v>
      </c>
      <c r="O43" s="202">
        <v>949472</v>
      </c>
      <c r="P43" s="189">
        <v>1</v>
      </c>
      <c r="Q43" s="190"/>
      <c r="R43" s="190">
        <f t="shared" si="5"/>
        <v>949472</v>
      </c>
      <c r="S43" s="207">
        <v>0.95</v>
      </c>
      <c r="T43" s="190" t="s">
        <v>392</v>
      </c>
      <c r="U43" s="190">
        <v>1</v>
      </c>
      <c r="V43" s="190" t="s">
        <v>503</v>
      </c>
      <c r="W43" s="220">
        <v>3.264E-3</v>
      </c>
      <c r="X43" s="193">
        <f t="shared" si="1"/>
        <v>901998</v>
      </c>
      <c r="Y43" s="194">
        <f t="shared" si="6"/>
        <v>3032446.4609279996</v>
      </c>
      <c r="Z43" s="195">
        <f t="shared" si="2"/>
        <v>2944.1227775999996</v>
      </c>
      <c r="AA43" s="183" t="s">
        <v>49</v>
      </c>
      <c r="AB43" s="375">
        <f t="shared" si="45"/>
        <v>971695.4444444445</v>
      </c>
      <c r="AC43" s="189">
        <v>1</v>
      </c>
      <c r="AD43" s="375">
        <f t="shared" si="46"/>
        <v>971695.4444444445</v>
      </c>
      <c r="AE43" s="286">
        <v>0.95</v>
      </c>
      <c r="AF43" s="375">
        <f t="shared" si="47"/>
        <v>993918.88888888899</v>
      </c>
      <c r="AG43" s="189">
        <v>1</v>
      </c>
      <c r="AH43" s="375">
        <f t="shared" si="48"/>
        <v>993918.88888888899</v>
      </c>
      <c r="AI43" s="286">
        <v>0.95</v>
      </c>
      <c r="AJ43" s="375">
        <f t="shared" si="49"/>
        <v>1016142.3333333335</v>
      </c>
      <c r="AK43" s="189">
        <v>1</v>
      </c>
      <c r="AL43" s="375">
        <f t="shared" si="50"/>
        <v>1016142.3333333335</v>
      </c>
      <c r="AM43" s="286">
        <v>0.95</v>
      </c>
      <c r="AN43" s="375">
        <f t="shared" si="51"/>
        <v>1038365.777777778</v>
      </c>
      <c r="AO43" s="189">
        <v>1</v>
      </c>
      <c r="AP43" s="375">
        <f t="shared" si="52"/>
        <v>1038365.777777778</v>
      </c>
      <c r="AQ43" s="286">
        <v>0.95</v>
      </c>
      <c r="AR43" s="375">
        <f t="shared" si="53"/>
        <v>1060589.2222222225</v>
      </c>
      <c r="AS43" s="189">
        <v>1</v>
      </c>
      <c r="AT43" s="375">
        <f t="shared" si="54"/>
        <v>1060589.2222222225</v>
      </c>
      <c r="AU43" s="286">
        <v>0.95</v>
      </c>
      <c r="AV43" s="375">
        <f t="shared" si="55"/>
        <v>1082812.666666667</v>
      </c>
      <c r="AW43" s="189">
        <v>1</v>
      </c>
      <c r="AX43" s="183">
        <f t="shared" si="56"/>
        <v>1082812.666666667</v>
      </c>
      <c r="AY43" s="286">
        <v>0.95</v>
      </c>
      <c r="AZ43" s="375">
        <f t="shared" si="57"/>
        <v>1105036.1111111115</v>
      </c>
      <c r="BA43" s="189">
        <v>1</v>
      </c>
      <c r="BB43" s="375">
        <f t="shared" si="58"/>
        <v>1105036.1111111115</v>
      </c>
      <c r="BC43" s="286">
        <v>0.95</v>
      </c>
      <c r="BD43" s="375">
        <f t="shared" si="59"/>
        <v>1127259.555555556</v>
      </c>
      <c r="BE43" s="189">
        <v>1</v>
      </c>
      <c r="BF43" s="375">
        <f t="shared" si="60"/>
        <v>1127259.555555556</v>
      </c>
      <c r="BG43" s="286">
        <v>0.95</v>
      </c>
      <c r="BH43" s="282" t="s">
        <v>533</v>
      </c>
      <c r="BI43" s="278">
        <v>1149483</v>
      </c>
      <c r="BJ43" s="288">
        <v>1</v>
      </c>
      <c r="BK43" s="289" t="s">
        <v>529</v>
      </c>
      <c r="BL43" s="277">
        <f t="shared" si="61"/>
        <v>1149483</v>
      </c>
      <c r="BM43" s="286">
        <v>0.95</v>
      </c>
      <c r="BN43" s="278"/>
      <c r="BO43" s="387">
        <f t="shared" si="62"/>
        <v>2944.1227775999996</v>
      </c>
      <c r="BP43" s="387">
        <f t="shared" si="63"/>
        <v>3013.0332341333333</v>
      </c>
      <c r="BQ43" s="387">
        <f t="shared" si="64"/>
        <v>3081.943690666667</v>
      </c>
      <c r="BR43" s="387">
        <f t="shared" si="65"/>
        <v>3150.8541472000002</v>
      </c>
      <c r="BS43" s="387">
        <f t="shared" si="66"/>
        <v>3219.7646037333338</v>
      </c>
      <c r="BT43" s="387">
        <f t="shared" si="67"/>
        <v>3288.6750602666671</v>
      </c>
      <c r="BU43" s="387">
        <f t="shared" si="68"/>
        <v>3357.5855168000007</v>
      </c>
      <c r="BV43" s="387">
        <f t="shared" si="69"/>
        <v>3426.4959733333339</v>
      </c>
      <c r="BW43" s="387">
        <f t="shared" si="70"/>
        <v>3495.4064298666676</v>
      </c>
      <c r="BX43" s="387">
        <f t="shared" si="71"/>
        <v>3564.3168863999995</v>
      </c>
      <c r="BY43" s="388">
        <f t="shared" si="72"/>
        <v>0.21065497455427856</v>
      </c>
      <c r="BZ43" s="388">
        <f t="shared" si="73"/>
        <v>0.21065497455427859</v>
      </c>
      <c r="CA43" s="389" t="b">
        <f t="shared" si="74"/>
        <v>1</v>
      </c>
    </row>
    <row r="44" spans="1:79">
      <c r="A44" s="183">
        <v>130</v>
      </c>
      <c r="B44" s="183" t="s">
        <v>101</v>
      </c>
      <c r="C44" s="183" t="s">
        <v>102</v>
      </c>
      <c r="D44" s="183" t="s">
        <v>105</v>
      </c>
      <c r="E44" s="183" t="str">
        <f t="shared" si="3"/>
        <v>Purchase of consumables for Tetanus toxoid (pregnant women)</v>
      </c>
      <c r="F44" s="184">
        <v>3</v>
      </c>
      <c r="G44" s="183">
        <v>2.95</v>
      </c>
      <c r="H44" s="183">
        <v>0.11053413509965179</v>
      </c>
      <c r="I44" s="183">
        <v>0.8719775983535708</v>
      </c>
      <c r="J44" s="185">
        <v>7.8887630284295565</v>
      </c>
      <c r="K44" s="186">
        <f t="shared" si="4"/>
        <v>99701.613005269741</v>
      </c>
      <c r="L44" s="187">
        <v>0</v>
      </c>
      <c r="M44" s="183" t="s">
        <v>48</v>
      </c>
      <c r="N44" s="197" t="s">
        <v>391</v>
      </c>
      <c r="O44" s="202">
        <v>949472</v>
      </c>
      <c r="P44" s="189">
        <v>1</v>
      </c>
      <c r="Q44" s="190"/>
      <c r="R44" s="190">
        <f t="shared" si="5"/>
        <v>949472</v>
      </c>
      <c r="S44" s="207">
        <v>0.95</v>
      </c>
      <c r="T44" s="190" t="s">
        <v>392</v>
      </c>
      <c r="U44" s="190">
        <v>1</v>
      </c>
      <c r="V44" s="190" t="s">
        <v>503</v>
      </c>
      <c r="W44" s="183">
        <v>1.666404</v>
      </c>
      <c r="X44" s="193">
        <f t="shared" si="1"/>
        <v>901998</v>
      </c>
      <c r="Y44" s="194">
        <f t="shared" si="6"/>
        <v>1548186554.0062079</v>
      </c>
      <c r="Z44" s="195">
        <f t="shared" si="2"/>
        <v>1503093.7417535998</v>
      </c>
      <c r="AA44" s="183" t="s">
        <v>49</v>
      </c>
      <c r="AB44" s="375">
        <f t="shared" si="45"/>
        <v>971695.4444444445</v>
      </c>
      <c r="AC44" s="189">
        <v>1</v>
      </c>
      <c r="AD44" s="375">
        <f t="shared" si="46"/>
        <v>971695.4444444445</v>
      </c>
      <c r="AE44" s="286">
        <v>0.95</v>
      </c>
      <c r="AF44" s="375">
        <f t="shared" si="47"/>
        <v>993918.88888888899</v>
      </c>
      <c r="AG44" s="189">
        <v>1</v>
      </c>
      <c r="AH44" s="375">
        <f t="shared" si="48"/>
        <v>993918.88888888899</v>
      </c>
      <c r="AI44" s="286">
        <v>0.95</v>
      </c>
      <c r="AJ44" s="375">
        <f t="shared" si="49"/>
        <v>1016142.3333333335</v>
      </c>
      <c r="AK44" s="189">
        <v>1</v>
      </c>
      <c r="AL44" s="375">
        <f t="shared" si="50"/>
        <v>1016142.3333333335</v>
      </c>
      <c r="AM44" s="286">
        <v>0.95</v>
      </c>
      <c r="AN44" s="375">
        <f t="shared" si="51"/>
        <v>1038365.777777778</v>
      </c>
      <c r="AO44" s="189">
        <v>1</v>
      </c>
      <c r="AP44" s="375">
        <f t="shared" si="52"/>
        <v>1038365.777777778</v>
      </c>
      <c r="AQ44" s="286">
        <v>0.95</v>
      </c>
      <c r="AR44" s="375">
        <f t="shared" si="53"/>
        <v>1060589.2222222225</v>
      </c>
      <c r="AS44" s="189">
        <v>1</v>
      </c>
      <c r="AT44" s="375">
        <f t="shared" si="54"/>
        <v>1060589.2222222225</v>
      </c>
      <c r="AU44" s="286">
        <v>0.95</v>
      </c>
      <c r="AV44" s="375">
        <f t="shared" si="55"/>
        <v>1082812.666666667</v>
      </c>
      <c r="AW44" s="189">
        <v>1</v>
      </c>
      <c r="AX44" s="183">
        <f t="shared" si="56"/>
        <v>1082812.666666667</v>
      </c>
      <c r="AY44" s="286">
        <v>0.95</v>
      </c>
      <c r="AZ44" s="375">
        <f t="shared" si="57"/>
        <v>1105036.1111111115</v>
      </c>
      <c r="BA44" s="189">
        <v>1</v>
      </c>
      <c r="BB44" s="375">
        <f t="shared" si="58"/>
        <v>1105036.1111111115</v>
      </c>
      <c r="BC44" s="286">
        <v>0.95</v>
      </c>
      <c r="BD44" s="375">
        <f t="shared" si="59"/>
        <v>1127259.555555556</v>
      </c>
      <c r="BE44" s="189">
        <v>1</v>
      </c>
      <c r="BF44" s="375">
        <f t="shared" si="60"/>
        <v>1127259.555555556</v>
      </c>
      <c r="BG44" s="286">
        <v>0.95</v>
      </c>
      <c r="BH44" s="282" t="s">
        <v>533</v>
      </c>
      <c r="BI44" s="278">
        <v>1149483</v>
      </c>
      <c r="BJ44" s="288">
        <v>1</v>
      </c>
      <c r="BK44" s="289" t="s">
        <v>529</v>
      </c>
      <c r="BL44" s="277">
        <f t="shared" si="61"/>
        <v>1149483</v>
      </c>
      <c r="BM44" s="286">
        <v>0.95</v>
      </c>
      <c r="BN44" s="278"/>
      <c r="BO44" s="387">
        <f t="shared" si="62"/>
        <v>1503093.7417535998</v>
      </c>
      <c r="BP44" s="387">
        <f t="shared" si="63"/>
        <v>1538275.3166338</v>
      </c>
      <c r="BQ44" s="387">
        <f t="shared" si="64"/>
        <v>1573456.891514</v>
      </c>
      <c r="BR44" s="387">
        <f t="shared" si="65"/>
        <v>1608638.4663942002</v>
      </c>
      <c r="BS44" s="387">
        <f t="shared" si="66"/>
        <v>1643820.0412744004</v>
      </c>
      <c r="BT44" s="387">
        <f t="shared" si="67"/>
        <v>1679001.6161546002</v>
      </c>
      <c r="BU44" s="387">
        <f t="shared" si="68"/>
        <v>1714183.1910348004</v>
      </c>
      <c r="BV44" s="387">
        <f t="shared" si="69"/>
        <v>1749364.7659150003</v>
      </c>
      <c r="BW44" s="387">
        <f t="shared" si="70"/>
        <v>1784546.3407952003</v>
      </c>
      <c r="BX44" s="387">
        <f t="shared" si="71"/>
        <v>1819727.9156753998</v>
      </c>
      <c r="BY44" s="388">
        <f t="shared" si="72"/>
        <v>0.21065497455427859</v>
      </c>
      <c r="BZ44" s="388">
        <f t="shared" si="73"/>
        <v>0.21065497455427859</v>
      </c>
      <c r="CA44" s="389" t="b">
        <f t="shared" si="74"/>
        <v>1</v>
      </c>
    </row>
    <row r="45" spans="1:79">
      <c r="A45" s="183">
        <v>131</v>
      </c>
      <c r="B45" s="183" t="s">
        <v>101</v>
      </c>
      <c r="C45" s="183" t="s">
        <v>102</v>
      </c>
      <c r="D45" s="183" t="s">
        <v>106</v>
      </c>
      <c r="E45" s="183" t="str">
        <f t="shared" si="3"/>
        <v>Purchase of consumables for Daily iron and folic acid supplementation (pregnant women)</v>
      </c>
      <c r="F45" s="184">
        <v>3</v>
      </c>
      <c r="G45" s="183">
        <v>2.95</v>
      </c>
      <c r="H45" s="183">
        <v>0.18999999999999997</v>
      </c>
      <c r="I45" s="183">
        <v>22.90165264706059</v>
      </c>
      <c r="J45" s="185">
        <v>120.53501393189786</v>
      </c>
      <c r="K45" s="186">
        <f t="shared" si="4"/>
        <v>171379.69599999997</v>
      </c>
      <c r="L45" s="187">
        <v>0</v>
      </c>
      <c r="M45" s="183" t="s">
        <v>48</v>
      </c>
      <c r="N45" s="197" t="s">
        <v>391</v>
      </c>
      <c r="O45" s="202">
        <v>949472</v>
      </c>
      <c r="P45" s="217">
        <v>1</v>
      </c>
      <c r="Q45" s="190"/>
      <c r="R45" s="190">
        <f t="shared" si="5"/>
        <v>949472</v>
      </c>
      <c r="S45" s="207">
        <v>0.95</v>
      </c>
      <c r="T45" s="190" t="s">
        <v>392</v>
      </c>
      <c r="U45" s="190">
        <v>8</v>
      </c>
      <c r="V45" s="190" t="s">
        <v>504</v>
      </c>
      <c r="W45" s="183">
        <v>1.3071959999999998</v>
      </c>
      <c r="X45" s="193">
        <f t="shared" si="1"/>
        <v>901998</v>
      </c>
      <c r="Y45" s="194">
        <f t="shared" si="6"/>
        <v>1214461361.5009916</v>
      </c>
      <c r="Z45" s="195">
        <f t="shared" si="2"/>
        <v>1179088.7004863997</v>
      </c>
      <c r="AA45" s="183" t="s">
        <v>49</v>
      </c>
      <c r="AB45" s="375">
        <f t="shared" si="45"/>
        <v>971695.4444444445</v>
      </c>
      <c r="AC45" s="217">
        <v>1</v>
      </c>
      <c r="AD45" s="375">
        <f t="shared" si="46"/>
        <v>971695.4444444445</v>
      </c>
      <c r="AE45" s="286">
        <v>0.95</v>
      </c>
      <c r="AF45" s="375">
        <f t="shared" si="47"/>
        <v>993918.88888888899</v>
      </c>
      <c r="AG45" s="217">
        <v>1</v>
      </c>
      <c r="AH45" s="375">
        <f t="shared" si="48"/>
        <v>993918.88888888899</v>
      </c>
      <c r="AI45" s="286">
        <v>0.95</v>
      </c>
      <c r="AJ45" s="375">
        <f t="shared" si="49"/>
        <v>1016142.3333333335</v>
      </c>
      <c r="AK45" s="217">
        <v>1</v>
      </c>
      <c r="AL45" s="375">
        <f t="shared" si="50"/>
        <v>1016142.3333333335</v>
      </c>
      <c r="AM45" s="286">
        <v>0.95</v>
      </c>
      <c r="AN45" s="375">
        <f t="shared" si="51"/>
        <v>1038365.777777778</v>
      </c>
      <c r="AO45" s="217">
        <v>1</v>
      </c>
      <c r="AP45" s="375">
        <f t="shared" si="52"/>
        <v>1038365.777777778</v>
      </c>
      <c r="AQ45" s="286">
        <v>0.95</v>
      </c>
      <c r="AR45" s="375">
        <f t="shared" si="53"/>
        <v>1060589.2222222225</v>
      </c>
      <c r="AS45" s="217">
        <v>1</v>
      </c>
      <c r="AT45" s="375">
        <f t="shared" si="54"/>
        <v>1060589.2222222225</v>
      </c>
      <c r="AU45" s="286">
        <v>0.95</v>
      </c>
      <c r="AV45" s="375">
        <f t="shared" si="55"/>
        <v>1082812.666666667</v>
      </c>
      <c r="AW45" s="217">
        <v>1</v>
      </c>
      <c r="AX45" s="183">
        <f t="shared" si="56"/>
        <v>1082812.666666667</v>
      </c>
      <c r="AY45" s="286">
        <v>0.95</v>
      </c>
      <c r="AZ45" s="375">
        <f t="shared" si="57"/>
        <v>1105036.1111111115</v>
      </c>
      <c r="BA45" s="217">
        <v>1</v>
      </c>
      <c r="BB45" s="375">
        <f t="shared" si="58"/>
        <v>1105036.1111111115</v>
      </c>
      <c r="BC45" s="286">
        <v>0.95</v>
      </c>
      <c r="BD45" s="375">
        <f t="shared" si="59"/>
        <v>1127259.555555556</v>
      </c>
      <c r="BE45" s="217">
        <v>1</v>
      </c>
      <c r="BF45" s="375">
        <f t="shared" si="60"/>
        <v>1127259.555555556</v>
      </c>
      <c r="BG45" s="286">
        <v>0.95</v>
      </c>
      <c r="BH45" s="282" t="s">
        <v>533</v>
      </c>
      <c r="BI45" s="278">
        <v>1149483</v>
      </c>
      <c r="BJ45" s="288">
        <v>1</v>
      </c>
      <c r="BK45" s="289" t="s">
        <v>529</v>
      </c>
      <c r="BL45" s="277">
        <f t="shared" si="61"/>
        <v>1149483</v>
      </c>
      <c r="BM45" s="286">
        <v>0.95</v>
      </c>
      <c r="BN45" s="278"/>
      <c r="BO45" s="387">
        <f t="shared" si="62"/>
        <v>1179088.7004863997</v>
      </c>
      <c r="BP45" s="387">
        <f t="shared" si="63"/>
        <v>1206686.5782861998</v>
      </c>
      <c r="BQ45" s="387">
        <f t="shared" si="64"/>
        <v>1234284.456086</v>
      </c>
      <c r="BR45" s="387">
        <f t="shared" si="65"/>
        <v>1261882.3338857999</v>
      </c>
      <c r="BS45" s="387">
        <f t="shared" si="66"/>
        <v>1289480.2116856</v>
      </c>
      <c r="BT45" s="387">
        <f t="shared" si="67"/>
        <v>1317078.0894853999</v>
      </c>
      <c r="BU45" s="387">
        <f t="shared" si="68"/>
        <v>1344675.9672852</v>
      </c>
      <c r="BV45" s="387">
        <f t="shared" si="69"/>
        <v>1372273.8450849999</v>
      </c>
      <c r="BW45" s="387">
        <f t="shared" si="70"/>
        <v>1399871.7228848001</v>
      </c>
      <c r="BX45" s="387">
        <f t="shared" si="71"/>
        <v>1427469.6006845997</v>
      </c>
      <c r="BY45" s="388">
        <f t="shared" si="72"/>
        <v>0.21065497455427865</v>
      </c>
      <c r="BZ45" s="388">
        <f t="shared" si="73"/>
        <v>0.21065497455427859</v>
      </c>
      <c r="CA45" s="389" t="b">
        <f t="shared" si="74"/>
        <v>1</v>
      </c>
    </row>
    <row r="46" spans="1:79">
      <c r="A46" s="183">
        <v>132</v>
      </c>
      <c r="B46" s="183" t="s">
        <v>101</v>
      </c>
      <c r="C46" s="183" t="s">
        <v>102</v>
      </c>
      <c r="D46" s="183" t="s">
        <v>107</v>
      </c>
      <c r="E46" s="183" t="str">
        <f t="shared" si="3"/>
        <v>Purchase of consumables for Syphilis detection and treatment (pregnant women)</v>
      </c>
      <c r="F46" s="184">
        <v>3</v>
      </c>
      <c r="G46" s="183">
        <v>2.5</v>
      </c>
      <c r="H46" s="183">
        <v>9.8991703892788774E-2</v>
      </c>
      <c r="I46" s="183">
        <v>0.83264183211231657</v>
      </c>
      <c r="J46" s="185">
        <v>8.4112284097472916</v>
      </c>
      <c r="K46" s="186">
        <f t="shared" si="4"/>
        <v>89290.358524569237</v>
      </c>
      <c r="L46" s="187">
        <v>0</v>
      </c>
      <c r="M46" s="183" t="s">
        <v>48</v>
      </c>
      <c r="N46" s="197" t="s">
        <v>391</v>
      </c>
      <c r="O46" s="202">
        <v>949472</v>
      </c>
      <c r="P46" s="217">
        <v>1</v>
      </c>
      <c r="Q46" s="190"/>
      <c r="R46" s="190">
        <f t="shared" si="5"/>
        <v>949472</v>
      </c>
      <c r="S46" s="207">
        <v>0.95</v>
      </c>
      <c r="T46" s="190" t="s">
        <v>392</v>
      </c>
      <c r="U46" s="190">
        <v>1</v>
      </c>
      <c r="V46" s="190" t="s">
        <v>503</v>
      </c>
      <c r="W46" s="183">
        <v>4.6722000000000001</v>
      </c>
      <c r="X46" s="193">
        <f t="shared" si="1"/>
        <v>901998</v>
      </c>
      <c r="Y46" s="194">
        <f t="shared" si="6"/>
        <v>4340746432.2143993</v>
      </c>
      <c r="Z46" s="195">
        <f t="shared" si="2"/>
        <v>4214316.9244799996</v>
      </c>
      <c r="AA46" s="183" t="s">
        <v>49</v>
      </c>
      <c r="AB46" s="375">
        <f t="shared" si="45"/>
        <v>971695.4444444445</v>
      </c>
      <c r="AC46" s="217">
        <v>1</v>
      </c>
      <c r="AD46" s="375">
        <f t="shared" si="46"/>
        <v>971695.4444444445</v>
      </c>
      <c r="AE46" s="286">
        <v>0.95</v>
      </c>
      <c r="AF46" s="375">
        <f t="shared" si="47"/>
        <v>993918.88888888899</v>
      </c>
      <c r="AG46" s="217">
        <v>1</v>
      </c>
      <c r="AH46" s="375">
        <f t="shared" si="48"/>
        <v>993918.88888888899</v>
      </c>
      <c r="AI46" s="286">
        <v>0.95</v>
      </c>
      <c r="AJ46" s="375">
        <f t="shared" si="49"/>
        <v>1016142.3333333335</v>
      </c>
      <c r="AK46" s="217">
        <v>1</v>
      </c>
      <c r="AL46" s="375">
        <f t="shared" si="50"/>
        <v>1016142.3333333335</v>
      </c>
      <c r="AM46" s="286">
        <v>0.95</v>
      </c>
      <c r="AN46" s="375">
        <f t="shared" si="51"/>
        <v>1038365.777777778</v>
      </c>
      <c r="AO46" s="217">
        <v>1</v>
      </c>
      <c r="AP46" s="375">
        <f t="shared" si="52"/>
        <v>1038365.777777778</v>
      </c>
      <c r="AQ46" s="286">
        <v>0.95</v>
      </c>
      <c r="AR46" s="375">
        <f t="shared" si="53"/>
        <v>1060589.2222222225</v>
      </c>
      <c r="AS46" s="217">
        <v>1</v>
      </c>
      <c r="AT46" s="375">
        <f t="shared" si="54"/>
        <v>1060589.2222222225</v>
      </c>
      <c r="AU46" s="286">
        <v>0.95</v>
      </c>
      <c r="AV46" s="375">
        <f t="shared" si="55"/>
        <v>1082812.666666667</v>
      </c>
      <c r="AW46" s="217">
        <v>1</v>
      </c>
      <c r="AX46" s="183">
        <f t="shared" si="56"/>
        <v>1082812.666666667</v>
      </c>
      <c r="AY46" s="286">
        <v>0.95</v>
      </c>
      <c r="AZ46" s="375">
        <f t="shared" si="57"/>
        <v>1105036.1111111115</v>
      </c>
      <c r="BA46" s="217">
        <v>1</v>
      </c>
      <c r="BB46" s="375">
        <f t="shared" si="58"/>
        <v>1105036.1111111115</v>
      </c>
      <c r="BC46" s="286">
        <v>0.95</v>
      </c>
      <c r="BD46" s="375">
        <f t="shared" si="59"/>
        <v>1127259.555555556</v>
      </c>
      <c r="BE46" s="217">
        <v>1</v>
      </c>
      <c r="BF46" s="375">
        <f t="shared" si="60"/>
        <v>1127259.555555556</v>
      </c>
      <c r="BG46" s="286">
        <v>0.95</v>
      </c>
      <c r="BH46" s="282" t="s">
        <v>533</v>
      </c>
      <c r="BI46" s="278">
        <v>1149483</v>
      </c>
      <c r="BJ46" s="288">
        <v>1</v>
      </c>
      <c r="BK46" s="289" t="s">
        <v>529</v>
      </c>
      <c r="BL46" s="277">
        <f t="shared" si="61"/>
        <v>1149483</v>
      </c>
      <c r="BM46" s="286">
        <v>0.95</v>
      </c>
      <c r="BN46" s="278"/>
      <c r="BO46" s="387">
        <f t="shared" si="62"/>
        <v>4214316.9244799996</v>
      </c>
      <c r="BP46" s="387">
        <f t="shared" si="63"/>
        <v>4312957.682756667</v>
      </c>
      <c r="BQ46" s="387">
        <f t="shared" si="64"/>
        <v>4411598.4410333335</v>
      </c>
      <c r="BR46" s="387">
        <f t="shared" si="65"/>
        <v>4510239.199310001</v>
      </c>
      <c r="BS46" s="387">
        <f t="shared" si="66"/>
        <v>4608879.9575866675</v>
      </c>
      <c r="BT46" s="387">
        <f t="shared" si="67"/>
        <v>4707520.715863334</v>
      </c>
      <c r="BU46" s="387">
        <f t="shared" si="68"/>
        <v>4806161.4741400015</v>
      </c>
      <c r="BV46" s="387">
        <f t="shared" si="69"/>
        <v>4904802.232416668</v>
      </c>
      <c r="BW46" s="387">
        <f t="shared" si="70"/>
        <v>5003442.9906933345</v>
      </c>
      <c r="BX46" s="387">
        <f t="shared" si="71"/>
        <v>5102083.7489699991</v>
      </c>
      <c r="BY46" s="388">
        <f t="shared" si="72"/>
        <v>0.21065497455427851</v>
      </c>
      <c r="BZ46" s="388">
        <f t="shared" si="73"/>
        <v>0.21065497455427859</v>
      </c>
      <c r="CA46" s="389" t="b">
        <f t="shared" si="74"/>
        <v>1</v>
      </c>
    </row>
    <row r="47" spans="1:79">
      <c r="A47" s="183">
        <v>134</v>
      </c>
      <c r="B47" s="183" t="s">
        <v>89</v>
      </c>
      <c r="C47" s="183" t="s">
        <v>78</v>
      </c>
      <c r="D47" s="192" t="s">
        <v>108</v>
      </c>
      <c r="E47" s="183" t="str">
        <f t="shared" si="3"/>
        <v>Purchase of consumables for Malaria Prevention ITN (pregnant)</v>
      </c>
      <c r="F47" s="184">
        <v>3</v>
      </c>
      <c r="G47" s="183">
        <v>2.5499999999999998</v>
      </c>
      <c r="H47" s="183">
        <v>0.55312133236461181</v>
      </c>
      <c r="I47" s="183">
        <v>12.620045548538535</v>
      </c>
      <c r="J47" s="185">
        <v>22.816052844296255</v>
      </c>
      <c r="K47" s="186">
        <f t="shared" si="4"/>
        <v>315103.9306097356</v>
      </c>
      <c r="L47" s="187">
        <v>0.59999999999982856</v>
      </c>
      <c r="M47" s="183" t="s">
        <v>48</v>
      </c>
      <c r="N47" s="197" t="s">
        <v>391</v>
      </c>
      <c r="O47" s="202">
        <v>949472</v>
      </c>
      <c r="P47" s="217">
        <v>1</v>
      </c>
      <c r="Q47" s="190"/>
      <c r="R47" s="190">
        <f t="shared" si="5"/>
        <v>949472</v>
      </c>
      <c r="S47" s="207">
        <v>0.6</v>
      </c>
      <c r="T47" s="190" t="s">
        <v>392</v>
      </c>
      <c r="U47" s="190">
        <v>1</v>
      </c>
      <c r="V47" s="190" t="s">
        <v>503</v>
      </c>
      <c r="W47" s="183">
        <v>0.81240000000000001</v>
      </c>
      <c r="X47" s="193">
        <f t="shared" si="1"/>
        <v>569683</v>
      </c>
      <c r="Y47" s="194">
        <f t="shared" si="6"/>
        <v>476694950.6304</v>
      </c>
      <c r="Z47" s="195">
        <f t="shared" si="2"/>
        <v>462810.63167999999</v>
      </c>
      <c r="AA47" s="183" t="s">
        <v>49</v>
      </c>
      <c r="AB47" s="375">
        <f t="shared" si="45"/>
        <v>971695.4444444445</v>
      </c>
      <c r="AC47" s="217">
        <v>1</v>
      </c>
      <c r="AD47" s="375">
        <f t="shared" si="46"/>
        <v>971695.4444444445</v>
      </c>
      <c r="AE47" s="286">
        <v>0.95</v>
      </c>
      <c r="AF47" s="375">
        <f t="shared" si="47"/>
        <v>993918.88888888899</v>
      </c>
      <c r="AG47" s="217">
        <v>1</v>
      </c>
      <c r="AH47" s="375">
        <f t="shared" si="48"/>
        <v>993918.88888888899</v>
      </c>
      <c r="AI47" s="286">
        <v>0.95</v>
      </c>
      <c r="AJ47" s="375">
        <f t="shared" si="49"/>
        <v>1016142.3333333335</v>
      </c>
      <c r="AK47" s="217">
        <v>1</v>
      </c>
      <c r="AL47" s="375">
        <f t="shared" si="50"/>
        <v>1016142.3333333335</v>
      </c>
      <c r="AM47" s="286">
        <v>0.95</v>
      </c>
      <c r="AN47" s="375">
        <f t="shared" si="51"/>
        <v>1038365.777777778</v>
      </c>
      <c r="AO47" s="217">
        <v>1</v>
      </c>
      <c r="AP47" s="375">
        <f t="shared" si="52"/>
        <v>1038365.777777778</v>
      </c>
      <c r="AQ47" s="286">
        <v>0.95</v>
      </c>
      <c r="AR47" s="375">
        <f t="shared" si="53"/>
        <v>1060589.2222222225</v>
      </c>
      <c r="AS47" s="217">
        <v>1</v>
      </c>
      <c r="AT47" s="375">
        <f t="shared" si="54"/>
        <v>1060589.2222222225</v>
      </c>
      <c r="AU47" s="286">
        <v>0.95</v>
      </c>
      <c r="AV47" s="375">
        <f t="shared" si="55"/>
        <v>1082812.666666667</v>
      </c>
      <c r="AW47" s="217">
        <v>1</v>
      </c>
      <c r="AX47" s="183">
        <f t="shared" si="56"/>
        <v>1082812.666666667</v>
      </c>
      <c r="AY47" s="286">
        <v>0.95</v>
      </c>
      <c r="AZ47" s="375">
        <f t="shared" si="57"/>
        <v>1105036.1111111115</v>
      </c>
      <c r="BA47" s="217">
        <v>1</v>
      </c>
      <c r="BB47" s="375">
        <f t="shared" si="58"/>
        <v>1105036.1111111115</v>
      </c>
      <c r="BC47" s="286">
        <v>0.95</v>
      </c>
      <c r="BD47" s="375">
        <f t="shared" si="59"/>
        <v>1127259.555555556</v>
      </c>
      <c r="BE47" s="217">
        <v>1</v>
      </c>
      <c r="BF47" s="375">
        <f t="shared" si="60"/>
        <v>1127259.555555556</v>
      </c>
      <c r="BG47" s="286">
        <v>0.95</v>
      </c>
      <c r="BH47" s="282" t="s">
        <v>533</v>
      </c>
      <c r="BI47" s="278">
        <v>1149483</v>
      </c>
      <c r="BJ47" s="288">
        <v>1</v>
      </c>
      <c r="BK47" s="289" t="s">
        <v>529</v>
      </c>
      <c r="BL47" s="277">
        <f t="shared" si="61"/>
        <v>1149483</v>
      </c>
      <c r="BM47" s="286">
        <v>0.95</v>
      </c>
      <c r="BN47" s="278"/>
      <c r="BO47" s="387">
        <f t="shared" si="62"/>
        <v>462810.63167999999</v>
      </c>
      <c r="BP47" s="387">
        <f t="shared" si="63"/>
        <v>749935.11011333333</v>
      </c>
      <c r="BQ47" s="387">
        <f t="shared" si="64"/>
        <v>767086.72006666672</v>
      </c>
      <c r="BR47" s="387">
        <f t="shared" si="65"/>
        <v>784238.33002000011</v>
      </c>
      <c r="BS47" s="387">
        <f t="shared" si="66"/>
        <v>801389.9399733335</v>
      </c>
      <c r="BT47" s="387">
        <f t="shared" si="67"/>
        <v>818541.54992666678</v>
      </c>
      <c r="BU47" s="387">
        <f t="shared" si="68"/>
        <v>835693.15988000017</v>
      </c>
      <c r="BV47" s="387">
        <f t="shared" si="69"/>
        <v>852844.76983333344</v>
      </c>
      <c r="BW47" s="387">
        <f t="shared" si="70"/>
        <v>869996.37978666683</v>
      </c>
      <c r="BX47" s="387">
        <f t="shared" si="71"/>
        <v>887147.98973999987</v>
      </c>
      <c r="BY47" s="388">
        <f t="shared" si="72"/>
        <v>0.91687037637760749</v>
      </c>
      <c r="BZ47" s="388">
        <f t="shared" si="73"/>
        <v>0.21065497455427859</v>
      </c>
      <c r="CA47" s="389" t="b">
        <f t="shared" si="74"/>
        <v>0</v>
      </c>
    </row>
    <row r="48" spans="1:79">
      <c r="A48" s="183"/>
      <c r="B48" s="183" t="s">
        <v>101</v>
      </c>
      <c r="C48" s="183" t="s">
        <v>102</v>
      </c>
      <c r="D48" s="192" t="s">
        <v>237</v>
      </c>
      <c r="E48" s="183" t="str">
        <f t="shared" si="3"/>
        <v>Purchase of consumables for Hemoglobin for pregnant women (hemacue)</v>
      </c>
      <c r="F48" s="184">
        <v>3</v>
      </c>
      <c r="G48" s="183"/>
      <c r="H48" s="183"/>
      <c r="I48" s="183"/>
      <c r="J48" s="185"/>
      <c r="K48" s="186">
        <f t="shared" si="4"/>
        <v>0</v>
      </c>
      <c r="L48" s="187"/>
      <c r="M48" s="183" t="s">
        <v>48</v>
      </c>
      <c r="N48" s="197" t="s">
        <v>391</v>
      </c>
      <c r="O48" s="202">
        <v>949472</v>
      </c>
      <c r="P48" s="217">
        <v>1</v>
      </c>
      <c r="Q48" s="190"/>
      <c r="R48" s="190">
        <f t="shared" si="5"/>
        <v>949472</v>
      </c>
      <c r="S48" s="207">
        <v>0.95</v>
      </c>
      <c r="T48" s="190" t="s">
        <v>392</v>
      </c>
      <c r="U48" s="190">
        <v>3</v>
      </c>
      <c r="V48" s="190" t="s">
        <v>505</v>
      </c>
      <c r="W48" s="183">
        <v>1.4750000000000001</v>
      </c>
      <c r="X48" s="193">
        <f t="shared" si="1"/>
        <v>901998</v>
      </c>
      <c r="Y48" s="194">
        <f t="shared" si="6"/>
        <v>1370361069.1999998</v>
      </c>
      <c r="Z48" s="195">
        <f t="shared" si="2"/>
        <v>1330447.6399999999</v>
      </c>
      <c r="AA48" s="183" t="s">
        <v>49</v>
      </c>
      <c r="AB48" s="375">
        <f t="shared" si="45"/>
        <v>971695.4444444445</v>
      </c>
      <c r="AC48" s="217">
        <v>1</v>
      </c>
      <c r="AD48" s="375">
        <f t="shared" si="46"/>
        <v>971695.4444444445</v>
      </c>
      <c r="AE48" s="286">
        <v>0.95</v>
      </c>
      <c r="AF48" s="375">
        <f t="shared" si="47"/>
        <v>993918.88888888899</v>
      </c>
      <c r="AG48" s="217">
        <v>1</v>
      </c>
      <c r="AH48" s="375">
        <f t="shared" si="48"/>
        <v>993918.88888888899</v>
      </c>
      <c r="AI48" s="286">
        <v>0.95</v>
      </c>
      <c r="AJ48" s="375">
        <f t="shared" si="49"/>
        <v>1016142.3333333335</v>
      </c>
      <c r="AK48" s="217">
        <v>1</v>
      </c>
      <c r="AL48" s="375">
        <f t="shared" si="50"/>
        <v>1016142.3333333335</v>
      </c>
      <c r="AM48" s="286">
        <v>0.95</v>
      </c>
      <c r="AN48" s="375">
        <f t="shared" si="51"/>
        <v>1038365.777777778</v>
      </c>
      <c r="AO48" s="217">
        <v>1</v>
      </c>
      <c r="AP48" s="375">
        <f t="shared" si="52"/>
        <v>1038365.777777778</v>
      </c>
      <c r="AQ48" s="286">
        <v>0.95</v>
      </c>
      <c r="AR48" s="375">
        <f t="shared" si="53"/>
        <v>1060589.2222222225</v>
      </c>
      <c r="AS48" s="217">
        <v>1</v>
      </c>
      <c r="AT48" s="375">
        <f t="shared" si="54"/>
        <v>1060589.2222222225</v>
      </c>
      <c r="AU48" s="286">
        <v>0.95</v>
      </c>
      <c r="AV48" s="375">
        <f t="shared" si="55"/>
        <v>1082812.666666667</v>
      </c>
      <c r="AW48" s="217">
        <v>1</v>
      </c>
      <c r="AX48" s="183">
        <f t="shared" si="56"/>
        <v>1082812.666666667</v>
      </c>
      <c r="AY48" s="286">
        <v>0.95</v>
      </c>
      <c r="AZ48" s="375">
        <f t="shared" si="57"/>
        <v>1105036.1111111115</v>
      </c>
      <c r="BA48" s="217">
        <v>1</v>
      </c>
      <c r="BB48" s="375">
        <f t="shared" si="58"/>
        <v>1105036.1111111115</v>
      </c>
      <c r="BC48" s="286">
        <v>0.95</v>
      </c>
      <c r="BD48" s="375">
        <f t="shared" si="59"/>
        <v>1127259.555555556</v>
      </c>
      <c r="BE48" s="217">
        <v>1</v>
      </c>
      <c r="BF48" s="375">
        <f t="shared" si="60"/>
        <v>1127259.555555556</v>
      </c>
      <c r="BG48" s="286">
        <v>0.95</v>
      </c>
      <c r="BH48" s="282" t="s">
        <v>533</v>
      </c>
      <c r="BI48" s="278">
        <v>1149483</v>
      </c>
      <c r="BJ48" s="288">
        <v>1</v>
      </c>
      <c r="BK48" s="289" t="s">
        <v>529</v>
      </c>
      <c r="BL48" s="277">
        <f t="shared" si="61"/>
        <v>1149483</v>
      </c>
      <c r="BM48" s="286">
        <v>0.95</v>
      </c>
      <c r="BN48" s="278"/>
      <c r="BO48" s="387">
        <f t="shared" si="62"/>
        <v>1330447.6399999999</v>
      </c>
      <c r="BP48" s="387">
        <f t="shared" si="63"/>
        <v>1361588.2415277779</v>
      </c>
      <c r="BQ48" s="387">
        <f t="shared" si="64"/>
        <v>1392728.8430555558</v>
      </c>
      <c r="BR48" s="387">
        <f t="shared" si="65"/>
        <v>1423869.4445833336</v>
      </c>
      <c r="BS48" s="387">
        <f t="shared" si="66"/>
        <v>1455010.0461111115</v>
      </c>
      <c r="BT48" s="387">
        <f t="shared" si="67"/>
        <v>1486150.6476388893</v>
      </c>
      <c r="BU48" s="387">
        <f t="shared" si="68"/>
        <v>1517291.249166667</v>
      </c>
      <c r="BV48" s="387">
        <f t="shared" si="69"/>
        <v>1548431.8506944447</v>
      </c>
      <c r="BW48" s="387">
        <f t="shared" si="70"/>
        <v>1579572.4522222227</v>
      </c>
      <c r="BX48" s="387">
        <f t="shared" si="71"/>
        <v>1610713.05375</v>
      </c>
      <c r="BY48" s="388">
        <f t="shared" si="72"/>
        <v>0.21065497455427865</v>
      </c>
      <c r="BZ48" s="388">
        <f t="shared" si="73"/>
        <v>0.21065497455427859</v>
      </c>
      <c r="CA48" s="389" t="b">
        <f t="shared" si="74"/>
        <v>1</v>
      </c>
    </row>
    <row r="49" spans="1:79">
      <c r="A49" s="183">
        <v>135</v>
      </c>
      <c r="B49" s="183" t="s">
        <v>235</v>
      </c>
      <c r="C49" s="183" t="s">
        <v>109</v>
      </c>
      <c r="D49" s="183" t="s">
        <v>110</v>
      </c>
      <c r="E49" s="183" t="str">
        <f t="shared" si="3"/>
        <v>Purchase of consumables for Oral Contraception</v>
      </c>
      <c r="F49" s="184">
        <v>3</v>
      </c>
      <c r="G49" s="183">
        <v>2.65</v>
      </c>
      <c r="H49" s="183">
        <v>0.37</v>
      </c>
      <c r="I49" s="183">
        <v>-57.856201919999997</v>
      </c>
      <c r="J49" s="185">
        <v>-156.3681132972973</v>
      </c>
      <c r="K49" s="186">
        <f t="shared" si="4"/>
        <v>213075.7776</v>
      </c>
      <c r="L49" s="187">
        <v>0.6</v>
      </c>
      <c r="M49" s="183" t="s">
        <v>51</v>
      </c>
      <c r="N49" s="196" t="s">
        <v>403</v>
      </c>
      <c r="O49" s="197">
        <v>4799004</v>
      </c>
      <c r="P49" s="217">
        <v>0.2</v>
      </c>
      <c r="Q49" s="190" t="s">
        <v>404</v>
      </c>
      <c r="R49" s="190">
        <f t="shared" si="5"/>
        <v>959800.8</v>
      </c>
      <c r="S49" s="207">
        <v>0.6</v>
      </c>
      <c r="T49" s="183"/>
      <c r="U49" s="183">
        <v>4</v>
      </c>
      <c r="V49" s="183" t="s">
        <v>502</v>
      </c>
      <c r="W49" s="183">
        <v>0.88500000000000001</v>
      </c>
      <c r="X49" s="193">
        <f t="shared" si="1"/>
        <v>575880</v>
      </c>
      <c r="Y49" s="194">
        <f t="shared" si="6"/>
        <v>524943851.54399997</v>
      </c>
      <c r="Z49" s="195">
        <f t="shared" si="2"/>
        <v>509654.22479999997</v>
      </c>
      <c r="AA49" s="183" t="s">
        <v>49</v>
      </c>
      <c r="AB49" s="375">
        <f t="shared" si="45"/>
        <v>4951351.111111111</v>
      </c>
      <c r="AC49" s="379">
        <f>((BJ49-P49)/$AD$1)+P49</f>
        <v>0.21111111111111111</v>
      </c>
      <c r="AD49" s="375">
        <f t="shared" si="46"/>
        <v>1045285.2345679012</v>
      </c>
      <c r="AE49" s="343">
        <v>0.6</v>
      </c>
      <c r="AF49" s="375">
        <f t="shared" si="47"/>
        <v>5103698.222222222</v>
      </c>
      <c r="AG49" s="377">
        <f>((BJ49-P49)/$AD$1)+AC49</f>
        <v>0.22222222222222221</v>
      </c>
      <c r="AH49" s="375">
        <f t="shared" si="48"/>
        <v>1134155.160493827</v>
      </c>
      <c r="AI49" s="343">
        <v>0.6</v>
      </c>
      <c r="AJ49" s="375">
        <f t="shared" si="49"/>
        <v>5256045.333333333</v>
      </c>
      <c r="AK49" s="377">
        <f>(($BJ$49-$P$49)/$AD$1)+AG$49</f>
        <v>0.23333333333333331</v>
      </c>
      <c r="AL49" s="375">
        <f t="shared" si="50"/>
        <v>1226410.5777777776</v>
      </c>
      <c r="AM49" s="343">
        <v>0.6</v>
      </c>
      <c r="AN49" s="375">
        <f t="shared" si="51"/>
        <v>5408392.444444444</v>
      </c>
      <c r="AO49" s="377">
        <f>(($BJ$49-$P$49)/$AD$1)+AK$49</f>
        <v>0.24444444444444441</v>
      </c>
      <c r="AP49" s="375">
        <f t="shared" si="52"/>
        <v>1322051.4864197527</v>
      </c>
      <c r="AQ49" s="343">
        <v>0.6</v>
      </c>
      <c r="AR49" s="375">
        <f t="shared" si="53"/>
        <v>5560739.555555555</v>
      </c>
      <c r="AS49" s="377">
        <f>(($BJ$49-$P$49)/$AD$1)+AO$49</f>
        <v>0.25555555555555554</v>
      </c>
      <c r="AT49" s="375">
        <f t="shared" si="54"/>
        <v>1421077.8864197528</v>
      </c>
      <c r="AU49" s="343">
        <v>0.6</v>
      </c>
      <c r="AV49" s="375">
        <f t="shared" si="55"/>
        <v>5713086.666666666</v>
      </c>
      <c r="AW49" s="377">
        <f>(($BJ$49-$P$49)/$AD$1)+AS$49</f>
        <v>0.26666666666666666</v>
      </c>
      <c r="AX49" s="183">
        <f t="shared" si="56"/>
        <v>1523489.7777777775</v>
      </c>
      <c r="AY49" s="343">
        <v>0.6</v>
      </c>
      <c r="AZ49" s="375">
        <f t="shared" si="57"/>
        <v>5865433.7777777771</v>
      </c>
      <c r="BA49" s="377">
        <f>(($BJ$49-$P$49)/$AD$1)+AW$49</f>
        <v>0.27777777777777779</v>
      </c>
      <c r="BB49" s="375">
        <f t="shared" si="58"/>
        <v>1629287.160493827</v>
      </c>
      <c r="BC49" s="343">
        <v>0.6</v>
      </c>
      <c r="BD49" s="375">
        <f t="shared" si="59"/>
        <v>6017780.8888888881</v>
      </c>
      <c r="BE49" s="377">
        <f>(($BJ$49-$P$49)/$AD$1)+BA$49</f>
        <v>0.28888888888888892</v>
      </c>
      <c r="BF49" s="375">
        <f t="shared" si="60"/>
        <v>1738470.0345679012</v>
      </c>
      <c r="BG49" s="343">
        <v>0.6</v>
      </c>
      <c r="BH49" s="188" t="s">
        <v>403</v>
      </c>
      <c r="BI49" s="280">
        <v>6170128</v>
      </c>
      <c r="BJ49" s="285">
        <v>0.3</v>
      </c>
      <c r="BK49" s="278" t="s">
        <v>539</v>
      </c>
      <c r="BL49" s="277">
        <f t="shared" si="61"/>
        <v>1851038.4</v>
      </c>
      <c r="BM49" s="187">
        <v>0.6</v>
      </c>
      <c r="BN49" s="278"/>
      <c r="BO49" s="387">
        <f t="shared" si="62"/>
        <v>509654.22479999997</v>
      </c>
      <c r="BP49" s="387">
        <f t="shared" si="63"/>
        <v>555046.45955555548</v>
      </c>
      <c r="BQ49" s="387">
        <f t="shared" si="64"/>
        <v>602236.39022222208</v>
      </c>
      <c r="BR49" s="387">
        <f t="shared" si="65"/>
        <v>651224.01679999987</v>
      </c>
      <c r="BS49" s="387">
        <f t="shared" si="66"/>
        <v>702009.33928888862</v>
      </c>
      <c r="BT49" s="387">
        <f t="shared" si="67"/>
        <v>754592.35768888879</v>
      </c>
      <c r="BU49" s="387">
        <f t="shared" si="68"/>
        <v>808973.07199999981</v>
      </c>
      <c r="BV49" s="387">
        <f t="shared" si="69"/>
        <v>865151.48222222214</v>
      </c>
      <c r="BW49" s="387">
        <f t="shared" si="70"/>
        <v>923127.58835555555</v>
      </c>
      <c r="BX49" s="387">
        <f t="shared" si="71"/>
        <v>982901.3903999998</v>
      </c>
      <c r="BY49" s="388">
        <f t="shared" si="72"/>
        <v>0.92856517727428411</v>
      </c>
      <c r="BZ49" s="388">
        <f t="shared" si="73"/>
        <v>0.92856517727428423</v>
      </c>
      <c r="CA49" s="389" t="b">
        <f t="shared" si="74"/>
        <v>1</v>
      </c>
    </row>
    <row r="50" spans="1:79">
      <c r="A50" s="183">
        <v>136</v>
      </c>
      <c r="B50" s="183" t="s">
        <v>235</v>
      </c>
      <c r="C50" s="183" t="s">
        <v>109</v>
      </c>
      <c r="D50" s="183" t="s">
        <v>111</v>
      </c>
      <c r="E50" s="183" t="str">
        <f t="shared" si="3"/>
        <v>Purchase of consumables for Male condom</v>
      </c>
      <c r="F50" s="184">
        <v>3</v>
      </c>
      <c r="G50" s="183">
        <v>2.2000000000000002</v>
      </c>
      <c r="H50" s="183">
        <v>2.280089931692578E-3</v>
      </c>
      <c r="I50" s="183">
        <v>0.417944998733562</v>
      </c>
      <c r="J50" s="185">
        <v>183.30197985800896</v>
      </c>
      <c r="K50" s="186">
        <f t="shared" si="4"/>
        <v>2785.456725255091</v>
      </c>
      <c r="L50" s="187">
        <v>0.7</v>
      </c>
      <c r="M50" s="183" t="s">
        <v>51</v>
      </c>
      <c r="N50" s="197" t="s">
        <v>405</v>
      </c>
      <c r="O50" s="197">
        <v>4363012</v>
      </c>
      <c r="P50" s="217">
        <v>0.4</v>
      </c>
      <c r="Q50" s="190"/>
      <c r="R50" s="190">
        <f t="shared" si="5"/>
        <v>1745204.8</v>
      </c>
      <c r="S50" s="207">
        <v>0.7</v>
      </c>
      <c r="T50" s="183"/>
      <c r="U50" s="183">
        <v>4</v>
      </c>
      <c r="V50" s="183" t="s">
        <v>502</v>
      </c>
      <c r="W50" s="183">
        <v>5.0327999999999999</v>
      </c>
      <c r="X50" s="193">
        <f t="shared" si="1"/>
        <v>1221643</v>
      </c>
      <c r="Y50" s="194">
        <f t="shared" si="6"/>
        <v>6332735303.2742395</v>
      </c>
      <c r="Z50" s="195">
        <f t="shared" si="2"/>
        <v>6148286.7022079993</v>
      </c>
      <c r="AA50" s="183" t="s">
        <v>49</v>
      </c>
      <c r="AB50" s="375">
        <f t="shared" si="45"/>
        <v>4497992.222222222</v>
      </c>
      <c r="AC50" s="343">
        <v>0.4</v>
      </c>
      <c r="AD50" s="375">
        <f t="shared" si="46"/>
        <v>1799196.888888889</v>
      </c>
      <c r="AE50" s="343">
        <v>0.7</v>
      </c>
      <c r="AF50" s="375">
        <f t="shared" si="47"/>
        <v>4632972.444444444</v>
      </c>
      <c r="AG50" s="343">
        <v>0.4</v>
      </c>
      <c r="AH50" s="375">
        <f t="shared" si="48"/>
        <v>1853188.9777777777</v>
      </c>
      <c r="AI50" s="343">
        <v>0.7</v>
      </c>
      <c r="AJ50" s="375">
        <f t="shared" si="49"/>
        <v>4767952.666666666</v>
      </c>
      <c r="AK50" s="343">
        <v>0.4</v>
      </c>
      <c r="AL50" s="375">
        <f t="shared" si="50"/>
        <v>1907181.0666666664</v>
      </c>
      <c r="AM50" s="343">
        <v>0.7</v>
      </c>
      <c r="AN50" s="375">
        <f t="shared" si="51"/>
        <v>4902932.8888888881</v>
      </c>
      <c r="AO50" s="343">
        <v>0.4</v>
      </c>
      <c r="AP50" s="375">
        <f t="shared" si="52"/>
        <v>1961173.1555555554</v>
      </c>
      <c r="AQ50" s="343">
        <v>0.7</v>
      </c>
      <c r="AR50" s="375">
        <f t="shared" si="53"/>
        <v>5037913.1111111101</v>
      </c>
      <c r="AS50" s="343">
        <v>0.4</v>
      </c>
      <c r="AT50" s="375">
        <f t="shared" si="54"/>
        <v>2015165.2444444441</v>
      </c>
      <c r="AU50" s="343">
        <v>0.7</v>
      </c>
      <c r="AV50" s="375">
        <f t="shared" si="55"/>
        <v>5172893.3333333321</v>
      </c>
      <c r="AW50" s="343">
        <v>0.4</v>
      </c>
      <c r="AX50" s="183">
        <f t="shared" si="56"/>
        <v>2069157.333333333</v>
      </c>
      <c r="AY50" s="343">
        <v>0.7</v>
      </c>
      <c r="AZ50" s="375">
        <f t="shared" si="57"/>
        <v>5307873.5555555541</v>
      </c>
      <c r="BA50" s="343">
        <v>0.4</v>
      </c>
      <c r="BB50" s="375">
        <f t="shared" si="58"/>
        <v>2123149.4222222217</v>
      </c>
      <c r="BC50" s="343">
        <v>0.7</v>
      </c>
      <c r="BD50" s="375">
        <f t="shared" si="59"/>
        <v>5442853.7777777761</v>
      </c>
      <c r="BE50" s="343">
        <v>0.4</v>
      </c>
      <c r="BF50" s="375">
        <f t="shared" si="60"/>
        <v>2177141.5111111104</v>
      </c>
      <c r="BG50" s="343">
        <v>0.7</v>
      </c>
      <c r="BH50" s="188" t="s">
        <v>405</v>
      </c>
      <c r="BI50" s="280">
        <v>5577834</v>
      </c>
      <c r="BJ50" s="285">
        <v>0.4</v>
      </c>
      <c r="BK50" s="289" t="s">
        <v>529</v>
      </c>
      <c r="BL50" s="277">
        <f t="shared" si="61"/>
        <v>2231133.6</v>
      </c>
      <c r="BM50" s="187">
        <v>0.7</v>
      </c>
      <c r="BN50" s="278"/>
      <c r="BO50" s="387">
        <f t="shared" si="62"/>
        <v>6148286.7022079993</v>
      </c>
      <c r="BP50" s="387">
        <f t="shared" si="63"/>
        <v>6338498.6716799997</v>
      </c>
      <c r="BQ50" s="387">
        <f t="shared" si="64"/>
        <v>6528710.6411519991</v>
      </c>
      <c r="BR50" s="387">
        <f t="shared" si="65"/>
        <v>6718922.6106239986</v>
      </c>
      <c r="BS50" s="387">
        <f t="shared" si="66"/>
        <v>6909134.580095998</v>
      </c>
      <c r="BT50" s="387">
        <f t="shared" si="67"/>
        <v>7099346.5495679984</v>
      </c>
      <c r="BU50" s="387">
        <f t="shared" si="68"/>
        <v>7289558.5190399988</v>
      </c>
      <c r="BV50" s="387">
        <f t="shared" si="69"/>
        <v>7479770.4885119973</v>
      </c>
      <c r="BW50" s="387">
        <f t="shared" si="70"/>
        <v>7669982.4579839977</v>
      </c>
      <c r="BX50" s="387">
        <f t="shared" si="71"/>
        <v>7860194.4274559999</v>
      </c>
      <c r="BY50" s="388">
        <f t="shared" si="72"/>
        <v>0.27843654796273781</v>
      </c>
      <c r="BZ50" s="388">
        <f t="shared" si="73"/>
        <v>0.2784365479627377</v>
      </c>
      <c r="CA50" s="389" t="b">
        <f t="shared" si="74"/>
        <v>1</v>
      </c>
    </row>
    <row r="51" spans="1:79">
      <c r="A51" s="183">
        <v>138</v>
      </c>
      <c r="B51" s="183" t="s">
        <v>235</v>
      </c>
      <c r="C51" s="183" t="s">
        <v>109</v>
      </c>
      <c r="D51" s="183" t="s">
        <v>113</v>
      </c>
      <c r="E51" s="183" t="str">
        <f t="shared" si="3"/>
        <v>Purchase of consumables for Injectable Contraception</v>
      </c>
      <c r="F51" s="184">
        <v>3</v>
      </c>
      <c r="G51" s="183">
        <v>2.2000000000000002</v>
      </c>
      <c r="H51" s="183">
        <v>0.37</v>
      </c>
      <c r="I51" s="183">
        <v>-57.856201919999997</v>
      </c>
      <c r="J51" s="185">
        <v>-156.3681132972973</v>
      </c>
      <c r="K51" s="186">
        <f t="shared" si="4"/>
        <v>319613.66639999999</v>
      </c>
      <c r="L51" s="187">
        <v>0.6</v>
      </c>
      <c r="M51" s="183" t="s">
        <v>51</v>
      </c>
      <c r="N51" s="196" t="s">
        <v>403</v>
      </c>
      <c r="O51" s="197">
        <v>4799004</v>
      </c>
      <c r="P51" s="217">
        <v>0.3</v>
      </c>
      <c r="Q51" s="190" t="s">
        <v>404</v>
      </c>
      <c r="R51" s="190">
        <f t="shared" si="5"/>
        <v>1439701.2</v>
      </c>
      <c r="S51" s="207">
        <v>0.6</v>
      </c>
      <c r="T51" s="183"/>
      <c r="U51" s="183">
        <v>4</v>
      </c>
      <c r="V51" s="183" t="s">
        <v>502</v>
      </c>
      <c r="W51" s="183">
        <v>0.83673600000000004</v>
      </c>
      <c r="X51" s="193">
        <f t="shared" si="1"/>
        <v>863821</v>
      </c>
      <c r="Y51" s="194">
        <f t="shared" si="6"/>
        <v>744473590.78901756</v>
      </c>
      <c r="Z51" s="195">
        <f t="shared" si="2"/>
        <v>722789.89396992</v>
      </c>
      <c r="AA51" s="183" t="s">
        <v>49</v>
      </c>
      <c r="AB51" s="375">
        <f t="shared" si="45"/>
        <v>4951351.111111111</v>
      </c>
      <c r="AC51" s="379">
        <f>((BJ51-P51)/$AD$1)+P51</f>
        <v>0.31111111111111112</v>
      </c>
      <c r="AD51" s="375">
        <f t="shared" si="46"/>
        <v>1540420.3456790124</v>
      </c>
      <c r="AE51" s="187">
        <v>0.6</v>
      </c>
      <c r="AF51" s="375">
        <f t="shared" si="47"/>
        <v>5103698.222222222</v>
      </c>
      <c r="AG51" s="379">
        <f>((BJ51-P51)/$AD$1)+AC51</f>
        <v>0.32222222222222224</v>
      </c>
      <c r="AH51" s="375">
        <f t="shared" si="48"/>
        <v>1644524.9827160495</v>
      </c>
      <c r="AI51" s="187">
        <v>0.6</v>
      </c>
      <c r="AJ51" s="375">
        <f t="shared" si="49"/>
        <v>5256045.333333333</v>
      </c>
      <c r="AK51" s="379">
        <f>(($BJ$51-$P$51)/$AD$1)+AG$51</f>
        <v>0.33333333333333337</v>
      </c>
      <c r="AL51" s="375">
        <f t="shared" si="50"/>
        <v>1752015.1111111112</v>
      </c>
      <c r="AM51" s="187">
        <v>0.6</v>
      </c>
      <c r="AN51" s="375">
        <f t="shared" si="51"/>
        <v>5408392.444444444</v>
      </c>
      <c r="AO51" s="379">
        <f>(($BJ$51-$P$51)/$AD$1)+AK$51</f>
        <v>0.3444444444444445</v>
      </c>
      <c r="AP51" s="375">
        <f t="shared" si="52"/>
        <v>1862890.7308641977</v>
      </c>
      <c r="AQ51" s="187">
        <v>0.6</v>
      </c>
      <c r="AR51" s="375">
        <f t="shared" si="53"/>
        <v>5560739.555555555</v>
      </c>
      <c r="AS51" s="379">
        <f>(($BJ$51-$P$51)/$AD$1)+AO$51</f>
        <v>0.35555555555555562</v>
      </c>
      <c r="AT51" s="375">
        <f t="shared" si="54"/>
        <v>1977151.841975309</v>
      </c>
      <c r="AU51" s="187">
        <v>0.6</v>
      </c>
      <c r="AV51" s="375">
        <f t="shared" si="55"/>
        <v>5713086.666666666</v>
      </c>
      <c r="AW51" s="379">
        <f>(($BJ$51-$P$51)/$AD$1)+AS$51</f>
        <v>0.36666666666666675</v>
      </c>
      <c r="AX51" s="183">
        <f t="shared" si="56"/>
        <v>2094798.4444444447</v>
      </c>
      <c r="AY51" s="187">
        <v>0.6</v>
      </c>
      <c r="AZ51" s="375">
        <f t="shared" si="57"/>
        <v>5865433.7777777771</v>
      </c>
      <c r="BA51" s="379">
        <f>(($BJ$51-$P$51)/$AD$1)+AW$51</f>
        <v>0.37777777777777788</v>
      </c>
      <c r="BB51" s="375">
        <f t="shared" si="58"/>
        <v>2215830.538271605</v>
      </c>
      <c r="BC51" s="187">
        <v>0.6</v>
      </c>
      <c r="BD51" s="375">
        <f t="shared" si="59"/>
        <v>6017780.8888888881</v>
      </c>
      <c r="BE51" s="379">
        <f>(($BJ$51-$P$51)/$AD$1)+BA$51</f>
        <v>0.38888888888888901</v>
      </c>
      <c r="BF51" s="375">
        <f t="shared" si="60"/>
        <v>2340248.1234567906</v>
      </c>
      <c r="BG51" s="187">
        <v>0.6</v>
      </c>
      <c r="BH51" s="188" t="s">
        <v>403</v>
      </c>
      <c r="BI51" s="280">
        <v>6170128</v>
      </c>
      <c r="BJ51" s="285">
        <v>0.4</v>
      </c>
      <c r="BK51" s="278" t="s">
        <v>539</v>
      </c>
      <c r="BL51" s="277">
        <f t="shared" si="61"/>
        <v>2468051.2000000002</v>
      </c>
      <c r="BM51" s="187">
        <v>0.6</v>
      </c>
      <c r="BN51" s="278"/>
      <c r="BO51" s="387">
        <f t="shared" si="62"/>
        <v>722789.89396992</v>
      </c>
      <c r="BP51" s="387">
        <f t="shared" si="63"/>
        <v>773355.09501724446</v>
      </c>
      <c r="BQ51" s="387">
        <f t="shared" si="64"/>
        <v>825619.95356273779</v>
      </c>
      <c r="BR51" s="387">
        <f t="shared" si="65"/>
        <v>879584.4696064</v>
      </c>
      <c r="BS51" s="387">
        <f t="shared" si="66"/>
        <v>935248.6431482312</v>
      </c>
      <c r="BT51" s="387">
        <f t="shared" si="67"/>
        <v>992612.47418823128</v>
      </c>
      <c r="BU51" s="387">
        <f t="shared" si="68"/>
        <v>1051675.9627264002</v>
      </c>
      <c r="BV51" s="387">
        <f t="shared" si="69"/>
        <v>1112439.1087627378</v>
      </c>
      <c r="BW51" s="387">
        <f t="shared" si="70"/>
        <v>1174901.9122972446</v>
      </c>
      <c r="BX51" s="387">
        <f t="shared" si="71"/>
        <v>1239064.37332992</v>
      </c>
      <c r="BY51" s="388">
        <f t="shared" si="72"/>
        <v>0.71428015757714169</v>
      </c>
      <c r="BZ51" s="388">
        <f t="shared" si="73"/>
        <v>0.71428015757714192</v>
      </c>
      <c r="CA51" s="389" t="b">
        <f t="shared" si="74"/>
        <v>1</v>
      </c>
    </row>
    <row r="52" spans="1:79">
      <c r="A52" s="183">
        <v>139</v>
      </c>
      <c r="B52" s="183" t="s">
        <v>235</v>
      </c>
      <c r="C52" s="183" t="s">
        <v>109</v>
      </c>
      <c r="D52" s="183" t="s">
        <v>114</v>
      </c>
      <c r="E52" s="183" t="str">
        <f t="shared" si="3"/>
        <v>Purchase of consumables for IUD</v>
      </c>
      <c r="F52" s="184">
        <v>3</v>
      </c>
      <c r="G52" s="183">
        <v>2.65</v>
      </c>
      <c r="H52" s="183">
        <v>0.37</v>
      </c>
      <c r="I52" s="183">
        <v>-57.856201919999997</v>
      </c>
      <c r="J52" s="185">
        <v>-156.3681132972973</v>
      </c>
      <c r="K52" s="186">
        <f t="shared" si="4"/>
        <v>10653.78888</v>
      </c>
      <c r="L52" s="187">
        <v>0.6</v>
      </c>
      <c r="M52" s="183" t="s">
        <v>51</v>
      </c>
      <c r="N52" s="196" t="s">
        <v>403</v>
      </c>
      <c r="O52" s="197">
        <v>4799004</v>
      </c>
      <c r="P52" s="217">
        <v>0.01</v>
      </c>
      <c r="Q52" s="190" t="s">
        <v>404</v>
      </c>
      <c r="R52" s="190">
        <f t="shared" si="5"/>
        <v>47990.04</v>
      </c>
      <c r="S52" s="207">
        <v>0.6</v>
      </c>
      <c r="T52" s="183"/>
      <c r="U52" s="183">
        <v>1</v>
      </c>
      <c r="V52" s="183" t="s">
        <v>506</v>
      </c>
      <c r="W52" s="183">
        <v>7.6260000000000008E-2</v>
      </c>
      <c r="X52" s="193">
        <f t="shared" si="1"/>
        <v>28794</v>
      </c>
      <c r="Y52" s="194">
        <f t="shared" si="6"/>
        <v>2261707.2383472007</v>
      </c>
      <c r="Z52" s="195">
        <f t="shared" si="2"/>
        <v>2195.8322702400005</v>
      </c>
      <c r="AA52" s="183" t="s">
        <v>49</v>
      </c>
      <c r="AB52" s="375">
        <f t="shared" si="45"/>
        <v>4951351.111111111</v>
      </c>
      <c r="AC52" s="379">
        <f>((BJ52-P52)/$AD$1)+P52</f>
        <v>1.4444444444444444E-2</v>
      </c>
      <c r="AD52" s="375">
        <f t="shared" si="46"/>
        <v>71519.516049382713</v>
      </c>
      <c r="AE52" s="187">
        <v>0.6</v>
      </c>
      <c r="AF52" s="375">
        <f t="shared" si="47"/>
        <v>5103698.222222222</v>
      </c>
      <c r="AG52" s="379">
        <f>((BJ52-P52)/$AD$1)+AC52</f>
        <v>1.8888888888888889E-2</v>
      </c>
      <c r="AH52" s="375">
        <f t="shared" si="48"/>
        <v>96403.188641975299</v>
      </c>
      <c r="AI52" s="187">
        <v>0.6</v>
      </c>
      <c r="AJ52" s="375">
        <f t="shared" si="49"/>
        <v>5256045.333333333</v>
      </c>
      <c r="AK52" s="379">
        <f>(($BJ$52-$P$52)/$AD$1)+AG$52</f>
        <v>2.3333333333333334E-2</v>
      </c>
      <c r="AL52" s="375">
        <f t="shared" si="50"/>
        <v>122641.05777777778</v>
      </c>
      <c r="AM52" s="187">
        <v>0.6</v>
      </c>
      <c r="AN52" s="375">
        <f t="shared" si="51"/>
        <v>5408392.444444444</v>
      </c>
      <c r="AO52" s="379">
        <f>(($BJ$52-$P$52)/$AD$1)+AK$52</f>
        <v>2.777777777777778E-2</v>
      </c>
      <c r="AP52" s="375">
        <f t="shared" si="52"/>
        <v>150233.12345679011</v>
      </c>
      <c r="AQ52" s="187">
        <v>0.6</v>
      </c>
      <c r="AR52" s="375">
        <f t="shared" si="53"/>
        <v>5560739.555555555</v>
      </c>
      <c r="AS52" s="379">
        <f>(($BJ$52-$P$52)/$AD$1)+AO$52</f>
        <v>3.2222222222222222E-2</v>
      </c>
      <c r="AT52" s="375">
        <f t="shared" si="54"/>
        <v>179179.38567901234</v>
      </c>
      <c r="AU52" s="187">
        <v>0.6</v>
      </c>
      <c r="AV52" s="375">
        <f t="shared" si="55"/>
        <v>5713086.666666666</v>
      </c>
      <c r="AW52" s="379">
        <f>(($BJ$52-$P$52)/$AD$1)+AS$52</f>
        <v>3.6666666666666667E-2</v>
      </c>
      <c r="AX52" s="183">
        <f t="shared" si="56"/>
        <v>209479.84444444443</v>
      </c>
      <c r="AY52" s="187">
        <v>0.6</v>
      </c>
      <c r="AZ52" s="375">
        <f t="shared" si="57"/>
        <v>5865433.7777777771</v>
      </c>
      <c r="BA52" s="379">
        <f>(($BJ$52-$P$52)/$AD$1)+AW$52</f>
        <v>4.1111111111111112E-2</v>
      </c>
      <c r="BB52" s="375">
        <f t="shared" si="58"/>
        <v>241134.49975308639</v>
      </c>
      <c r="BC52" s="187">
        <v>0.6</v>
      </c>
      <c r="BD52" s="375">
        <f t="shared" si="59"/>
        <v>6017780.8888888881</v>
      </c>
      <c r="BE52" s="379">
        <f>(($BJ$52-$P$52)/$AD$1)+BA$52</f>
        <v>4.5555555555555557E-2</v>
      </c>
      <c r="BF52" s="375">
        <f t="shared" si="60"/>
        <v>274143.35160493827</v>
      </c>
      <c r="BG52" s="187">
        <v>0.6</v>
      </c>
      <c r="BH52" s="188" t="s">
        <v>403</v>
      </c>
      <c r="BI52" s="280">
        <v>6170128</v>
      </c>
      <c r="BJ52" s="285">
        <v>0.05</v>
      </c>
      <c r="BK52" s="278" t="s">
        <v>540</v>
      </c>
      <c r="BL52" s="277">
        <f t="shared" si="61"/>
        <v>308506.40000000002</v>
      </c>
      <c r="BM52" s="187">
        <v>0.6</v>
      </c>
      <c r="BN52" s="278"/>
      <c r="BO52" s="387">
        <f t="shared" si="62"/>
        <v>2195.8322702400005</v>
      </c>
      <c r="BP52" s="387">
        <f t="shared" si="63"/>
        <v>3272.4469763555558</v>
      </c>
      <c r="BQ52" s="387">
        <f t="shared" si="64"/>
        <v>4411.0242995022218</v>
      </c>
      <c r="BR52" s="387">
        <f t="shared" si="65"/>
        <v>5611.5642396800004</v>
      </c>
      <c r="BS52" s="387">
        <f t="shared" si="66"/>
        <v>6874.0667968888883</v>
      </c>
      <c r="BT52" s="387">
        <f t="shared" si="67"/>
        <v>8198.5319711288903</v>
      </c>
      <c r="BU52" s="387">
        <f t="shared" si="68"/>
        <v>9584.9597623999998</v>
      </c>
      <c r="BV52" s="387">
        <f t="shared" si="69"/>
        <v>11033.350170702221</v>
      </c>
      <c r="BW52" s="387">
        <f t="shared" si="70"/>
        <v>12543.703196035556</v>
      </c>
      <c r="BX52" s="387">
        <f t="shared" si="71"/>
        <v>14116.018838400001</v>
      </c>
      <c r="BY52" s="388">
        <f t="shared" si="72"/>
        <v>5.4285505909142806</v>
      </c>
      <c r="BZ52" s="388">
        <f t="shared" si="73"/>
        <v>5.4285505909142815</v>
      </c>
      <c r="CA52" s="389" t="b">
        <f t="shared" si="74"/>
        <v>1</v>
      </c>
    </row>
    <row r="53" spans="1:79">
      <c r="A53" s="183">
        <v>140</v>
      </c>
      <c r="B53" s="183" t="s">
        <v>235</v>
      </c>
      <c r="C53" s="183" t="s">
        <v>109</v>
      </c>
      <c r="D53" s="183" t="s">
        <v>115</v>
      </c>
      <c r="E53" s="183" t="str">
        <f t="shared" si="3"/>
        <v>Purchase of consumables for Implant</v>
      </c>
      <c r="F53" s="184">
        <v>3</v>
      </c>
      <c r="G53" s="183">
        <v>2.52</v>
      </c>
      <c r="H53" s="183">
        <v>0.37</v>
      </c>
      <c r="I53" s="183">
        <v>-57.856201919999997</v>
      </c>
      <c r="J53" s="185">
        <v>-156.3681132972973</v>
      </c>
      <c r="K53" s="186">
        <f t="shared" si="4"/>
        <v>106537.8888</v>
      </c>
      <c r="L53" s="187">
        <v>0.6</v>
      </c>
      <c r="M53" s="183" t="s">
        <v>51</v>
      </c>
      <c r="N53" s="196" t="s">
        <v>403</v>
      </c>
      <c r="O53" s="197">
        <v>4799004</v>
      </c>
      <c r="P53" s="217">
        <v>0.1</v>
      </c>
      <c r="Q53" s="190" t="s">
        <v>404</v>
      </c>
      <c r="R53" s="190">
        <f t="shared" si="5"/>
        <v>479900.4</v>
      </c>
      <c r="S53" s="207">
        <v>0.6</v>
      </c>
      <c r="T53" s="183"/>
      <c r="U53" s="183">
        <v>1</v>
      </c>
      <c r="V53" s="183" t="s">
        <v>507</v>
      </c>
      <c r="W53" s="183">
        <v>2.3480759999999998</v>
      </c>
      <c r="X53" s="193">
        <f t="shared" si="1"/>
        <v>287940</v>
      </c>
      <c r="Y53" s="194">
        <f t="shared" si="6"/>
        <v>696388733.98758709</v>
      </c>
      <c r="Z53" s="195">
        <f t="shared" si="2"/>
        <v>676105.56697823992</v>
      </c>
      <c r="AA53" s="183" t="s">
        <v>49</v>
      </c>
      <c r="AB53" s="375">
        <f t="shared" si="45"/>
        <v>4951351.111111111</v>
      </c>
      <c r="AC53" s="379">
        <f>((BJ53-P53)/$AD$1)+P53</f>
        <v>0.10222222222222223</v>
      </c>
      <c r="AD53" s="375">
        <f t="shared" si="46"/>
        <v>506138.11358024692</v>
      </c>
      <c r="AE53" s="187">
        <v>0.6</v>
      </c>
      <c r="AF53" s="375">
        <f t="shared" si="47"/>
        <v>5103698.222222222</v>
      </c>
      <c r="AG53" s="379">
        <f>((BJ53-P53)/$AD$1)+AC53</f>
        <v>0.10444444444444445</v>
      </c>
      <c r="AH53" s="375">
        <f t="shared" si="48"/>
        <v>533052.9254320988</v>
      </c>
      <c r="AI53" s="187">
        <v>0.6</v>
      </c>
      <c r="AJ53" s="375">
        <f t="shared" si="49"/>
        <v>5256045.333333333</v>
      </c>
      <c r="AK53" s="379">
        <f>(($BJ$53-$P$53)/$AD$1)+AG$53</f>
        <v>0.10666666666666667</v>
      </c>
      <c r="AL53" s="375">
        <f t="shared" si="50"/>
        <v>560644.83555555553</v>
      </c>
      <c r="AM53" s="187">
        <v>0.6</v>
      </c>
      <c r="AN53" s="375">
        <f t="shared" si="51"/>
        <v>5408392.444444444</v>
      </c>
      <c r="AO53" s="379">
        <f>(($BJ$53-$P$53)/$AD$1)+AK$53</f>
        <v>0.1088888888888889</v>
      </c>
      <c r="AP53" s="375">
        <f t="shared" si="52"/>
        <v>588913.84395061724</v>
      </c>
      <c r="AQ53" s="187">
        <v>0.6</v>
      </c>
      <c r="AR53" s="375">
        <f t="shared" si="53"/>
        <v>5560739.555555555</v>
      </c>
      <c r="AS53" s="379">
        <f>(($BJ$53-$P$53)/$AD$1)+AO$53</f>
        <v>0.11111111111111112</v>
      </c>
      <c r="AT53" s="375">
        <f t="shared" si="54"/>
        <v>617859.95061728393</v>
      </c>
      <c r="AU53" s="187">
        <v>0.6</v>
      </c>
      <c r="AV53" s="375">
        <f t="shared" si="55"/>
        <v>5713086.666666666</v>
      </c>
      <c r="AW53" s="379">
        <f>(($BJ$53-$P$53)/$AD$1)+AS$53</f>
        <v>0.11333333333333334</v>
      </c>
      <c r="AX53" s="183">
        <f t="shared" si="56"/>
        <v>647483.15555555548</v>
      </c>
      <c r="AY53" s="187">
        <v>0.6</v>
      </c>
      <c r="AZ53" s="375">
        <f t="shared" si="57"/>
        <v>5865433.7777777771</v>
      </c>
      <c r="BA53" s="379">
        <f>(($BJ$53-$P$53)/$AD$1)+AW$53</f>
        <v>0.11555555555555556</v>
      </c>
      <c r="BB53" s="375">
        <f t="shared" si="58"/>
        <v>677783.45876543212</v>
      </c>
      <c r="BC53" s="187">
        <v>0.6</v>
      </c>
      <c r="BD53" s="375">
        <f t="shared" si="59"/>
        <v>6017780.8888888881</v>
      </c>
      <c r="BE53" s="379">
        <f>(($BJ$53-$P$53)/$AD$1)+BA$53</f>
        <v>0.11777777777777779</v>
      </c>
      <c r="BF53" s="375">
        <f t="shared" si="60"/>
        <v>708760.86024691351</v>
      </c>
      <c r="BG53" s="187">
        <v>0.6</v>
      </c>
      <c r="BH53" s="188" t="s">
        <v>403</v>
      </c>
      <c r="BI53" s="280">
        <v>6170128</v>
      </c>
      <c r="BJ53" s="285">
        <v>0.12</v>
      </c>
      <c r="BK53" s="278" t="s">
        <v>540</v>
      </c>
      <c r="BL53" s="277">
        <f t="shared" si="61"/>
        <v>740415.36</v>
      </c>
      <c r="BM53" s="187">
        <v>0.6</v>
      </c>
      <c r="BN53" s="278"/>
      <c r="BO53" s="387">
        <f t="shared" si="62"/>
        <v>676105.56697823992</v>
      </c>
      <c r="BP53" s="387">
        <f t="shared" si="63"/>
        <v>713070.45430983102</v>
      </c>
      <c r="BQ53" s="387">
        <f t="shared" si="64"/>
        <v>750989.26856214041</v>
      </c>
      <c r="BR53" s="387">
        <f t="shared" si="65"/>
        <v>789862.00973516784</v>
      </c>
      <c r="BS53" s="387">
        <f t="shared" si="66"/>
        <v>829688.67782891355</v>
      </c>
      <c r="BT53" s="387">
        <f t="shared" si="67"/>
        <v>870469.27284337766</v>
      </c>
      <c r="BU53" s="387">
        <f t="shared" si="68"/>
        <v>912203.79477855971</v>
      </c>
      <c r="BV53" s="387">
        <f t="shared" si="69"/>
        <v>954892.24363446038</v>
      </c>
      <c r="BW53" s="387">
        <f t="shared" si="70"/>
        <v>998534.61941107898</v>
      </c>
      <c r="BX53" s="387">
        <f t="shared" si="71"/>
        <v>1043130.9221084159</v>
      </c>
      <c r="BY53" s="388">
        <f t="shared" si="72"/>
        <v>0.54285214181942754</v>
      </c>
      <c r="BZ53" s="388">
        <f t="shared" si="73"/>
        <v>0.54285214181942743</v>
      </c>
      <c r="CA53" s="389" t="b">
        <f t="shared" si="74"/>
        <v>0</v>
      </c>
    </row>
    <row r="54" spans="1:79">
      <c r="A54" s="183">
        <v>141</v>
      </c>
      <c r="B54" s="183" t="s">
        <v>235</v>
      </c>
      <c r="C54" s="183" t="s">
        <v>109</v>
      </c>
      <c r="D54" s="183" t="s">
        <v>116</v>
      </c>
      <c r="E54" s="183" t="str">
        <f t="shared" si="3"/>
        <v>Purchase of consumables for Tubal Ligation</v>
      </c>
      <c r="F54" s="183">
        <v>2</v>
      </c>
      <c r="G54" s="183">
        <v>2.87</v>
      </c>
      <c r="H54" s="183">
        <v>0.37</v>
      </c>
      <c r="I54" s="183">
        <v>-57.856201919999997</v>
      </c>
      <c r="J54" s="185">
        <v>-156.3681132972973</v>
      </c>
      <c r="K54" s="186">
        <f t="shared" si="4"/>
        <v>532.68944399999998</v>
      </c>
      <c r="L54" s="187">
        <v>0.59999999999974396</v>
      </c>
      <c r="M54" s="183" t="s">
        <v>48</v>
      </c>
      <c r="N54" s="196" t="s">
        <v>403</v>
      </c>
      <c r="O54" s="197">
        <v>4799004</v>
      </c>
      <c r="P54" s="217">
        <v>5.0000000000000001E-4</v>
      </c>
      <c r="Q54" s="190" t="s">
        <v>404</v>
      </c>
      <c r="R54" s="190">
        <f t="shared" si="5"/>
        <v>2399.502</v>
      </c>
      <c r="S54" s="207">
        <v>0.6</v>
      </c>
      <c r="T54" s="183"/>
      <c r="U54" s="183">
        <v>1</v>
      </c>
      <c r="V54" s="183"/>
      <c r="W54" s="183">
        <v>4.1878200000000003</v>
      </c>
      <c r="X54" s="193">
        <f t="shared" si="1"/>
        <v>1440</v>
      </c>
      <c r="Y54" s="194">
        <f t="shared" si="6"/>
        <v>6210085.7637655204</v>
      </c>
      <c r="Z54" s="195">
        <f t="shared" si="2"/>
        <v>6029.2094793840006</v>
      </c>
      <c r="AA54" s="183" t="s">
        <v>49</v>
      </c>
      <c r="AB54" s="375">
        <f t="shared" si="45"/>
        <v>4951351.111111111</v>
      </c>
      <c r="AC54" s="379">
        <f>((BJ54-P54)/$AD$1)+P54</f>
        <v>1.5555555555555555E-3</v>
      </c>
      <c r="AD54" s="375">
        <f t="shared" si="46"/>
        <v>7702.1017283950614</v>
      </c>
      <c r="AE54" s="187">
        <v>0.6</v>
      </c>
      <c r="AF54" s="375">
        <f t="shared" si="47"/>
        <v>5103698.222222222</v>
      </c>
      <c r="AG54" s="379">
        <f>((BJ54-P54)/$AD$1)+AC54</f>
        <v>2.6111111111111109E-3</v>
      </c>
      <c r="AH54" s="375">
        <f t="shared" si="48"/>
        <v>13326.323135802468</v>
      </c>
      <c r="AI54" s="187">
        <v>0.6</v>
      </c>
      <c r="AJ54" s="375">
        <f t="shared" si="49"/>
        <v>5256045.333333333</v>
      </c>
      <c r="AK54" s="379">
        <f>(($BJ$54-$P$54)/$AD$1)+AG$54</f>
        <v>3.6666666666666662E-3</v>
      </c>
      <c r="AL54" s="375">
        <f t="shared" si="50"/>
        <v>19272.166222222218</v>
      </c>
      <c r="AM54" s="187">
        <v>0.6</v>
      </c>
      <c r="AN54" s="375">
        <f t="shared" si="51"/>
        <v>5408392.444444444</v>
      </c>
      <c r="AO54" s="379">
        <f>(($BJ$54-$P$54)/$AD$1)+AK$54</f>
        <v>4.7222222222222214E-3</v>
      </c>
      <c r="AP54" s="375">
        <f t="shared" si="52"/>
        <v>25539.630987654316</v>
      </c>
      <c r="AQ54" s="187">
        <v>0.6</v>
      </c>
      <c r="AR54" s="375">
        <f t="shared" si="53"/>
        <v>5560739.555555555</v>
      </c>
      <c r="AS54" s="379">
        <f>(($BJ$54-$P$54)/$AD$1)+AO$54</f>
        <v>5.7777777777777766E-3</v>
      </c>
      <c r="AT54" s="375">
        <f t="shared" si="54"/>
        <v>32128.717432098758</v>
      </c>
      <c r="AU54" s="187">
        <v>0.6</v>
      </c>
      <c r="AV54" s="375">
        <f t="shared" si="55"/>
        <v>5713086.666666666</v>
      </c>
      <c r="AW54" s="379">
        <f>(($BJ$54-$P$54)/$AD$1)+AS$54</f>
        <v>6.8333333333333319E-3</v>
      </c>
      <c r="AX54" s="183">
        <f t="shared" si="56"/>
        <v>39039.425555555543</v>
      </c>
      <c r="AY54" s="187">
        <v>0.6</v>
      </c>
      <c r="AZ54" s="375">
        <f t="shared" si="57"/>
        <v>5865433.7777777771</v>
      </c>
      <c r="BA54" s="379">
        <f>(($BJ$54-$P$54)/$AD$1)+AW$54</f>
        <v>7.888888888888888E-3</v>
      </c>
      <c r="BB54" s="375">
        <f t="shared" si="58"/>
        <v>46271.755358024682</v>
      </c>
      <c r="BC54" s="187">
        <v>0.6</v>
      </c>
      <c r="BD54" s="375">
        <f t="shared" si="59"/>
        <v>6017780.8888888881</v>
      </c>
      <c r="BE54" s="379">
        <f>(($BJ$54-$P$54)/$AD$1)+BA$54</f>
        <v>8.9444444444444441E-3</v>
      </c>
      <c r="BF54" s="375">
        <f t="shared" si="60"/>
        <v>53825.706839506165</v>
      </c>
      <c r="BG54" s="187">
        <v>0.6</v>
      </c>
      <c r="BH54" s="188" t="s">
        <v>403</v>
      </c>
      <c r="BI54" s="280">
        <v>6170128</v>
      </c>
      <c r="BJ54" s="285">
        <v>0.01</v>
      </c>
      <c r="BK54" s="278" t="s">
        <v>540</v>
      </c>
      <c r="BL54" s="277">
        <f t="shared" si="61"/>
        <v>61701.279999999999</v>
      </c>
      <c r="BM54" s="187">
        <v>0.6</v>
      </c>
      <c r="BN54" s="278"/>
      <c r="BO54" s="387">
        <f t="shared" si="62"/>
        <v>6029.2094793840006</v>
      </c>
      <c r="BP54" s="387">
        <f t="shared" si="63"/>
        <v>19353.009396124446</v>
      </c>
      <c r="BQ54" s="387">
        <f t="shared" si="64"/>
        <v>33484.945532745776</v>
      </c>
      <c r="BR54" s="387">
        <f t="shared" si="65"/>
        <v>48425.017889247996</v>
      </c>
      <c r="BS54" s="387">
        <f t="shared" si="66"/>
        <v>64173.226465631102</v>
      </c>
      <c r="BT54" s="387">
        <f t="shared" si="67"/>
        <v>80729.571261895107</v>
      </c>
      <c r="BU54" s="387">
        <f t="shared" si="68"/>
        <v>98094.052278039977</v>
      </c>
      <c r="BV54" s="387">
        <f t="shared" si="69"/>
        <v>116266.66951406575</v>
      </c>
      <c r="BW54" s="387">
        <f t="shared" si="70"/>
        <v>135247.42296997242</v>
      </c>
      <c r="BX54" s="387">
        <f t="shared" si="71"/>
        <v>155036.31264575999</v>
      </c>
      <c r="BY54" s="388">
        <f t="shared" si="72"/>
        <v>24.714202363657119</v>
      </c>
      <c r="BZ54" s="388">
        <f t="shared" si="73"/>
        <v>24.714202363657126</v>
      </c>
      <c r="CA54" s="389" t="b">
        <f t="shared" si="74"/>
        <v>1</v>
      </c>
    </row>
    <row r="55" spans="1:79">
      <c r="A55" s="183">
        <v>143</v>
      </c>
      <c r="B55" s="183" t="s">
        <v>101</v>
      </c>
      <c r="C55" s="183" t="s">
        <v>117</v>
      </c>
      <c r="D55" s="183" t="s">
        <v>118</v>
      </c>
      <c r="E55" s="183" t="str">
        <f t="shared" si="3"/>
        <v>Purchase of consumables for Antenatal corticosteroids for preterm labour</v>
      </c>
      <c r="F55" s="184">
        <v>3</v>
      </c>
      <c r="G55" s="183">
        <v>3</v>
      </c>
      <c r="H55" s="183">
        <v>1.26</v>
      </c>
      <c r="I55" s="183">
        <v>56.025937829082096</v>
      </c>
      <c r="J55" s="185">
        <v>44.465030023081027</v>
      </c>
      <c r="K55" s="186">
        <f t="shared" si="4"/>
        <v>93912.275519999996</v>
      </c>
      <c r="L55" s="187">
        <v>0</v>
      </c>
      <c r="M55" s="183" t="s">
        <v>48</v>
      </c>
      <c r="N55" s="196" t="s">
        <v>391</v>
      </c>
      <c r="O55" s="197">
        <v>949472</v>
      </c>
      <c r="P55" s="217">
        <v>0.157</v>
      </c>
      <c r="Q55" s="190" t="s">
        <v>406</v>
      </c>
      <c r="R55" s="190">
        <f t="shared" si="5"/>
        <v>149067.10399999999</v>
      </c>
      <c r="S55" s="207">
        <v>0.5</v>
      </c>
      <c r="T55" s="190" t="s">
        <v>407</v>
      </c>
      <c r="U55" s="190">
        <v>1</v>
      </c>
      <c r="V55" s="190"/>
      <c r="W55" s="183">
        <v>6.3346175999999996</v>
      </c>
      <c r="X55" s="193">
        <f t="shared" si="1"/>
        <v>74534</v>
      </c>
      <c r="Y55" s="194">
        <f t="shared" si="6"/>
        <v>486305796.7984066</v>
      </c>
      <c r="Z55" s="195">
        <f t="shared" si="2"/>
        <v>472141.55028971517</v>
      </c>
      <c r="AA55" s="183" t="s">
        <v>49</v>
      </c>
      <c r="AB55" s="375">
        <f t="shared" si="45"/>
        <v>971695.4444444445</v>
      </c>
      <c r="AC55" s="217">
        <v>0.157</v>
      </c>
      <c r="AD55" s="375">
        <f t="shared" si="46"/>
        <v>152556.18477777779</v>
      </c>
      <c r="AE55" s="187">
        <v>0.5</v>
      </c>
      <c r="AF55" s="375">
        <f t="shared" si="47"/>
        <v>993918.88888888899</v>
      </c>
      <c r="AG55" s="217">
        <v>0.157</v>
      </c>
      <c r="AH55" s="375">
        <f t="shared" si="48"/>
        <v>156045.26555555558</v>
      </c>
      <c r="AI55" s="187">
        <v>0.5</v>
      </c>
      <c r="AJ55" s="375">
        <f t="shared" si="49"/>
        <v>1016142.3333333335</v>
      </c>
      <c r="AK55" s="217">
        <v>0.157</v>
      </c>
      <c r="AL55" s="375">
        <f t="shared" si="50"/>
        <v>159534.34633333335</v>
      </c>
      <c r="AM55" s="187">
        <v>0.5</v>
      </c>
      <c r="AN55" s="375">
        <f t="shared" si="51"/>
        <v>1038365.777777778</v>
      </c>
      <c r="AO55" s="217">
        <v>0.157</v>
      </c>
      <c r="AP55" s="375">
        <f t="shared" si="52"/>
        <v>163023.42711111114</v>
      </c>
      <c r="AQ55" s="187">
        <v>0.5</v>
      </c>
      <c r="AR55" s="375">
        <f t="shared" si="53"/>
        <v>1060589.2222222225</v>
      </c>
      <c r="AS55" s="217">
        <v>0.157</v>
      </c>
      <c r="AT55" s="375">
        <f t="shared" si="54"/>
        <v>166512.50788888894</v>
      </c>
      <c r="AU55" s="187">
        <v>0.5</v>
      </c>
      <c r="AV55" s="375">
        <f t="shared" si="55"/>
        <v>1082812.666666667</v>
      </c>
      <c r="AW55" s="217">
        <v>0.157</v>
      </c>
      <c r="AX55" s="183">
        <f t="shared" si="56"/>
        <v>170001.58866666671</v>
      </c>
      <c r="AY55" s="187">
        <v>0.5</v>
      </c>
      <c r="AZ55" s="375">
        <f t="shared" si="57"/>
        <v>1105036.1111111115</v>
      </c>
      <c r="BA55" s="217">
        <v>0.157</v>
      </c>
      <c r="BB55" s="375">
        <f t="shared" si="58"/>
        <v>173490.6694444445</v>
      </c>
      <c r="BC55" s="187">
        <v>0.5</v>
      </c>
      <c r="BD55" s="375">
        <f t="shared" si="59"/>
        <v>1127259.555555556</v>
      </c>
      <c r="BE55" s="217">
        <v>0.157</v>
      </c>
      <c r="BF55" s="375">
        <f t="shared" si="60"/>
        <v>176979.7502222223</v>
      </c>
      <c r="BG55" s="187">
        <v>0.5</v>
      </c>
      <c r="BH55" s="282" t="s">
        <v>533</v>
      </c>
      <c r="BI55" s="278">
        <v>1149483</v>
      </c>
      <c r="BJ55" s="217">
        <v>0.157</v>
      </c>
      <c r="BK55" s="289" t="s">
        <v>529</v>
      </c>
      <c r="BL55" s="277">
        <f t="shared" si="61"/>
        <v>180468.83100000001</v>
      </c>
      <c r="BM55" s="187">
        <v>0.5</v>
      </c>
      <c r="BN55" s="278"/>
      <c r="BO55" s="387">
        <f t="shared" si="62"/>
        <v>472141.55028971517</v>
      </c>
      <c r="BP55" s="387">
        <f t="shared" si="63"/>
        <v>483192.54654108163</v>
      </c>
      <c r="BQ55" s="387">
        <f t="shared" si="64"/>
        <v>494243.54279244808</v>
      </c>
      <c r="BR55" s="387">
        <f t="shared" si="65"/>
        <v>505294.53904381441</v>
      </c>
      <c r="BS55" s="387">
        <f t="shared" si="66"/>
        <v>516345.53529518086</v>
      </c>
      <c r="BT55" s="387">
        <f t="shared" si="67"/>
        <v>527396.53154654731</v>
      </c>
      <c r="BU55" s="387">
        <f t="shared" si="68"/>
        <v>538447.52779791364</v>
      </c>
      <c r="BV55" s="387">
        <f t="shared" si="69"/>
        <v>549498.52404928009</v>
      </c>
      <c r="BW55" s="387">
        <f t="shared" si="70"/>
        <v>560549.52030064666</v>
      </c>
      <c r="BX55" s="387">
        <f t="shared" si="71"/>
        <v>571600.51655201276</v>
      </c>
      <c r="BY55" s="388">
        <f t="shared" si="72"/>
        <v>0.21065497455427856</v>
      </c>
      <c r="BZ55" s="388">
        <f t="shared" si="73"/>
        <v>0.2106549745542787</v>
      </c>
      <c r="CA55" s="389" t="b">
        <f t="shared" si="74"/>
        <v>1</v>
      </c>
    </row>
    <row r="56" spans="1:79">
      <c r="A56" s="183">
        <v>144</v>
      </c>
      <c r="B56" s="183" t="s">
        <v>101</v>
      </c>
      <c r="C56" s="183" t="s">
        <v>117</v>
      </c>
      <c r="D56" s="183" t="s">
        <v>119</v>
      </c>
      <c r="E56" s="183" t="str">
        <f t="shared" si="3"/>
        <v>Purchase of consumables for Antibiotics for pPRoM</v>
      </c>
      <c r="F56" s="184">
        <v>3</v>
      </c>
      <c r="G56" s="183">
        <v>2.95</v>
      </c>
      <c r="H56" s="183">
        <v>0.79</v>
      </c>
      <c r="I56" s="183">
        <v>55.953459254917696</v>
      </c>
      <c r="J56" s="185">
        <v>70.827163613819863</v>
      </c>
      <c r="K56" s="186">
        <f t="shared" si="4"/>
        <v>94210.409727999999</v>
      </c>
      <c r="L56" s="187">
        <v>0</v>
      </c>
      <c r="M56" s="183" t="s">
        <v>48</v>
      </c>
      <c r="N56" s="196" t="s">
        <v>391</v>
      </c>
      <c r="O56" s="197">
        <v>949472</v>
      </c>
      <c r="P56" s="217">
        <v>0.157</v>
      </c>
      <c r="Q56" s="190" t="s">
        <v>408</v>
      </c>
      <c r="R56" s="190">
        <f t="shared" si="5"/>
        <v>149067.10399999999</v>
      </c>
      <c r="S56" s="207">
        <v>0.8</v>
      </c>
      <c r="T56" s="190" t="s">
        <v>407</v>
      </c>
      <c r="U56" s="190">
        <v>1</v>
      </c>
      <c r="V56" s="190"/>
      <c r="W56" s="183">
        <v>6.9621743999999994</v>
      </c>
      <c r="X56" s="193">
        <f t="shared" si="1"/>
        <v>119254</v>
      </c>
      <c r="Y56" s="194">
        <f t="shared" si="6"/>
        <v>855172888.48917258</v>
      </c>
      <c r="Z56" s="195">
        <f t="shared" si="2"/>
        <v>830264.94028075004</v>
      </c>
      <c r="AA56" s="183" t="s">
        <v>49</v>
      </c>
      <c r="AB56" s="375">
        <f t="shared" si="45"/>
        <v>971695.4444444445</v>
      </c>
      <c r="AC56" s="217">
        <v>0.157</v>
      </c>
      <c r="AD56" s="375">
        <f t="shared" si="46"/>
        <v>152556.18477777779</v>
      </c>
      <c r="AE56" s="187">
        <v>0.8</v>
      </c>
      <c r="AF56" s="375">
        <f t="shared" si="47"/>
        <v>993918.88888888899</v>
      </c>
      <c r="AG56" s="217">
        <v>0.157</v>
      </c>
      <c r="AH56" s="375">
        <f t="shared" si="48"/>
        <v>156045.26555555558</v>
      </c>
      <c r="AI56" s="187">
        <v>0.8</v>
      </c>
      <c r="AJ56" s="375">
        <f t="shared" si="49"/>
        <v>1016142.3333333335</v>
      </c>
      <c r="AK56" s="217">
        <v>0.157</v>
      </c>
      <c r="AL56" s="375">
        <f t="shared" si="50"/>
        <v>159534.34633333335</v>
      </c>
      <c r="AM56" s="187">
        <v>0.8</v>
      </c>
      <c r="AN56" s="375">
        <f t="shared" si="51"/>
        <v>1038365.777777778</v>
      </c>
      <c r="AO56" s="217">
        <v>0.157</v>
      </c>
      <c r="AP56" s="375">
        <f t="shared" si="52"/>
        <v>163023.42711111114</v>
      </c>
      <c r="AQ56" s="187">
        <v>0.8</v>
      </c>
      <c r="AR56" s="375">
        <f t="shared" si="53"/>
        <v>1060589.2222222225</v>
      </c>
      <c r="AS56" s="217">
        <v>0.157</v>
      </c>
      <c r="AT56" s="375">
        <f t="shared" si="54"/>
        <v>166512.50788888894</v>
      </c>
      <c r="AU56" s="187">
        <v>0.8</v>
      </c>
      <c r="AV56" s="375">
        <f t="shared" si="55"/>
        <v>1082812.666666667</v>
      </c>
      <c r="AW56" s="217">
        <v>0.157</v>
      </c>
      <c r="AX56" s="183">
        <f t="shared" si="56"/>
        <v>170001.58866666671</v>
      </c>
      <c r="AY56" s="187">
        <v>0.8</v>
      </c>
      <c r="AZ56" s="375">
        <f t="shared" si="57"/>
        <v>1105036.1111111115</v>
      </c>
      <c r="BA56" s="217">
        <v>0.157</v>
      </c>
      <c r="BB56" s="375">
        <f t="shared" si="58"/>
        <v>173490.6694444445</v>
      </c>
      <c r="BC56" s="187">
        <v>0.8</v>
      </c>
      <c r="BD56" s="375">
        <f t="shared" si="59"/>
        <v>1127259.555555556</v>
      </c>
      <c r="BE56" s="217">
        <v>0.157</v>
      </c>
      <c r="BF56" s="375">
        <f t="shared" si="60"/>
        <v>176979.7502222223</v>
      </c>
      <c r="BG56" s="187">
        <v>0.8</v>
      </c>
      <c r="BH56" s="282" t="s">
        <v>533</v>
      </c>
      <c r="BI56" s="278">
        <v>1149483</v>
      </c>
      <c r="BJ56" s="217">
        <v>0.157</v>
      </c>
      <c r="BK56" s="289" t="s">
        <v>529</v>
      </c>
      <c r="BL56" s="277">
        <f t="shared" si="61"/>
        <v>180468.83100000001</v>
      </c>
      <c r="BM56" s="187">
        <v>0.8</v>
      </c>
      <c r="BN56" s="278"/>
      <c r="BO56" s="387">
        <f t="shared" si="62"/>
        <v>830264.94028075004</v>
      </c>
      <c r="BP56" s="387">
        <f t="shared" si="63"/>
        <v>849698.21137721138</v>
      </c>
      <c r="BQ56" s="387">
        <f t="shared" si="64"/>
        <v>869131.48247367272</v>
      </c>
      <c r="BR56" s="387">
        <f t="shared" si="65"/>
        <v>888564.75357013382</v>
      </c>
      <c r="BS56" s="387">
        <f t="shared" si="66"/>
        <v>907998.02466659516</v>
      </c>
      <c r="BT56" s="387">
        <f t="shared" si="67"/>
        <v>927431.29576305638</v>
      </c>
      <c r="BU56" s="387">
        <f t="shared" si="68"/>
        <v>946864.56685951771</v>
      </c>
      <c r="BV56" s="387">
        <f t="shared" si="69"/>
        <v>966297.83795597893</v>
      </c>
      <c r="BW56" s="387">
        <f t="shared" si="70"/>
        <v>985731.10905244038</v>
      </c>
      <c r="BX56" s="387">
        <f t="shared" si="71"/>
        <v>1005164.3801489011</v>
      </c>
      <c r="BY56" s="388">
        <f t="shared" si="72"/>
        <v>0.21065497455427867</v>
      </c>
      <c r="BZ56" s="388">
        <f t="shared" si="73"/>
        <v>0.2106549745542787</v>
      </c>
      <c r="CA56" s="389" t="b">
        <f t="shared" si="74"/>
        <v>1</v>
      </c>
    </row>
    <row r="57" spans="1:79">
      <c r="A57" s="183">
        <v>145</v>
      </c>
      <c r="B57" s="183" t="s">
        <v>101</v>
      </c>
      <c r="C57" s="183" t="s">
        <v>117</v>
      </c>
      <c r="D57" s="183" t="s">
        <v>120</v>
      </c>
      <c r="E57" s="183" t="str">
        <f t="shared" si="3"/>
        <v>Purchase of consumables for Induction of labour (beyond 41 weeks)</v>
      </c>
      <c r="F57" s="183">
        <v>2</v>
      </c>
      <c r="G57" s="183">
        <v>2.95</v>
      </c>
      <c r="H57" s="183">
        <v>7.31</v>
      </c>
      <c r="I57" s="183">
        <v>22.756853293183596</v>
      </c>
      <c r="J57" s="185">
        <v>3.1131126256065111</v>
      </c>
      <c r="K57" s="186">
        <f t="shared" si="4"/>
        <v>27762.561279999998</v>
      </c>
      <c r="L57" s="187">
        <v>0.05</v>
      </c>
      <c r="M57" s="183" t="s">
        <v>48</v>
      </c>
      <c r="N57" s="196" t="s">
        <v>391</v>
      </c>
      <c r="O57" s="197">
        <v>949472</v>
      </c>
      <c r="P57" s="217">
        <v>0.08</v>
      </c>
      <c r="Q57" s="190" t="s">
        <v>409</v>
      </c>
      <c r="R57" s="190">
        <f t="shared" si="5"/>
        <v>75957.759999999995</v>
      </c>
      <c r="S57" s="207">
        <v>0.05</v>
      </c>
      <c r="T57" s="190" t="s">
        <v>407</v>
      </c>
      <c r="U57" s="190">
        <v>1</v>
      </c>
      <c r="V57" s="190"/>
      <c r="W57" s="183">
        <v>5.6987999999999997E-2</v>
      </c>
      <c r="X57" s="193">
        <f t="shared" si="1"/>
        <v>3798</v>
      </c>
      <c r="Y57" s="194">
        <f t="shared" si="6"/>
        <v>222927.06258431997</v>
      </c>
      <c r="Z57" s="195">
        <f t="shared" si="2"/>
        <v>216.43404134399998</v>
      </c>
      <c r="AA57" s="183" t="s">
        <v>49</v>
      </c>
      <c r="AB57" s="375">
        <f t="shared" si="45"/>
        <v>971695.4444444445</v>
      </c>
      <c r="AC57" s="217">
        <v>0.08</v>
      </c>
      <c r="AD57" s="375">
        <f t="shared" si="46"/>
        <v>77735.635555555564</v>
      </c>
      <c r="AE57" s="187">
        <v>0.05</v>
      </c>
      <c r="AF57" s="375">
        <f t="shared" si="47"/>
        <v>993918.88888888899</v>
      </c>
      <c r="AG57" s="217">
        <v>0.08</v>
      </c>
      <c r="AH57" s="375">
        <f t="shared" si="48"/>
        <v>79513.511111111118</v>
      </c>
      <c r="AI57" s="187">
        <v>0.05</v>
      </c>
      <c r="AJ57" s="375">
        <f t="shared" si="49"/>
        <v>1016142.3333333335</v>
      </c>
      <c r="AK57" s="217">
        <v>0.08</v>
      </c>
      <c r="AL57" s="375">
        <f t="shared" si="50"/>
        <v>81291.386666666687</v>
      </c>
      <c r="AM57" s="187">
        <v>0.05</v>
      </c>
      <c r="AN57" s="375">
        <f t="shared" si="51"/>
        <v>1038365.777777778</v>
      </c>
      <c r="AO57" s="217">
        <v>0.08</v>
      </c>
      <c r="AP57" s="375">
        <f t="shared" si="52"/>
        <v>83069.262222222242</v>
      </c>
      <c r="AQ57" s="187">
        <v>0.05</v>
      </c>
      <c r="AR57" s="375">
        <f t="shared" si="53"/>
        <v>1060589.2222222225</v>
      </c>
      <c r="AS57" s="217">
        <v>0.08</v>
      </c>
      <c r="AT57" s="375">
        <f t="shared" si="54"/>
        <v>84847.137777777796</v>
      </c>
      <c r="AU57" s="187">
        <v>0.05</v>
      </c>
      <c r="AV57" s="375">
        <f t="shared" si="55"/>
        <v>1082812.666666667</v>
      </c>
      <c r="AW57" s="217">
        <v>0.08</v>
      </c>
      <c r="AX57" s="183">
        <f t="shared" si="56"/>
        <v>86625.013333333365</v>
      </c>
      <c r="AY57" s="187">
        <v>0.05</v>
      </c>
      <c r="AZ57" s="375">
        <f t="shared" si="57"/>
        <v>1105036.1111111115</v>
      </c>
      <c r="BA57" s="217">
        <v>0.08</v>
      </c>
      <c r="BB57" s="375">
        <f t="shared" si="58"/>
        <v>88402.88888888892</v>
      </c>
      <c r="BC57" s="187">
        <v>0.05</v>
      </c>
      <c r="BD57" s="375">
        <f t="shared" si="59"/>
        <v>1127259.555555556</v>
      </c>
      <c r="BE57" s="217">
        <v>0.08</v>
      </c>
      <c r="BF57" s="375">
        <f t="shared" si="60"/>
        <v>90180.764444444474</v>
      </c>
      <c r="BG57" s="187">
        <v>0.05</v>
      </c>
      <c r="BH57" s="282" t="s">
        <v>533</v>
      </c>
      <c r="BI57" s="278">
        <v>1149483</v>
      </c>
      <c r="BJ57" s="217">
        <v>0.08</v>
      </c>
      <c r="BK57" s="289" t="s">
        <v>529</v>
      </c>
      <c r="BL57" s="277">
        <f t="shared" si="61"/>
        <v>91958.64</v>
      </c>
      <c r="BM57" s="187">
        <v>0.05</v>
      </c>
      <c r="BN57" s="278"/>
      <c r="BO57" s="387">
        <f t="shared" si="62"/>
        <v>216.43404134399998</v>
      </c>
      <c r="BP57" s="387">
        <f t="shared" si="63"/>
        <v>221.499919952</v>
      </c>
      <c r="BQ57" s="387">
        <f t="shared" si="64"/>
        <v>226.56579856000002</v>
      </c>
      <c r="BR57" s="387">
        <f t="shared" si="65"/>
        <v>231.63167716800007</v>
      </c>
      <c r="BS57" s="387">
        <f t="shared" si="66"/>
        <v>236.69755577600003</v>
      </c>
      <c r="BT57" s="387">
        <f t="shared" si="67"/>
        <v>241.76343438400008</v>
      </c>
      <c r="BU57" s="387">
        <f t="shared" si="68"/>
        <v>246.8293129920001</v>
      </c>
      <c r="BV57" s="387">
        <f t="shared" si="69"/>
        <v>251.89519160000006</v>
      </c>
      <c r="BW57" s="387">
        <f t="shared" si="70"/>
        <v>256.96107020800008</v>
      </c>
      <c r="BX57" s="387">
        <f t="shared" si="71"/>
        <v>262.02694881599996</v>
      </c>
      <c r="BY57" s="388">
        <f t="shared" si="72"/>
        <v>0.21065497455427851</v>
      </c>
      <c r="BZ57" s="388">
        <f t="shared" si="73"/>
        <v>0.21065497455427867</v>
      </c>
      <c r="CA57" s="389" t="b">
        <f t="shared" si="74"/>
        <v>1</v>
      </c>
    </row>
    <row r="58" spans="1:79">
      <c r="A58" s="183">
        <v>146</v>
      </c>
      <c r="B58" s="183" t="s">
        <v>101</v>
      </c>
      <c r="C58" s="183" t="s">
        <v>117</v>
      </c>
      <c r="D58" s="183" t="s">
        <v>121</v>
      </c>
      <c r="E58" s="183" t="str">
        <f t="shared" si="3"/>
        <v>Purchase of consumables for Vaginal delivery - skilled attendance</v>
      </c>
      <c r="F58" s="184">
        <v>3</v>
      </c>
      <c r="G58" s="183">
        <v>2.95</v>
      </c>
      <c r="H58" s="183">
        <v>0.13311637775441937</v>
      </c>
      <c r="I58" s="183">
        <v>2.4759857731027326</v>
      </c>
      <c r="J58" s="185">
        <v>18.600158860020752</v>
      </c>
      <c r="K58" s="186">
        <f t="shared" si="4"/>
        <v>90053.06981121139</v>
      </c>
      <c r="L58" s="187">
        <v>0</v>
      </c>
      <c r="M58" s="183" t="s">
        <v>48</v>
      </c>
      <c r="N58" s="196" t="s">
        <v>391</v>
      </c>
      <c r="O58" s="197">
        <v>949472</v>
      </c>
      <c r="P58" s="217">
        <v>0.75</v>
      </c>
      <c r="Q58" s="190" t="s">
        <v>410</v>
      </c>
      <c r="R58" s="190">
        <f t="shared" si="5"/>
        <v>712104</v>
      </c>
      <c r="S58" s="207">
        <v>0.95</v>
      </c>
      <c r="T58" s="190" t="s">
        <v>411</v>
      </c>
      <c r="U58" s="190">
        <v>1</v>
      </c>
      <c r="V58" s="190"/>
      <c r="W58" s="183">
        <v>11.934671999999999</v>
      </c>
      <c r="X58" s="193">
        <f t="shared" si="1"/>
        <v>676499</v>
      </c>
      <c r="Y58" s="194">
        <f t="shared" si="6"/>
        <v>8316005024.9854069</v>
      </c>
      <c r="Z58" s="195">
        <f t="shared" si="2"/>
        <v>8073791.2863935987</v>
      </c>
      <c r="AA58" s="183" t="s">
        <v>49</v>
      </c>
      <c r="AB58" s="375">
        <f t="shared" si="45"/>
        <v>971695.4444444445</v>
      </c>
      <c r="AC58" s="379">
        <f>((BJ58-P58)/$AD$1)+P58</f>
        <v>0.74444444444444446</v>
      </c>
      <c r="AD58" s="375">
        <f t="shared" si="46"/>
        <v>723373.27530864207</v>
      </c>
      <c r="AE58" s="187">
        <v>0.95</v>
      </c>
      <c r="AF58" s="375">
        <f t="shared" si="47"/>
        <v>993918.88888888899</v>
      </c>
      <c r="AG58" s="377">
        <f>((BJ58-P58)/$AD$1)+AC58</f>
        <v>0.73888888888888893</v>
      </c>
      <c r="AH58" s="375">
        <f t="shared" si="48"/>
        <v>734395.62345679023</v>
      </c>
      <c r="AI58" s="187">
        <v>0.95</v>
      </c>
      <c r="AJ58" s="375">
        <f t="shared" si="49"/>
        <v>1016142.3333333335</v>
      </c>
      <c r="AK58" s="379">
        <f>(($BJ$58-$P$58)/$AD$1)+AG$58</f>
        <v>0.73333333333333339</v>
      </c>
      <c r="AL58" s="375">
        <f t="shared" si="50"/>
        <v>745171.04444444459</v>
      </c>
      <c r="AM58" s="187">
        <v>0.95</v>
      </c>
      <c r="AN58" s="375">
        <f t="shared" si="51"/>
        <v>1038365.777777778</v>
      </c>
      <c r="AO58" s="379">
        <f>(($BJ$58-$P$58)/$AD$1)+AK$58</f>
        <v>0.72777777777777786</v>
      </c>
      <c r="AP58" s="375">
        <f t="shared" si="52"/>
        <v>755699.53827160515</v>
      </c>
      <c r="AQ58" s="187">
        <v>0.95</v>
      </c>
      <c r="AR58" s="375">
        <f t="shared" si="53"/>
        <v>1060589.2222222225</v>
      </c>
      <c r="AS58" s="379">
        <f>(($BJ$58-$P$58)/$AD$1)+AO$58</f>
        <v>0.72222222222222232</v>
      </c>
      <c r="AT58" s="375">
        <f t="shared" si="54"/>
        <v>765981.10493827192</v>
      </c>
      <c r="AU58" s="187">
        <v>0.95</v>
      </c>
      <c r="AV58" s="375">
        <f t="shared" si="55"/>
        <v>1082812.666666667</v>
      </c>
      <c r="AW58" s="379">
        <f>(($BJ$58-$P$58)/$AD$1)+AS$58</f>
        <v>0.71666666666666679</v>
      </c>
      <c r="AX58" s="183">
        <f t="shared" si="56"/>
        <v>776015.74444444478</v>
      </c>
      <c r="AY58" s="187">
        <v>0.95</v>
      </c>
      <c r="AZ58" s="375">
        <f t="shared" si="57"/>
        <v>1105036.1111111115</v>
      </c>
      <c r="BA58" s="379">
        <f>(($BJ$58-$P$58)/$AD$1)+AW$58</f>
        <v>0.71111111111111125</v>
      </c>
      <c r="BB58" s="375">
        <f t="shared" si="58"/>
        <v>785803.45679012383</v>
      </c>
      <c r="BC58" s="187">
        <v>0.95</v>
      </c>
      <c r="BD58" s="375">
        <f t="shared" si="59"/>
        <v>1127259.555555556</v>
      </c>
      <c r="BE58" s="379">
        <f>(($BJ$58-$P$58)/$AD$1)+BA$58</f>
        <v>0.70555555555555571</v>
      </c>
      <c r="BF58" s="375">
        <f t="shared" si="60"/>
        <v>795344.24197530909</v>
      </c>
      <c r="BG58" s="187">
        <v>0.95</v>
      </c>
      <c r="BH58" s="282" t="s">
        <v>533</v>
      </c>
      <c r="BI58" s="278">
        <v>1149483</v>
      </c>
      <c r="BJ58" s="217">
        <v>0.7</v>
      </c>
      <c r="BK58" s="278" t="s">
        <v>543</v>
      </c>
      <c r="BL58" s="277">
        <f t="shared" si="61"/>
        <v>804638.1</v>
      </c>
      <c r="BM58" s="187">
        <v>0.95</v>
      </c>
      <c r="BN58" s="278"/>
      <c r="BO58" s="387">
        <f t="shared" si="62"/>
        <v>8073791.2863935987</v>
      </c>
      <c r="BP58" s="387">
        <f t="shared" si="63"/>
        <v>8201561.6356556248</v>
      </c>
      <c r="BQ58" s="387">
        <f t="shared" si="64"/>
        <v>8326532.339982681</v>
      </c>
      <c r="BR58" s="387">
        <f t="shared" si="65"/>
        <v>8448703.3993747737</v>
      </c>
      <c r="BS58" s="387">
        <f t="shared" si="66"/>
        <v>8568074.8138319012</v>
      </c>
      <c r="BT58" s="387">
        <f t="shared" si="67"/>
        <v>8684646.5833540633</v>
      </c>
      <c r="BU58" s="387">
        <f t="shared" si="68"/>
        <v>8798418.7079412565</v>
      </c>
      <c r="BV58" s="387">
        <f t="shared" si="69"/>
        <v>8909391.1875934843</v>
      </c>
      <c r="BW58" s="387">
        <f t="shared" si="70"/>
        <v>9017564.0223107468</v>
      </c>
      <c r="BX58" s="387">
        <f t="shared" si="71"/>
        <v>9122937.2120930385</v>
      </c>
      <c r="BY58" s="388">
        <f t="shared" si="72"/>
        <v>0.12994464291732669</v>
      </c>
      <c r="BZ58" s="388">
        <f t="shared" si="73"/>
        <v>0.12994464291732666</v>
      </c>
      <c r="CA58" s="389" t="b">
        <f t="shared" si="74"/>
        <v>1</v>
      </c>
    </row>
    <row r="59" spans="1:79">
      <c r="A59" s="183">
        <v>147</v>
      </c>
      <c r="B59" s="183" t="s">
        <v>101</v>
      </c>
      <c r="C59" s="183" t="s">
        <v>117</v>
      </c>
      <c r="D59" s="183" t="s">
        <v>122</v>
      </c>
      <c r="E59" s="183" t="str">
        <f t="shared" si="3"/>
        <v>Purchase of consumables for Vaginal Delivery - with complication  (BeMONC facilities)</v>
      </c>
      <c r="F59" s="184">
        <v>3</v>
      </c>
      <c r="G59" s="183">
        <v>2.95</v>
      </c>
      <c r="H59" s="183">
        <v>0.6655818887720969</v>
      </c>
      <c r="I59" s="183">
        <v>12.379928865513664</v>
      </c>
      <c r="J59" s="185">
        <v>18.600158860020752</v>
      </c>
      <c r="K59" s="186">
        <f t="shared" si="4"/>
        <v>90053.06981121139</v>
      </c>
      <c r="L59" s="187">
        <v>0</v>
      </c>
      <c r="M59" s="183" t="s">
        <v>48</v>
      </c>
      <c r="N59" s="196" t="s">
        <v>391</v>
      </c>
      <c r="O59" s="197">
        <v>949472</v>
      </c>
      <c r="P59" s="217">
        <v>0.15</v>
      </c>
      <c r="Q59" s="190" t="s">
        <v>410</v>
      </c>
      <c r="R59" s="190">
        <f t="shared" si="5"/>
        <v>142420.79999999999</v>
      </c>
      <c r="S59" s="207">
        <v>0.95</v>
      </c>
      <c r="T59" s="190" t="s">
        <v>411</v>
      </c>
      <c r="U59" s="190">
        <v>1</v>
      </c>
      <c r="V59" s="190"/>
      <c r="W59" s="183">
        <v>26.380516799999999</v>
      </c>
      <c r="X59" s="193">
        <f t="shared" si="1"/>
        <v>135300</v>
      </c>
      <c r="Y59" s="194">
        <f t="shared" si="6"/>
        <v>3676355919.4674463</v>
      </c>
      <c r="Z59" s="195">
        <f t="shared" si="2"/>
        <v>3569277.5917159673</v>
      </c>
      <c r="AA59" s="183" t="s">
        <v>49</v>
      </c>
      <c r="AB59" s="375">
        <f t="shared" si="45"/>
        <v>971695.4444444445</v>
      </c>
      <c r="AC59" s="379">
        <f>((BJ59-P59)/$AD$1)+P59</f>
        <v>0.14888888888888888</v>
      </c>
      <c r="AD59" s="375">
        <f t="shared" si="46"/>
        <v>144674.65506172838</v>
      </c>
      <c r="AE59" s="187">
        <v>0.95</v>
      </c>
      <c r="AF59" s="375">
        <f t="shared" si="47"/>
        <v>993918.88888888899</v>
      </c>
      <c r="AG59" s="377">
        <f>((BJ59-P59)/$AD$1)+AC59</f>
        <v>0.14777777777777776</v>
      </c>
      <c r="AH59" s="375">
        <f t="shared" si="48"/>
        <v>146879.12469135801</v>
      </c>
      <c r="AI59" s="187">
        <v>0.95</v>
      </c>
      <c r="AJ59" s="375">
        <f t="shared" si="49"/>
        <v>1016142.3333333335</v>
      </c>
      <c r="AK59" s="379">
        <f>(($BJ$59-$P$59)/$AD$1)+AG$59</f>
        <v>0.14666666666666664</v>
      </c>
      <c r="AL59" s="375">
        <f t="shared" si="50"/>
        <v>149034.20888888888</v>
      </c>
      <c r="AM59" s="187">
        <v>0.95</v>
      </c>
      <c r="AN59" s="375">
        <f t="shared" si="51"/>
        <v>1038365.777777778</v>
      </c>
      <c r="AO59" s="379">
        <f>(($BJ$59-$P$59)/$AD$1)+AK$59</f>
        <v>0.14555555555555552</v>
      </c>
      <c r="AP59" s="375">
        <f t="shared" si="52"/>
        <v>151139.907654321</v>
      </c>
      <c r="AQ59" s="187">
        <v>0.95</v>
      </c>
      <c r="AR59" s="375">
        <f t="shared" si="53"/>
        <v>1060589.2222222225</v>
      </c>
      <c r="AS59" s="379">
        <f>(($BJ$59-$P$59)/$AD$1)+AO$59</f>
        <v>0.1444444444444444</v>
      </c>
      <c r="AT59" s="375">
        <f t="shared" si="54"/>
        <v>153196.22098765432</v>
      </c>
      <c r="AU59" s="187">
        <v>0.95</v>
      </c>
      <c r="AV59" s="375">
        <f t="shared" si="55"/>
        <v>1082812.666666667</v>
      </c>
      <c r="AW59" s="379">
        <f>(($BJ$59-$P$59)/$AD$1)+AS$59</f>
        <v>0.14333333333333328</v>
      </c>
      <c r="AX59" s="183">
        <f t="shared" si="56"/>
        <v>155203.14888888889</v>
      </c>
      <c r="AY59" s="187">
        <v>0.95</v>
      </c>
      <c r="AZ59" s="375">
        <f t="shared" si="57"/>
        <v>1105036.1111111115</v>
      </c>
      <c r="BA59" s="379">
        <f>(($BJ$59-$P$59)/$AD$1)+AW$59</f>
        <v>0.14222222222222217</v>
      </c>
      <c r="BB59" s="375">
        <f t="shared" si="58"/>
        <v>157160.69135802469</v>
      </c>
      <c r="BC59" s="187">
        <v>0.95</v>
      </c>
      <c r="BD59" s="375">
        <f t="shared" si="59"/>
        <v>1127259.555555556</v>
      </c>
      <c r="BE59" s="379">
        <f>(($BJ$59-$P$59)/$AD$1)+BA$59</f>
        <v>0.14111111111111105</v>
      </c>
      <c r="BF59" s="375">
        <f t="shared" si="60"/>
        <v>159068.84839506171</v>
      </c>
      <c r="BG59" s="187">
        <v>0.95</v>
      </c>
      <c r="BH59" s="282" t="s">
        <v>533</v>
      </c>
      <c r="BI59" s="278">
        <v>1149483</v>
      </c>
      <c r="BJ59" s="217">
        <v>0.14000000000000001</v>
      </c>
      <c r="BK59" s="278" t="s">
        <v>543</v>
      </c>
      <c r="BL59" s="277">
        <f t="shared" si="61"/>
        <v>160927.62000000002</v>
      </c>
      <c r="BM59" s="187">
        <v>0.95</v>
      </c>
      <c r="BN59" s="278"/>
      <c r="BO59" s="387">
        <f t="shared" si="62"/>
        <v>3569277.5917159673</v>
      </c>
      <c r="BP59" s="387">
        <f t="shared" si="63"/>
        <v>3625762.5599706238</v>
      </c>
      <c r="BQ59" s="387">
        <f t="shared" si="64"/>
        <v>3681009.8556651808</v>
      </c>
      <c r="BR59" s="387">
        <f t="shared" si="65"/>
        <v>3735019.4787996402</v>
      </c>
      <c r="BS59" s="387">
        <f t="shared" si="66"/>
        <v>3787791.4293740001</v>
      </c>
      <c r="BT59" s="387">
        <f t="shared" si="67"/>
        <v>3839325.7073882604</v>
      </c>
      <c r="BU59" s="387">
        <f t="shared" si="68"/>
        <v>3889622.3128424222</v>
      </c>
      <c r="BV59" s="387">
        <f t="shared" si="69"/>
        <v>3938681.2457364853</v>
      </c>
      <c r="BW59" s="387">
        <f t="shared" si="70"/>
        <v>3986502.506070449</v>
      </c>
      <c r="BX59" s="387">
        <f t="shared" si="71"/>
        <v>4033086.093844316</v>
      </c>
      <c r="BY59" s="388">
        <f t="shared" si="72"/>
        <v>0.12994464291732713</v>
      </c>
      <c r="BZ59" s="388">
        <f t="shared" si="73"/>
        <v>0.12994464291732694</v>
      </c>
      <c r="CA59" s="389" t="b">
        <f t="shared" si="74"/>
        <v>1</v>
      </c>
    </row>
    <row r="60" spans="1:79">
      <c r="A60" s="183">
        <v>148</v>
      </c>
      <c r="B60" s="183" t="s">
        <v>101</v>
      </c>
      <c r="C60" s="183" t="s">
        <v>117</v>
      </c>
      <c r="D60" s="183" t="s">
        <v>123</v>
      </c>
      <c r="E60" s="183" t="str">
        <f t="shared" si="3"/>
        <v>Purchase of consumables for Active management of the 3rd stage of labour</v>
      </c>
      <c r="F60" s="184">
        <v>3</v>
      </c>
      <c r="G60" s="183">
        <v>3</v>
      </c>
      <c r="H60" s="183">
        <v>7.3</v>
      </c>
      <c r="I60" s="183">
        <v>22.878297912564303</v>
      </c>
      <c r="J60" s="185">
        <v>3.1340134126800416</v>
      </c>
      <c r="K60" s="186">
        <f t="shared" si="4"/>
        <v>6099408.1279999996</v>
      </c>
      <c r="L60" s="187">
        <v>0.88000000000000012</v>
      </c>
      <c r="M60" s="183" t="s">
        <v>48</v>
      </c>
      <c r="N60" s="196" t="s">
        <v>391</v>
      </c>
      <c r="O60" s="197">
        <v>949472</v>
      </c>
      <c r="P60" s="217">
        <v>1</v>
      </c>
      <c r="Q60" s="190"/>
      <c r="R60" s="190">
        <f t="shared" si="5"/>
        <v>949472</v>
      </c>
      <c r="S60" s="207">
        <v>0.88</v>
      </c>
      <c r="T60" s="190" t="s">
        <v>411</v>
      </c>
      <c r="U60" s="190">
        <v>1</v>
      </c>
      <c r="V60" s="190"/>
      <c r="W60" s="183">
        <v>0.232548</v>
      </c>
      <c r="X60" s="193">
        <f t="shared" si="1"/>
        <v>835535</v>
      </c>
      <c r="Y60" s="194">
        <f t="shared" si="6"/>
        <v>200131139.20419839</v>
      </c>
      <c r="Z60" s="195">
        <f t="shared" si="2"/>
        <v>194302.07689728</v>
      </c>
      <c r="AA60" s="183" t="s">
        <v>49</v>
      </c>
      <c r="AB60" s="375">
        <f t="shared" si="45"/>
        <v>971695.4444444445</v>
      </c>
      <c r="AC60" s="217">
        <v>1</v>
      </c>
      <c r="AD60" s="375">
        <f t="shared" si="46"/>
        <v>971695.4444444445</v>
      </c>
      <c r="AE60" s="187">
        <v>0.88</v>
      </c>
      <c r="AF60" s="375">
        <f t="shared" si="47"/>
        <v>993918.88888888899</v>
      </c>
      <c r="AG60" s="217">
        <v>1</v>
      </c>
      <c r="AH60" s="375">
        <f t="shared" si="48"/>
        <v>993918.88888888899</v>
      </c>
      <c r="AI60" s="187">
        <v>0.88</v>
      </c>
      <c r="AJ60" s="375">
        <f t="shared" si="49"/>
        <v>1016142.3333333335</v>
      </c>
      <c r="AK60" s="383">
        <v>1</v>
      </c>
      <c r="AL60" s="375">
        <f t="shared" si="50"/>
        <v>1016142.3333333335</v>
      </c>
      <c r="AM60" s="187">
        <v>0.88</v>
      </c>
      <c r="AN60" s="375">
        <f t="shared" si="51"/>
        <v>1038365.777777778</v>
      </c>
      <c r="AO60" s="383">
        <v>1</v>
      </c>
      <c r="AP60" s="375">
        <f t="shared" si="52"/>
        <v>1038365.777777778</v>
      </c>
      <c r="AQ60" s="187">
        <v>0.88</v>
      </c>
      <c r="AR60" s="375">
        <f t="shared" si="53"/>
        <v>1060589.2222222225</v>
      </c>
      <c r="AS60" s="383">
        <v>1</v>
      </c>
      <c r="AT60" s="375">
        <f t="shared" si="54"/>
        <v>1060589.2222222225</v>
      </c>
      <c r="AU60" s="187">
        <v>0.88</v>
      </c>
      <c r="AV60" s="375">
        <f t="shared" si="55"/>
        <v>1082812.666666667</v>
      </c>
      <c r="AW60" s="383">
        <v>1</v>
      </c>
      <c r="AX60" s="183">
        <f t="shared" si="56"/>
        <v>1082812.666666667</v>
      </c>
      <c r="AY60" s="187">
        <v>0.88</v>
      </c>
      <c r="AZ60" s="375">
        <f t="shared" si="57"/>
        <v>1105036.1111111115</v>
      </c>
      <c r="BA60" s="383">
        <v>1</v>
      </c>
      <c r="BB60" s="375">
        <f t="shared" si="58"/>
        <v>1105036.1111111115</v>
      </c>
      <c r="BC60" s="187">
        <v>0.88</v>
      </c>
      <c r="BD60" s="375">
        <f t="shared" si="59"/>
        <v>1127259.555555556</v>
      </c>
      <c r="BE60" s="383">
        <v>1</v>
      </c>
      <c r="BF60" s="375">
        <f t="shared" si="60"/>
        <v>1127259.555555556</v>
      </c>
      <c r="BG60" s="187">
        <v>0.88</v>
      </c>
      <c r="BH60" s="282" t="s">
        <v>533</v>
      </c>
      <c r="BI60" s="278">
        <v>1149483</v>
      </c>
      <c r="BJ60" s="217">
        <v>1</v>
      </c>
      <c r="BK60" s="289" t="s">
        <v>529</v>
      </c>
      <c r="BL60" s="277">
        <f t="shared" si="61"/>
        <v>1149483</v>
      </c>
      <c r="BM60" s="187">
        <v>0.88</v>
      </c>
      <c r="BN60" s="278"/>
      <c r="BO60" s="387">
        <f t="shared" si="62"/>
        <v>194302.07689728</v>
      </c>
      <c r="BP60" s="387">
        <f t="shared" si="63"/>
        <v>198849.93234890667</v>
      </c>
      <c r="BQ60" s="387">
        <f t="shared" si="64"/>
        <v>203397.78780053335</v>
      </c>
      <c r="BR60" s="387">
        <f t="shared" si="65"/>
        <v>207945.64325216005</v>
      </c>
      <c r="BS60" s="387">
        <f t="shared" si="66"/>
        <v>212493.49870378672</v>
      </c>
      <c r="BT60" s="387">
        <f t="shared" si="67"/>
        <v>217041.3541554134</v>
      </c>
      <c r="BU60" s="387">
        <f t="shared" si="68"/>
        <v>221589.20960704007</v>
      </c>
      <c r="BV60" s="387">
        <f t="shared" si="69"/>
        <v>226137.06505866675</v>
      </c>
      <c r="BW60" s="387">
        <f t="shared" si="70"/>
        <v>230684.92051029342</v>
      </c>
      <c r="BX60" s="387">
        <f t="shared" si="71"/>
        <v>235232.77596192001</v>
      </c>
      <c r="BY60" s="388">
        <f t="shared" si="72"/>
        <v>0.21065497455427862</v>
      </c>
      <c r="BZ60" s="388">
        <f t="shared" si="73"/>
        <v>0.21065497455427859</v>
      </c>
      <c r="CA60" s="389" t="b">
        <f t="shared" si="74"/>
        <v>1</v>
      </c>
    </row>
    <row r="61" spans="1:79">
      <c r="A61" s="183">
        <v>149</v>
      </c>
      <c r="B61" s="183" t="s">
        <v>101</v>
      </c>
      <c r="C61" s="183" t="s">
        <v>117</v>
      </c>
      <c r="D61" s="183" t="s">
        <v>124</v>
      </c>
      <c r="E61" s="183" t="str">
        <f t="shared" si="3"/>
        <v>Purchase of consumables for Management of pre-eclampsia and eclampsia</v>
      </c>
      <c r="F61" s="183">
        <v>2</v>
      </c>
      <c r="G61" s="183">
        <v>2.82</v>
      </c>
      <c r="H61" s="183">
        <v>0.13</v>
      </c>
      <c r="I61" s="183">
        <v>2.6996112000000001</v>
      </c>
      <c r="J61" s="185">
        <v>20.76624</v>
      </c>
      <c r="K61" s="186">
        <f t="shared" si="4"/>
        <v>1641.6370880000002</v>
      </c>
      <c r="L61" s="187">
        <v>0</v>
      </c>
      <c r="M61" s="183" t="s">
        <v>48</v>
      </c>
      <c r="N61" s="196" t="s">
        <v>391</v>
      </c>
      <c r="O61" s="197">
        <v>949472</v>
      </c>
      <c r="P61" s="217">
        <v>1.4E-2</v>
      </c>
      <c r="Q61" s="190" t="s">
        <v>408</v>
      </c>
      <c r="R61" s="190">
        <f t="shared" si="5"/>
        <v>13292.608</v>
      </c>
      <c r="S61" s="207">
        <v>0.95</v>
      </c>
      <c r="T61" s="190" t="s">
        <v>411</v>
      </c>
      <c r="U61" s="190">
        <v>1</v>
      </c>
      <c r="V61" s="190"/>
      <c r="W61" s="183">
        <v>49.874084400000001</v>
      </c>
      <c r="X61" s="193">
        <f t="shared" si="1"/>
        <v>12628</v>
      </c>
      <c r="Y61" s="194">
        <f t="shared" si="6"/>
        <v>648703085.24242079</v>
      </c>
      <c r="Z61" s="195">
        <f t="shared" si="2"/>
        <v>629808.82062370947</v>
      </c>
      <c r="AA61" s="183" t="s">
        <v>49</v>
      </c>
      <c r="AB61" s="375">
        <f t="shared" si="45"/>
        <v>971695.4444444445</v>
      </c>
      <c r="AC61" s="217">
        <v>1.4E-2</v>
      </c>
      <c r="AD61" s="375">
        <f t="shared" si="46"/>
        <v>13603.736222222224</v>
      </c>
      <c r="AE61" s="187">
        <v>0.95</v>
      </c>
      <c r="AF61" s="375">
        <f t="shared" si="47"/>
        <v>993918.88888888899</v>
      </c>
      <c r="AG61" s="217">
        <v>1.4E-2</v>
      </c>
      <c r="AH61" s="375">
        <f t="shared" si="48"/>
        <v>13914.864444444445</v>
      </c>
      <c r="AI61" s="187">
        <v>0.95</v>
      </c>
      <c r="AJ61" s="375">
        <f t="shared" si="49"/>
        <v>1016142.3333333335</v>
      </c>
      <c r="AK61" s="383">
        <v>1.4E-2</v>
      </c>
      <c r="AL61" s="375">
        <f t="shared" si="50"/>
        <v>14225.992666666669</v>
      </c>
      <c r="AM61" s="187">
        <v>0.95</v>
      </c>
      <c r="AN61" s="375">
        <f t="shared" si="51"/>
        <v>1038365.777777778</v>
      </c>
      <c r="AO61" s="383">
        <v>1.4E-2</v>
      </c>
      <c r="AP61" s="375">
        <f t="shared" si="52"/>
        <v>14537.120888888892</v>
      </c>
      <c r="AQ61" s="187">
        <v>0.95</v>
      </c>
      <c r="AR61" s="375">
        <f t="shared" si="53"/>
        <v>1060589.2222222225</v>
      </c>
      <c r="AS61" s="383">
        <v>1.4E-2</v>
      </c>
      <c r="AT61" s="375">
        <f t="shared" si="54"/>
        <v>14848.249111111116</v>
      </c>
      <c r="AU61" s="187">
        <v>0.95</v>
      </c>
      <c r="AV61" s="375">
        <f t="shared" si="55"/>
        <v>1082812.666666667</v>
      </c>
      <c r="AW61" s="383">
        <v>1.4E-2</v>
      </c>
      <c r="AX61" s="183">
        <f t="shared" si="56"/>
        <v>15159.377333333337</v>
      </c>
      <c r="AY61" s="187">
        <v>0.95</v>
      </c>
      <c r="AZ61" s="375">
        <f t="shared" si="57"/>
        <v>1105036.1111111115</v>
      </c>
      <c r="BA61" s="383">
        <v>1.4E-2</v>
      </c>
      <c r="BB61" s="375">
        <f t="shared" si="58"/>
        <v>15470.505555555561</v>
      </c>
      <c r="BC61" s="187">
        <v>0.95</v>
      </c>
      <c r="BD61" s="375">
        <f t="shared" si="59"/>
        <v>1127259.555555556</v>
      </c>
      <c r="BE61" s="383">
        <v>1.4E-2</v>
      </c>
      <c r="BF61" s="375">
        <f t="shared" si="60"/>
        <v>15781.633777777784</v>
      </c>
      <c r="BG61" s="187">
        <v>0.95</v>
      </c>
      <c r="BH61" s="282" t="s">
        <v>533</v>
      </c>
      <c r="BI61" s="278">
        <v>1149483</v>
      </c>
      <c r="BJ61" s="217">
        <v>1.4E-2</v>
      </c>
      <c r="BK61" s="289" t="s">
        <v>529</v>
      </c>
      <c r="BL61" s="277">
        <f t="shared" si="61"/>
        <v>16092.762000000001</v>
      </c>
      <c r="BM61" s="187">
        <v>0.95</v>
      </c>
      <c r="BN61" s="278"/>
      <c r="BO61" s="387">
        <f t="shared" si="62"/>
        <v>629808.82062370947</v>
      </c>
      <c r="BP61" s="387">
        <f t="shared" si="63"/>
        <v>644550.19407732587</v>
      </c>
      <c r="BQ61" s="387">
        <f t="shared" si="64"/>
        <v>659291.56753094227</v>
      </c>
      <c r="BR61" s="387">
        <f t="shared" si="65"/>
        <v>674032.94098455878</v>
      </c>
      <c r="BS61" s="387">
        <f t="shared" si="66"/>
        <v>688774.31443817529</v>
      </c>
      <c r="BT61" s="387">
        <f t="shared" si="67"/>
        <v>703515.68789179169</v>
      </c>
      <c r="BU61" s="387">
        <f t="shared" si="68"/>
        <v>718257.06134540809</v>
      </c>
      <c r="BV61" s="387">
        <f t="shared" si="69"/>
        <v>732998.4347990246</v>
      </c>
      <c r="BW61" s="387">
        <f t="shared" si="70"/>
        <v>747739.80825264112</v>
      </c>
      <c r="BX61" s="387">
        <f t="shared" si="71"/>
        <v>762481.18170625716</v>
      </c>
      <c r="BY61" s="388">
        <f t="shared" si="72"/>
        <v>0.21065497455427853</v>
      </c>
      <c r="BZ61" s="388">
        <f t="shared" si="73"/>
        <v>0.21065497455427862</v>
      </c>
      <c r="CA61" s="389" t="b">
        <f t="shared" si="74"/>
        <v>1</v>
      </c>
    </row>
    <row r="62" spans="1:79">
      <c r="A62" s="183">
        <v>150</v>
      </c>
      <c r="B62" s="183" t="s">
        <v>101</v>
      </c>
      <c r="C62" s="183" t="s">
        <v>117</v>
      </c>
      <c r="D62" s="183" t="s">
        <v>125</v>
      </c>
      <c r="E62" s="183" t="str">
        <f t="shared" si="3"/>
        <v>Purchase of consumables for Management of obstructed labour</v>
      </c>
      <c r="F62" s="183">
        <v>2</v>
      </c>
      <c r="G62" s="183">
        <v>2.82</v>
      </c>
      <c r="H62" s="183">
        <v>1.9254333210907084</v>
      </c>
      <c r="I62" s="183">
        <v>53.933429231498643</v>
      </c>
      <c r="J62" s="185">
        <v>28.011060492578753</v>
      </c>
      <c r="K62" s="186">
        <f t="shared" si="4"/>
        <v>18281.450262426373</v>
      </c>
      <c r="L62" s="187">
        <v>0</v>
      </c>
      <c r="M62" s="183" t="s">
        <v>48</v>
      </c>
      <c r="N62" s="196" t="s">
        <v>391</v>
      </c>
      <c r="O62" s="197">
        <v>949472</v>
      </c>
      <c r="P62" s="217">
        <v>0.1</v>
      </c>
      <c r="Q62" s="190" t="s">
        <v>410</v>
      </c>
      <c r="R62" s="190">
        <f t="shared" si="5"/>
        <v>94947.200000000012</v>
      </c>
      <c r="S62" s="212">
        <v>0.1</v>
      </c>
      <c r="T62" s="190" t="s">
        <v>411</v>
      </c>
      <c r="U62" s="190">
        <v>1</v>
      </c>
      <c r="V62" s="190"/>
      <c r="W62" s="183">
        <v>69.658790400000001</v>
      </c>
      <c r="X62" s="193">
        <f t="shared" si="1"/>
        <v>9495</v>
      </c>
      <c r="Y62" s="194">
        <f t="shared" si="6"/>
        <v>681232431.6982888</v>
      </c>
      <c r="Z62" s="195">
        <f t="shared" si="2"/>
        <v>661390.71038668812</v>
      </c>
      <c r="AA62" s="183" t="s">
        <v>49</v>
      </c>
      <c r="AB62" s="375">
        <f t="shared" si="45"/>
        <v>971695.4444444445</v>
      </c>
      <c r="AC62" s="217">
        <v>0.1</v>
      </c>
      <c r="AD62" s="375">
        <f t="shared" si="46"/>
        <v>97169.544444444458</v>
      </c>
      <c r="AE62" s="343">
        <v>0.1</v>
      </c>
      <c r="AF62" s="375">
        <f t="shared" si="47"/>
        <v>993918.88888888899</v>
      </c>
      <c r="AG62" s="217">
        <v>0.1</v>
      </c>
      <c r="AH62" s="375">
        <f t="shared" si="48"/>
        <v>99391.888888888905</v>
      </c>
      <c r="AI62" s="343">
        <v>0.1</v>
      </c>
      <c r="AJ62" s="375">
        <f t="shared" si="49"/>
        <v>1016142.3333333335</v>
      </c>
      <c r="AK62" s="383">
        <v>0.1</v>
      </c>
      <c r="AL62" s="375">
        <f t="shared" si="50"/>
        <v>101614.23333333335</v>
      </c>
      <c r="AM62" s="343">
        <v>0.1</v>
      </c>
      <c r="AN62" s="375">
        <f t="shared" si="51"/>
        <v>1038365.777777778</v>
      </c>
      <c r="AO62" s="383">
        <v>0.1</v>
      </c>
      <c r="AP62" s="375">
        <f t="shared" si="52"/>
        <v>103836.5777777778</v>
      </c>
      <c r="AQ62" s="343">
        <v>0.1</v>
      </c>
      <c r="AR62" s="375">
        <f t="shared" si="53"/>
        <v>1060589.2222222225</v>
      </c>
      <c r="AS62" s="383">
        <v>0.1</v>
      </c>
      <c r="AT62" s="375">
        <f t="shared" si="54"/>
        <v>106058.92222222226</v>
      </c>
      <c r="AU62" s="343">
        <v>0.1</v>
      </c>
      <c r="AV62" s="375">
        <f t="shared" si="55"/>
        <v>1082812.666666667</v>
      </c>
      <c r="AW62" s="383">
        <v>0.1</v>
      </c>
      <c r="AX62" s="183">
        <f t="shared" si="56"/>
        <v>108281.26666666671</v>
      </c>
      <c r="AY62" s="343">
        <v>0.1</v>
      </c>
      <c r="AZ62" s="375">
        <f t="shared" si="57"/>
        <v>1105036.1111111115</v>
      </c>
      <c r="BA62" s="383">
        <v>0.1</v>
      </c>
      <c r="BB62" s="375">
        <f t="shared" si="58"/>
        <v>110503.61111111115</v>
      </c>
      <c r="BC62" s="343">
        <v>0.1</v>
      </c>
      <c r="BD62" s="375">
        <f t="shared" si="59"/>
        <v>1127259.555555556</v>
      </c>
      <c r="BE62" s="383">
        <v>0.1</v>
      </c>
      <c r="BF62" s="375">
        <f t="shared" si="60"/>
        <v>112725.9555555556</v>
      </c>
      <c r="BG62" s="343">
        <v>0.1</v>
      </c>
      <c r="BH62" s="282" t="s">
        <v>533</v>
      </c>
      <c r="BI62" s="278">
        <v>1149483</v>
      </c>
      <c r="BJ62" s="217">
        <v>0.1</v>
      </c>
      <c r="BK62" s="289" t="s">
        <v>529</v>
      </c>
      <c r="BL62" s="277">
        <f t="shared" si="61"/>
        <v>114948.3</v>
      </c>
      <c r="BM62" s="205">
        <v>0.1</v>
      </c>
      <c r="BN62" s="278"/>
      <c r="BO62" s="387">
        <f t="shared" si="62"/>
        <v>661390.71038668812</v>
      </c>
      <c r="BP62" s="387">
        <f t="shared" si="63"/>
        <v>676871.29297190404</v>
      </c>
      <c r="BQ62" s="387">
        <f t="shared" si="64"/>
        <v>692351.87555712019</v>
      </c>
      <c r="BR62" s="387">
        <f t="shared" si="65"/>
        <v>707832.45814233623</v>
      </c>
      <c r="BS62" s="387">
        <f t="shared" si="66"/>
        <v>723313.04072755214</v>
      </c>
      <c r="BT62" s="387">
        <f t="shared" si="67"/>
        <v>738793.62331276829</v>
      </c>
      <c r="BU62" s="387">
        <f t="shared" si="68"/>
        <v>754274.20589798433</v>
      </c>
      <c r="BV62" s="387">
        <f t="shared" si="69"/>
        <v>769754.78848320036</v>
      </c>
      <c r="BW62" s="387">
        <f t="shared" si="70"/>
        <v>785235.3710684164</v>
      </c>
      <c r="BX62" s="387">
        <f t="shared" si="71"/>
        <v>800715.95365363208</v>
      </c>
      <c r="BY62" s="388">
        <f t="shared" si="72"/>
        <v>0.21065497455427848</v>
      </c>
      <c r="BZ62" s="388">
        <f t="shared" si="73"/>
        <v>0.21065497455427848</v>
      </c>
      <c r="CA62" s="389" t="b">
        <f t="shared" si="74"/>
        <v>1</v>
      </c>
    </row>
    <row r="63" spans="1:79">
      <c r="A63" s="199">
        <v>151</v>
      </c>
      <c r="B63" s="199" t="s">
        <v>101</v>
      </c>
      <c r="C63" s="199" t="s">
        <v>117</v>
      </c>
      <c r="D63" s="199" t="s">
        <v>412</v>
      </c>
      <c r="E63" s="199" t="str">
        <f t="shared" si="3"/>
        <v xml:space="preserve">Purchase of consumables for Cesearian Section </v>
      </c>
      <c r="F63" s="199">
        <v>2</v>
      </c>
      <c r="G63" s="199">
        <v>2.95</v>
      </c>
      <c r="H63" s="190">
        <v>9.6363636363636367</v>
      </c>
      <c r="I63" s="190">
        <v>332.53871408000003</v>
      </c>
      <c r="J63" s="221">
        <v>34.508734480000001</v>
      </c>
      <c r="K63" s="186">
        <f t="shared" si="4"/>
        <v>817046.55069090903</v>
      </c>
      <c r="L63" s="201">
        <v>0.93999999999999984</v>
      </c>
      <c r="M63" s="199" t="s">
        <v>48</v>
      </c>
      <c r="N63" s="222" t="s">
        <v>391</v>
      </c>
      <c r="O63" s="223">
        <v>949472</v>
      </c>
      <c r="P63" s="217">
        <v>9.5000000000000001E-2</v>
      </c>
      <c r="Q63" s="190" t="s">
        <v>410</v>
      </c>
      <c r="R63" s="224">
        <f t="shared" si="5"/>
        <v>90199.84</v>
      </c>
      <c r="S63" s="225">
        <v>0.94</v>
      </c>
      <c r="T63" s="190" t="s">
        <v>411</v>
      </c>
      <c r="U63" s="190">
        <v>1</v>
      </c>
      <c r="V63" s="190"/>
      <c r="W63" s="199">
        <v>35.594570999999995</v>
      </c>
      <c r="X63" s="193">
        <f t="shared" si="1"/>
        <v>84788</v>
      </c>
      <c r="Y63" s="226">
        <f t="shared" si="6"/>
        <v>3108526746.5002561</v>
      </c>
      <c r="Z63" s="195">
        <f t="shared" si="2"/>
        <v>3017987.1325245206</v>
      </c>
      <c r="AA63" s="199" t="s">
        <v>49</v>
      </c>
      <c r="AB63" s="375">
        <f t="shared" si="45"/>
        <v>971695.4444444445</v>
      </c>
      <c r="AC63" s="379">
        <f>((BJ63-P63)/$AD$1)+P63</f>
        <v>0.10111111111111111</v>
      </c>
      <c r="AD63" s="375">
        <f t="shared" si="46"/>
        <v>98249.206049382716</v>
      </c>
      <c r="AE63" s="344">
        <v>0.94</v>
      </c>
      <c r="AF63" s="375">
        <f t="shared" si="47"/>
        <v>993918.88888888899</v>
      </c>
      <c r="AG63" s="377">
        <f>((BJ63-P63)/$AD$1)+AC63</f>
        <v>0.10722222222222222</v>
      </c>
      <c r="AH63" s="375">
        <f t="shared" si="48"/>
        <v>106570.19197530865</v>
      </c>
      <c r="AI63" s="344">
        <v>0.94</v>
      </c>
      <c r="AJ63" s="375">
        <f t="shared" si="49"/>
        <v>1016142.3333333335</v>
      </c>
      <c r="AK63" s="379">
        <f>(($BJ$63-$P$63)/$AD$1)+AG$63</f>
        <v>0.11333333333333333</v>
      </c>
      <c r="AL63" s="375">
        <f t="shared" si="50"/>
        <v>115162.79777777779</v>
      </c>
      <c r="AM63" s="344">
        <v>0.94</v>
      </c>
      <c r="AN63" s="375">
        <f t="shared" si="51"/>
        <v>1038365.777777778</v>
      </c>
      <c r="AO63" s="379">
        <f>(($BJ$63-$P$63)/$AD$1)+AK$63</f>
        <v>0.11944444444444444</v>
      </c>
      <c r="AP63" s="375">
        <f t="shared" si="52"/>
        <v>124027.02345679014</v>
      </c>
      <c r="AQ63" s="344">
        <v>0.94</v>
      </c>
      <c r="AR63" s="375">
        <f t="shared" si="53"/>
        <v>1060589.2222222225</v>
      </c>
      <c r="AS63" s="379">
        <f>(($BJ$63-$P$63)/$AD$1)+AO$63</f>
        <v>0.12555555555555556</v>
      </c>
      <c r="AT63" s="375">
        <f t="shared" si="54"/>
        <v>133162.86901234571</v>
      </c>
      <c r="AU63" s="344">
        <v>0.94</v>
      </c>
      <c r="AV63" s="375">
        <f t="shared" si="55"/>
        <v>1082812.666666667</v>
      </c>
      <c r="AW63" s="379">
        <f>(($BJ$63-$P$63)/$AD$1)+AS$63</f>
        <v>0.13166666666666668</v>
      </c>
      <c r="AX63" s="183">
        <f t="shared" si="56"/>
        <v>142570.33444444451</v>
      </c>
      <c r="AY63" s="344">
        <v>0.94</v>
      </c>
      <c r="AZ63" s="375">
        <f t="shared" si="57"/>
        <v>1105036.1111111115</v>
      </c>
      <c r="BA63" s="379">
        <f>(($BJ$63-$P$63)/$AD$1)+AW$63</f>
        <v>0.1377777777777778</v>
      </c>
      <c r="BB63" s="375">
        <f t="shared" si="58"/>
        <v>152249.41975308649</v>
      </c>
      <c r="BC63" s="344">
        <v>0.94</v>
      </c>
      <c r="BD63" s="375">
        <f t="shared" si="59"/>
        <v>1127259.555555556</v>
      </c>
      <c r="BE63" s="379">
        <f>(($BJ$63-$P$63)/$AD$1)+BA$63</f>
        <v>0.14388888888888893</v>
      </c>
      <c r="BF63" s="375">
        <f t="shared" si="60"/>
        <v>162200.12493827171</v>
      </c>
      <c r="BG63" s="344">
        <v>0.94</v>
      </c>
      <c r="BH63" s="282" t="s">
        <v>533</v>
      </c>
      <c r="BI63" s="278">
        <v>1149483</v>
      </c>
      <c r="BJ63" s="217">
        <v>0.15</v>
      </c>
      <c r="BK63" s="278" t="s">
        <v>542</v>
      </c>
      <c r="BL63" s="277">
        <f t="shared" si="61"/>
        <v>172422.44999999998</v>
      </c>
      <c r="BM63" s="201">
        <v>0.94</v>
      </c>
      <c r="BN63" s="278"/>
      <c r="BO63" s="387">
        <f t="shared" si="62"/>
        <v>3017987.1325245206</v>
      </c>
      <c r="BP63" s="387">
        <f t="shared" si="63"/>
        <v>3287310.0399932791</v>
      </c>
      <c r="BQ63" s="387">
        <f t="shared" si="64"/>
        <v>3565721.0488638282</v>
      </c>
      <c r="BR63" s="387">
        <f t="shared" si="65"/>
        <v>3853220.1591361677</v>
      </c>
      <c r="BS63" s="387">
        <f t="shared" si="66"/>
        <v>4149807.3708102982</v>
      </c>
      <c r="BT63" s="387">
        <f t="shared" si="67"/>
        <v>4455482.6838862197</v>
      </c>
      <c r="BU63" s="387">
        <f t="shared" si="68"/>
        <v>4770246.0983639332</v>
      </c>
      <c r="BV63" s="387">
        <f t="shared" si="69"/>
        <v>5094097.6142434366</v>
      </c>
      <c r="BW63" s="387">
        <f t="shared" si="70"/>
        <v>5427037.231524731</v>
      </c>
      <c r="BX63" s="387">
        <f t="shared" si="71"/>
        <v>5769064.9502078108</v>
      </c>
      <c r="BY63" s="388">
        <f t="shared" si="72"/>
        <v>0.91156048613833451</v>
      </c>
      <c r="BZ63" s="388">
        <f t="shared" si="73"/>
        <v>0.91156048613833451</v>
      </c>
      <c r="CA63" s="389" t="b">
        <f t="shared" si="74"/>
        <v>1</v>
      </c>
    </row>
    <row r="64" spans="1:79">
      <c r="A64" s="183">
        <v>152</v>
      </c>
      <c r="B64" s="183" t="s">
        <v>101</v>
      </c>
      <c r="C64" s="183" t="s">
        <v>117</v>
      </c>
      <c r="D64" s="183" t="s">
        <v>126</v>
      </c>
      <c r="E64" s="183" t="str">
        <f t="shared" si="3"/>
        <v>Purchase of consumables for Cesearian Section with indication (with complication)</v>
      </c>
      <c r="F64" s="183">
        <v>2</v>
      </c>
      <c r="G64" s="183">
        <v>2.95</v>
      </c>
      <c r="H64" s="190">
        <v>27.188775510204081</v>
      </c>
      <c r="I64" s="190">
        <v>339.31476048979596</v>
      </c>
      <c r="J64" s="221">
        <v>12.479957413398388</v>
      </c>
      <c r="K64" s="186">
        <f t="shared" si="4"/>
        <v>121330.41098775508</v>
      </c>
      <c r="L64" s="187">
        <v>0.93999999999999984</v>
      </c>
      <c r="M64" s="183" t="s">
        <v>48</v>
      </c>
      <c r="N64" s="196" t="s">
        <v>391</v>
      </c>
      <c r="O64" s="197">
        <v>949472</v>
      </c>
      <c r="P64" s="217">
        <v>5.0000000000000001E-3</v>
      </c>
      <c r="Q64" s="190" t="s">
        <v>410</v>
      </c>
      <c r="R64" s="190">
        <f t="shared" si="5"/>
        <v>4747.3599999999997</v>
      </c>
      <c r="S64" s="207">
        <v>0.94</v>
      </c>
      <c r="T64" s="190" t="s">
        <v>411</v>
      </c>
      <c r="U64" s="190">
        <v>1</v>
      </c>
      <c r="V64" s="190"/>
      <c r="W64" s="183">
        <v>35.594570999999995</v>
      </c>
      <c r="X64" s="193">
        <f t="shared" si="1"/>
        <v>4463</v>
      </c>
      <c r="Y64" s="194">
        <f t="shared" si="6"/>
        <v>163606670.86843452</v>
      </c>
      <c r="Z64" s="195">
        <f t="shared" si="2"/>
        <v>158841.42802760634</v>
      </c>
      <c r="AA64" s="183" t="s">
        <v>49</v>
      </c>
      <c r="AB64" s="375">
        <f t="shared" si="45"/>
        <v>971695.4444444445</v>
      </c>
      <c r="AC64" s="379">
        <f>((BJ64-P64)/$AD$1)+P64</f>
        <v>5.5555555555555558E-3</v>
      </c>
      <c r="AD64" s="375">
        <f t="shared" si="46"/>
        <v>5398.3080246913587</v>
      </c>
      <c r="AE64" s="343">
        <v>0.94</v>
      </c>
      <c r="AF64" s="375">
        <f t="shared" si="47"/>
        <v>993918.88888888899</v>
      </c>
      <c r="AG64" s="377">
        <f>((BJ64-P64)/$AD$1)+AC64</f>
        <v>6.1111111111111114E-3</v>
      </c>
      <c r="AH64" s="375">
        <f t="shared" si="48"/>
        <v>6073.9487654321001</v>
      </c>
      <c r="AI64" s="343">
        <v>0.94</v>
      </c>
      <c r="AJ64" s="375">
        <f t="shared" si="49"/>
        <v>1016142.3333333335</v>
      </c>
      <c r="AK64" s="379">
        <f>(($BJ$64-$P$64)/$AD$1)+AG$64</f>
        <v>6.6666666666666671E-3</v>
      </c>
      <c r="AL64" s="375">
        <f t="shared" si="50"/>
        <v>6774.2822222222239</v>
      </c>
      <c r="AM64" s="343">
        <v>0.94</v>
      </c>
      <c r="AN64" s="375">
        <f t="shared" si="51"/>
        <v>1038365.777777778</v>
      </c>
      <c r="AO64" s="379">
        <f>(($BJ$64-$P$64)/$AD$1)+AK$64</f>
        <v>7.2222222222222228E-3</v>
      </c>
      <c r="AP64" s="375">
        <f t="shared" si="52"/>
        <v>7499.3083950617302</v>
      </c>
      <c r="AQ64" s="343">
        <v>0.94</v>
      </c>
      <c r="AR64" s="375">
        <f t="shared" si="53"/>
        <v>1060589.2222222225</v>
      </c>
      <c r="AS64" s="379">
        <f>(($BJ$64-$P$64)/$AD$1)+AO$64</f>
        <v>7.7777777777777784E-3</v>
      </c>
      <c r="AT64" s="375">
        <f t="shared" si="54"/>
        <v>8249.0272839506197</v>
      </c>
      <c r="AU64" s="343">
        <v>0.94</v>
      </c>
      <c r="AV64" s="375">
        <f t="shared" si="55"/>
        <v>1082812.666666667</v>
      </c>
      <c r="AW64" s="379">
        <f>(($BJ$64-$P$64)/$AD$1)+AS$64</f>
        <v>8.3333333333333332E-3</v>
      </c>
      <c r="AX64" s="183">
        <f t="shared" si="56"/>
        <v>9023.4388888888916</v>
      </c>
      <c r="AY64" s="343">
        <v>0.94</v>
      </c>
      <c r="AZ64" s="375">
        <f t="shared" si="57"/>
        <v>1105036.1111111115</v>
      </c>
      <c r="BA64" s="379">
        <f>(($BJ$64-$P$64)/$AD$1)+AW$64</f>
        <v>8.8888888888888889E-3</v>
      </c>
      <c r="BB64" s="375">
        <f t="shared" si="58"/>
        <v>9822.5432098765468</v>
      </c>
      <c r="BC64" s="343">
        <v>0.94</v>
      </c>
      <c r="BD64" s="375">
        <f t="shared" si="59"/>
        <v>1127259.555555556</v>
      </c>
      <c r="BE64" s="379">
        <f>(($BJ$64-$P$64)/$AD$1)+BA$64</f>
        <v>9.4444444444444445E-3</v>
      </c>
      <c r="BF64" s="375">
        <f t="shared" si="60"/>
        <v>10646.340246913584</v>
      </c>
      <c r="BG64" s="343">
        <v>0.94</v>
      </c>
      <c r="BH64" s="282" t="s">
        <v>533</v>
      </c>
      <c r="BI64" s="278">
        <v>1149483</v>
      </c>
      <c r="BJ64" s="217">
        <v>0.01</v>
      </c>
      <c r="BK64" s="278" t="s">
        <v>542</v>
      </c>
      <c r="BL64" s="277">
        <f t="shared" si="61"/>
        <v>11494.83</v>
      </c>
      <c r="BM64" s="187">
        <v>0.94</v>
      </c>
      <c r="BN64" s="278"/>
      <c r="BO64" s="387">
        <f t="shared" si="62"/>
        <v>158841.42802760634</v>
      </c>
      <c r="BP64" s="387">
        <f t="shared" si="63"/>
        <v>180621.43076886149</v>
      </c>
      <c r="BQ64" s="387">
        <f t="shared" si="64"/>
        <v>203227.62454664308</v>
      </c>
      <c r="BR64" s="387">
        <f t="shared" si="65"/>
        <v>226660.00936095108</v>
      </c>
      <c r="BS64" s="387">
        <f t="shared" si="66"/>
        <v>250918.58521178551</v>
      </c>
      <c r="BT64" s="387">
        <f t="shared" si="67"/>
        <v>276003.3520991464</v>
      </c>
      <c r="BU64" s="387">
        <f t="shared" si="68"/>
        <v>301914.3100230337</v>
      </c>
      <c r="BV64" s="387">
        <f t="shared" si="69"/>
        <v>328651.45898344746</v>
      </c>
      <c r="BW64" s="387">
        <f t="shared" si="70"/>
        <v>356214.79898038763</v>
      </c>
      <c r="BX64" s="387">
        <f t="shared" si="71"/>
        <v>384604.33001385414</v>
      </c>
      <c r="BY64" s="388">
        <f t="shared" si="72"/>
        <v>1.4213099491085577</v>
      </c>
      <c r="BZ64" s="388">
        <f t="shared" si="73"/>
        <v>1.4213099491085572</v>
      </c>
      <c r="CA64" s="389" t="b">
        <f t="shared" si="74"/>
        <v>1</v>
      </c>
    </row>
    <row r="65" spans="1:79">
      <c r="A65" s="183">
        <v>153</v>
      </c>
      <c r="B65" s="183" t="s">
        <v>101</v>
      </c>
      <c r="C65" s="183" t="s">
        <v>117</v>
      </c>
      <c r="D65" s="192" t="s">
        <v>252</v>
      </c>
      <c r="E65" s="183" t="str">
        <f t="shared" si="3"/>
        <v>Purchase of consumables for Treatment of postpartum hemorrhage</v>
      </c>
      <c r="F65" s="183">
        <v>2</v>
      </c>
      <c r="G65" s="183">
        <v>2.95</v>
      </c>
      <c r="H65" s="183"/>
      <c r="I65" s="183"/>
      <c r="J65" s="185"/>
      <c r="K65" s="186">
        <f t="shared" si="4"/>
        <v>0</v>
      </c>
      <c r="L65" s="187"/>
      <c r="M65" s="183" t="s">
        <v>48</v>
      </c>
      <c r="N65" s="196" t="s">
        <v>391</v>
      </c>
      <c r="O65" s="197">
        <v>949472</v>
      </c>
      <c r="P65" s="189">
        <v>2.4299999999999999E-2</v>
      </c>
      <c r="Q65" s="190" t="s">
        <v>410</v>
      </c>
      <c r="R65" s="190">
        <f t="shared" si="5"/>
        <v>23072.169599999997</v>
      </c>
      <c r="S65" s="207">
        <v>0.95</v>
      </c>
      <c r="T65" s="190" t="s">
        <v>411</v>
      </c>
      <c r="U65" s="190">
        <v>1</v>
      </c>
      <c r="V65" s="190"/>
      <c r="W65" s="220">
        <v>185.21282400000001</v>
      </c>
      <c r="X65" s="193">
        <f t="shared" si="1"/>
        <v>21919</v>
      </c>
      <c r="Y65" s="194">
        <f t="shared" si="6"/>
        <v>4181386561.1433563</v>
      </c>
      <c r="Z65" s="195">
        <f t="shared" si="2"/>
        <v>4059598.6030518021</v>
      </c>
      <c r="AA65" s="183" t="s">
        <v>49</v>
      </c>
      <c r="AB65" s="375">
        <f t="shared" si="45"/>
        <v>971695.4444444445</v>
      </c>
      <c r="AC65" s="189">
        <v>2.4299999999999999E-2</v>
      </c>
      <c r="AD65" s="375">
        <f t="shared" si="46"/>
        <v>23612.1993</v>
      </c>
      <c r="AE65" s="187">
        <v>0.95</v>
      </c>
      <c r="AF65" s="375">
        <f t="shared" si="47"/>
        <v>993918.88888888899</v>
      </c>
      <c r="AG65" s="383">
        <v>2.4299999999999999E-2</v>
      </c>
      <c r="AH65" s="375">
        <f t="shared" si="48"/>
        <v>24152.229000000003</v>
      </c>
      <c r="AI65" s="187">
        <v>0.95</v>
      </c>
      <c r="AJ65" s="375">
        <f t="shared" si="49"/>
        <v>1016142.3333333335</v>
      </c>
      <c r="AK65" s="383">
        <v>2.4299999999999999E-2</v>
      </c>
      <c r="AL65" s="375">
        <f t="shared" si="50"/>
        <v>24692.258700000002</v>
      </c>
      <c r="AM65" s="187">
        <v>0.95</v>
      </c>
      <c r="AN65" s="375">
        <f t="shared" si="51"/>
        <v>1038365.777777778</v>
      </c>
      <c r="AO65" s="383">
        <v>2.4299999999999999E-2</v>
      </c>
      <c r="AP65" s="375">
        <f t="shared" si="52"/>
        <v>25232.288400000005</v>
      </c>
      <c r="AQ65" s="187">
        <v>0.95</v>
      </c>
      <c r="AR65" s="375">
        <f t="shared" si="53"/>
        <v>1060589.2222222225</v>
      </c>
      <c r="AS65" s="383">
        <v>2.4299999999999999E-2</v>
      </c>
      <c r="AT65" s="375">
        <f t="shared" si="54"/>
        <v>25772.318100000004</v>
      </c>
      <c r="AU65" s="187">
        <v>0.95</v>
      </c>
      <c r="AV65" s="375">
        <f t="shared" si="55"/>
        <v>1082812.666666667</v>
      </c>
      <c r="AW65" s="383">
        <v>2.4299999999999999E-2</v>
      </c>
      <c r="AX65" s="183">
        <f t="shared" si="56"/>
        <v>26312.347800000007</v>
      </c>
      <c r="AY65" s="187">
        <v>0.95</v>
      </c>
      <c r="AZ65" s="375">
        <f t="shared" si="57"/>
        <v>1105036.1111111115</v>
      </c>
      <c r="BA65" s="383">
        <v>2.4299999999999999E-2</v>
      </c>
      <c r="BB65" s="375">
        <f t="shared" si="58"/>
        <v>26852.377500000006</v>
      </c>
      <c r="BC65" s="187">
        <v>0.95</v>
      </c>
      <c r="BD65" s="375">
        <f t="shared" si="59"/>
        <v>1127259.555555556</v>
      </c>
      <c r="BE65" s="383">
        <v>2.4299999999999999E-2</v>
      </c>
      <c r="BF65" s="375">
        <f t="shared" si="60"/>
        <v>27392.407200000009</v>
      </c>
      <c r="BG65" s="187">
        <v>0.95</v>
      </c>
      <c r="BH65" s="282" t="s">
        <v>533</v>
      </c>
      <c r="BI65" s="278">
        <v>1149483</v>
      </c>
      <c r="BJ65" s="189">
        <v>2.4299999999999999E-2</v>
      </c>
      <c r="BK65" s="289" t="s">
        <v>529</v>
      </c>
      <c r="BL65" s="277">
        <f t="shared" si="61"/>
        <v>27932.436899999997</v>
      </c>
      <c r="BM65" s="187">
        <v>0.95</v>
      </c>
      <c r="BN65" s="278"/>
      <c r="BO65" s="387">
        <f t="shared" si="62"/>
        <v>4059598.6030518021</v>
      </c>
      <c r="BP65" s="387">
        <f t="shared" si="63"/>
        <v>4154618.0075436323</v>
      </c>
      <c r="BQ65" s="387">
        <f t="shared" si="64"/>
        <v>4249637.4120354615</v>
      </c>
      <c r="BR65" s="387">
        <f t="shared" si="65"/>
        <v>4344656.8165272912</v>
      </c>
      <c r="BS65" s="387">
        <f t="shared" si="66"/>
        <v>4439676.22101912</v>
      </c>
      <c r="BT65" s="387">
        <f t="shared" si="67"/>
        <v>4534695.6255109496</v>
      </c>
      <c r="BU65" s="387">
        <f t="shared" si="68"/>
        <v>4629715.0300027784</v>
      </c>
      <c r="BV65" s="387">
        <f t="shared" si="69"/>
        <v>4724734.4344946081</v>
      </c>
      <c r="BW65" s="387">
        <f t="shared" si="70"/>
        <v>4819753.8389864378</v>
      </c>
      <c r="BX65" s="387">
        <f t="shared" si="71"/>
        <v>4914773.2434782647</v>
      </c>
      <c r="BY65" s="388">
        <f t="shared" si="72"/>
        <v>0.21065497455427865</v>
      </c>
      <c r="BZ65" s="388">
        <f t="shared" si="73"/>
        <v>0.21065497455427859</v>
      </c>
      <c r="CA65" s="389" t="b">
        <f t="shared" si="74"/>
        <v>1</v>
      </c>
    </row>
    <row r="66" spans="1:79">
      <c r="A66" s="183">
        <v>154</v>
      </c>
      <c r="B66" s="183" t="s">
        <v>101</v>
      </c>
      <c r="C66" s="183" t="s">
        <v>117</v>
      </c>
      <c r="D66" s="183" t="s">
        <v>127</v>
      </c>
      <c r="E66" s="183" t="str">
        <f t="shared" si="3"/>
        <v>Purchase of consumables for Maternal sepsis case management</v>
      </c>
      <c r="F66" s="183">
        <v>2</v>
      </c>
      <c r="G66" s="183">
        <v>3</v>
      </c>
      <c r="H66" s="183">
        <v>1.1951789702611475</v>
      </c>
      <c r="I66" s="183">
        <v>67.658100430910224</v>
      </c>
      <c r="J66" s="185">
        <v>56.609179139193586</v>
      </c>
      <c r="K66" s="186">
        <f t="shared" si="4"/>
        <v>19297.086388116724</v>
      </c>
      <c r="L66" s="187">
        <v>0</v>
      </c>
      <c r="M66" s="183" t="s">
        <v>48</v>
      </c>
      <c r="N66" s="196" t="s">
        <v>391</v>
      </c>
      <c r="O66" s="197">
        <v>949472</v>
      </c>
      <c r="P66" s="217">
        <v>1.7899999999999999E-2</v>
      </c>
      <c r="Q66" s="190" t="s">
        <v>408</v>
      </c>
      <c r="R66" s="190">
        <f t="shared" si="5"/>
        <v>16995.5488</v>
      </c>
      <c r="S66" s="207">
        <v>0.95</v>
      </c>
      <c r="T66" s="190" t="s">
        <v>411</v>
      </c>
      <c r="U66" s="190">
        <v>1</v>
      </c>
      <c r="V66" s="190"/>
      <c r="W66" s="183">
        <v>42.883588799999991</v>
      </c>
      <c r="X66" s="193">
        <f t="shared" si="1"/>
        <v>16146</v>
      </c>
      <c r="Y66" s="194">
        <f t="shared" si="6"/>
        <v>713160278.45688832</v>
      </c>
      <c r="Z66" s="195">
        <f t="shared" si="2"/>
        <v>692388.61986105656</v>
      </c>
      <c r="AA66" s="183" t="s">
        <v>49</v>
      </c>
      <c r="AB66" s="375">
        <f t="shared" si="45"/>
        <v>971695.4444444445</v>
      </c>
      <c r="AC66" s="217">
        <v>1.7899999999999999E-2</v>
      </c>
      <c r="AD66" s="375">
        <f t="shared" si="46"/>
        <v>17393.348455555555</v>
      </c>
      <c r="AE66" s="187">
        <v>0.95</v>
      </c>
      <c r="AF66" s="375">
        <f t="shared" si="47"/>
        <v>993918.88888888899</v>
      </c>
      <c r="AG66" s="217">
        <v>1.7899999999999999E-2</v>
      </c>
      <c r="AH66" s="375">
        <f t="shared" si="48"/>
        <v>17791.148111111113</v>
      </c>
      <c r="AI66" s="187">
        <v>0.95</v>
      </c>
      <c r="AJ66" s="375">
        <f t="shared" si="49"/>
        <v>1016142.3333333335</v>
      </c>
      <c r="AK66" s="383">
        <v>1.7899999999999999E-2</v>
      </c>
      <c r="AL66" s="375">
        <f t="shared" si="50"/>
        <v>18188.947766666668</v>
      </c>
      <c r="AM66" s="187">
        <v>0.95</v>
      </c>
      <c r="AN66" s="375">
        <f t="shared" si="51"/>
        <v>1038365.777777778</v>
      </c>
      <c r="AO66" s="383">
        <v>1.7899999999999999E-2</v>
      </c>
      <c r="AP66" s="375">
        <f t="shared" si="52"/>
        <v>18586.747422222226</v>
      </c>
      <c r="AQ66" s="187">
        <v>0.95</v>
      </c>
      <c r="AR66" s="375">
        <f t="shared" si="53"/>
        <v>1060589.2222222225</v>
      </c>
      <c r="AS66" s="383">
        <v>1.7899999999999999E-2</v>
      </c>
      <c r="AT66" s="375">
        <f t="shared" si="54"/>
        <v>18984.547077777781</v>
      </c>
      <c r="AU66" s="187">
        <v>0.95</v>
      </c>
      <c r="AV66" s="375">
        <f t="shared" si="55"/>
        <v>1082812.666666667</v>
      </c>
      <c r="AW66" s="383">
        <v>1.7899999999999999E-2</v>
      </c>
      <c r="AX66" s="183">
        <f t="shared" si="56"/>
        <v>19382.346733333339</v>
      </c>
      <c r="AY66" s="187">
        <v>0.95</v>
      </c>
      <c r="AZ66" s="375">
        <f t="shared" si="57"/>
        <v>1105036.1111111115</v>
      </c>
      <c r="BA66" s="383">
        <v>1.7899999999999999E-2</v>
      </c>
      <c r="BB66" s="375">
        <f t="shared" si="58"/>
        <v>19780.146388888894</v>
      </c>
      <c r="BC66" s="187">
        <v>0.95</v>
      </c>
      <c r="BD66" s="375">
        <f t="shared" si="59"/>
        <v>1127259.555555556</v>
      </c>
      <c r="BE66" s="383">
        <v>1.7899999999999999E-2</v>
      </c>
      <c r="BF66" s="375">
        <f t="shared" si="60"/>
        <v>20177.946044444452</v>
      </c>
      <c r="BG66" s="187">
        <v>0.95</v>
      </c>
      <c r="BH66" s="282" t="s">
        <v>533</v>
      </c>
      <c r="BI66" s="278">
        <v>1149483</v>
      </c>
      <c r="BJ66" s="217">
        <v>1.7899999999999999E-2</v>
      </c>
      <c r="BK66" s="289" t="s">
        <v>529</v>
      </c>
      <c r="BL66" s="277">
        <f t="shared" si="61"/>
        <v>20575.745699999999</v>
      </c>
      <c r="BM66" s="187">
        <v>0.95</v>
      </c>
      <c r="BN66" s="278"/>
      <c r="BO66" s="387">
        <f t="shared" si="62"/>
        <v>692388.61986105656</v>
      </c>
      <c r="BP66" s="387">
        <f t="shared" si="63"/>
        <v>708594.74287200125</v>
      </c>
      <c r="BQ66" s="387">
        <f t="shared" si="64"/>
        <v>724800.86588294629</v>
      </c>
      <c r="BR66" s="387">
        <f t="shared" si="65"/>
        <v>741006.98889389099</v>
      </c>
      <c r="BS66" s="387">
        <f t="shared" si="66"/>
        <v>757213.11190483579</v>
      </c>
      <c r="BT66" s="387">
        <f t="shared" si="67"/>
        <v>773419.23491578049</v>
      </c>
      <c r="BU66" s="387">
        <f t="shared" si="68"/>
        <v>789625.35792672553</v>
      </c>
      <c r="BV66" s="387">
        <f t="shared" si="69"/>
        <v>805831.48093767022</v>
      </c>
      <c r="BW66" s="387">
        <f t="shared" si="70"/>
        <v>822037.60394861503</v>
      </c>
      <c r="BX66" s="387">
        <f t="shared" si="71"/>
        <v>838243.72695955948</v>
      </c>
      <c r="BY66" s="388">
        <f t="shared" si="72"/>
        <v>0.21065497455427856</v>
      </c>
      <c r="BZ66" s="388">
        <f t="shared" si="73"/>
        <v>0.21065497455427853</v>
      </c>
      <c r="CA66" s="389" t="b">
        <f t="shared" si="74"/>
        <v>1</v>
      </c>
    </row>
    <row r="67" spans="1:79">
      <c r="A67" s="183">
        <v>156</v>
      </c>
      <c r="B67" s="183" t="s">
        <v>101</v>
      </c>
      <c r="C67" s="183" t="s">
        <v>128</v>
      </c>
      <c r="D67" s="183" t="s">
        <v>129</v>
      </c>
      <c r="E67" s="183" t="str">
        <f t="shared" si="3"/>
        <v>Purchase of consumables for Clean practices and immediate essential newborn care (in facility)</v>
      </c>
      <c r="F67" s="184">
        <v>3</v>
      </c>
      <c r="G67" s="183">
        <v>2.95</v>
      </c>
      <c r="H67" s="183">
        <v>0.38747282389728283</v>
      </c>
      <c r="I67" s="183">
        <v>1.5323269261671779</v>
      </c>
      <c r="J67" s="185">
        <v>3.9546694159211291</v>
      </c>
      <c r="K67" s="186">
        <f t="shared" si="4"/>
        <v>228348.85559271459</v>
      </c>
      <c r="L67" s="187">
        <v>0.94999999999999984</v>
      </c>
      <c r="M67" s="183" t="s">
        <v>48</v>
      </c>
      <c r="N67" s="197" t="s">
        <v>414</v>
      </c>
      <c r="O67" s="197">
        <v>620346</v>
      </c>
      <c r="P67" s="217">
        <v>1</v>
      </c>
      <c r="Q67" s="190"/>
      <c r="R67" s="190">
        <f t="shared" si="5"/>
        <v>620346</v>
      </c>
      <c r="S67" s="207">
        <v>0.95</v>
      </c>
      <c r="T67" s="190" t="s">
        <v>411</v>
      </c>
      <c r="U67" s="190">
        <v>1</v>
      </c>
      <c r="V67" s="190"/>
      <c r="W67" s="183">
        <v>3.3370439999999997</v>
      </c>
      <c r="X67" s="193">
        <f t="shared" si="1"/>
        <v>589329</v>
      </c>
      <c r="Y67" s="194">
        <f t="shared" si="6"/>
        <v>2025614276.4336836</v>
      </c>
      <c r="Z67" s="195">
        <f t="shared" si="2"/>
        <v>1966615.8023627996</v>
      </c>
      <c r="AA67" s="183" t="s">
        <v>49</v>
      </c>
      <c r="AB67" s="375">
        <f t="shared" si="45"/>
        <v>637726.23024055362</v>
      </c>
      <c r="AC67" s="217">
        <v>1</v>
      </c>
      <c r="AD67" s="375">
        <f t="shared" si="46"/>
        <v>637726.23024055362</v>
      </c>
      <c r="AE67" s="187">
        <v>0.95</v>
      </c>
      <c r="AF67" s="375">
        <f t="shared" si="47"/>
        <v>655106.46048110723</v>
      </c>
      <c r="AG67" s="217">
        <v>1</v>
      </c>
      <c r="AH67" s="375">
        <f t="shared" si="48"/>
        <v>655106.46048110723</v>
      </c>
      <c r="AI67" s="187">
        <v>0.95</v>
      </c>
      <c r="AJ67" s="375">
        <f t="shared" si="49"/>
        <v>672486.69072166085</v>
      </c>
      <c r="AK67" s="383">
        <v>1</v>
      </c>
      <c r="AL67" s="375">
        <f t="shared" si="50"/>
        <v>672486.69072166085</v>
      </c>
      <c r="AM67" s="187">
        <v>0.95</v>
      </c>
      <c r="AN67" s="375">
        <f t="shared" si="51"/>
        <v>689866.92096221447</v>
      </c>
      <c r="AO67" s="383">
        <v>1</v>
      </c>
      <c r="AP67" s="375">
        <f t="shared" si="52"/>
        <v>689866.92096221447</v>
      </c>
      <c r="AQ67" s="187">
        <v>0.95</v>
      </c>
      <c r="AR67" s="375">
        <f t="shared" si="53"/>
        <v>707247.15120276809</v>
      </c>
      <c r="AS67" s="383">
        <v>1</v>
      </c>
      <c r="AT67" s="375">
        <f t="shared" si="54"/>
        <v>707247.15120276809</v>
      </c>
      <c r="AU67" s="187">
        <v>0.95</v>
      </c>
      <c r="AV67" s="375">
        <f t="shared" si="55"/>
        <v>724627.3814433217</v>
      </c>
      <c r="AW67" s="383">
        <v>1</v>
      </c>
      <c r="AX67" s="183">
        <f t="shared" si="56"/>
        <v>724627.3814433217</v>
      </c>
      <c r="AY67" s="187">
        <v>0.95</v>
      </c>
      <c r="AZ67" s="375">
        <f t="shared" si="57"/>
        <v>742007.61168387532</v>
      </c>
      <c r="BA67" s="383">
        <v>1</v>
      </c>
      <c r="BB67" s="375">
        <f t="shared" si="58"/>
        <v>742007.61168387532</v>
      </c>
      <c r="BC67" s="187">
        <v>0.95</v>
      </c>
      <c r="BD67" s="375">
        <f t="shared" si="59"/>
        <v>759387.84192442894</v>
      </c>
      <c r="BE67" s="383">
        <v>1</v>
      </c>
      <c r="BF67" s="375">
        <f t="shared" si="60"/>
        <v>759387.84192442894</v>
      </c>
      <c r="BG67" s="187">
        <v>0.95</v>
      </c>
      <c r="BH67" s="278" t="s">
        <v>535</v>
      </c>
      <c r="BI67" s="287">
        <v>776768.07216498244</v>
      </c>
      <c r="BJ67" s="217">
        <v>1</v>
      </c>
      <c r="BK67" s="289" t="s">
        <v>529</v>
      </c>
      <c r="BL67" s="277">
        <f t="shared" si="61"/>
        <v>776768.07216498244</v>
      </c>
      <c r="BM67" s="187">
        <v>0.95</v>
      </c>
      <c r="BN67" s="278"/>
      <c r="BO67" s="387">
        <f t="shared" si="62"/>
        <v>1966615.8023627996</v>
      </c>
      <c r="BP67" s="387">
        <f t="shared" si="63"/>
        <v>2021714.4657535148</v>
      </c>
      <c r="BQ67" s="387">
        <f t="shared" si="64"/>
        <v>2076813.1291442302</v>
      </c>
      <c r="BR67" s="387">
        <f t="shared" si="65"/>
        <v>2131911.7925349451</v>
      </c>
      <c r="BS67" s="387">
        <f t="shared" si="66"/>
        <v>2187010.4559256602</v>
      </c>
      <c r="BT67" s="387">
        <f t="shared" si="67"/>
        <v>2242109.1193163753</v>
      </c>
      <c r="BU67" s="387">
        <f t="shared" si="68"/>
        <v>2297207.78270709</v>
      </c>
      <c r="BV67" s="387">
        <f t="shared" si="69"/>
        <v>2352306.4460978056</v>
      </c>
      <c r="BW67" s="387">
        <f t="shared" si="70"/>
        <v>2407405.1094885208</v>
      </c>
      <c r="BX67" s="387">
        <f t="shared" si="71"/>
        <v>2462503.7728792354</v>
      </c>
      <c r="BY67" s="388">
        <f t="shared" si="72"/>
        <v>0.2521529471697771</v>
      </c>
      <c r="BZ67" s="388">
        <f t="shared" si="73"/>
        <v>0.25215294716977693</v>
      </c>
      <c r="CA67" s="389" t="b">
        <f t="shared" si="74"/>
        <v>1</v>
      </c>
    </row>
    <row r="68" spans="1:79">
      <c r="A68" s="183">
        <v>158</v>
      </c>
      <c r="B68" s="183" t="s">
        <v>101</v>
      </c>
      <c r="C68" s="183" t="s">
        <v>128</v>
      </c>
      <c r="D68" s="183" t="s">
        <v>130</v>
      </c>
      <c r="E68" s="183" t="str">
        <f t="shared" si="3"/>
        <v>Purchase of consumables for Neonatal resuscitation (institutional)</v>
      </c>
      <c r="F68" s="184">
        <v>3</v>
      </c>
      <c r="G68" s="183">
        <v>2.65</v>
      </c>
      <c r="H68" s="183">
        <v>0.94910673336750229</v>
      </c>
      <c r="I68" s="183">
        <v>25.789513483879571</v>
      </c>
      <c r="J68" s="185">
        <v>27.172405986812919</v>
      </c>
      <c r="K68" s="186">
        <f t="shared" si="4"/>
        <v>102917.79406995588</v>
      </c>
      <c r="L68" s="187">
        <v>0.95000000000047735</v>
      </c>
      <c r="M68" s="183" t="s">
        <v>48</v>
      </c>
      <c r="N68" s="197" t="s">
        <v>414</v>
      </c>
      <c r="O68" s="197">
        <v>620346</v>
      </c>
      <c r="P68" s="217">
        <v>0.184</v>
      </c>
      <c r="Q68" s="190" t="s">
        <v>415</v>
      </c>
      <c r="R68" s="190">
        <f t="shared" si="5"/>
        <v>114143.664</v>
      </c>
      <c r="S68" s="207">
        <v>0.95</v>
      </c>
      <c r="T68" s="190" t="s">
        <v>411</v>
      </c>
      <c r="U68" s="190">
        <v>1</v>
      </c>
      <c r="V68" s="395" t="s">
        <v>609</v>
      </c>
      <c r="W68" s="183">
        <v>0</v>
      </c>
      <c r="X68" s="193">
        <f t="shared" si="1"/>
        <v>108436</v>
      </c>
      <c r="Y68" s="194">
        <f t="shared" si="6"/>
        <v>0</v>
      </c>
      <c r="Z68" s="195">
        <f t="shared" si="2"/>
        <v>0</v>
      </c>
      <c r="AA68" s="183" t="s">
        <v>49</v>
      </c>
      <c r="AB68" s="375">
        <f t="shared" si="45"/>
        <v>637726.23024055362</v>
      </c>
      <c r="AC68" s="217">
        <v>0.184</v>
      </c>
      <c r="AD68" s="375">
        <f t="shared" si="46"/>
        <v>117341.62636426186</v>
      </c>
      <c r="AE68" s="187">
        <v>0.95</v>
      </c>
      <c r="AF68" s="375">
        <f t="shared" si="47"/>
        <v>655106.46048110723</v>
      </c>
      <c r="AG68" s="217">
        <v>0.184</v>
      </c>
      <c r="AH68" s="375">
        <f t="shared" si="48"/>
        <v>120539.58872852373</v>
      </c>
      <c r="AI68" s="187">
        <v>0.95</v>
      </c>
      <c r="AJ68" s="375">
        <f t="shared" si="49"/>
        <v>672486.69072166085</v>
      </c>
      <c r="AK68" s="383">
        <v>0.184</v>
      </c>
      <c r="AL68" s="375">
        <f t="shared" si="50"/>
        <v>123737.55109278559</v>
      </c>
      <c r="AM68" s="187">
        <v>0.95</v>
      </c>
      <c r="AN68" s="375">
        <f t="shared" si="51"/>
        <v>689866.92096221447</v>
      </c>
      <c r="AO68" s="383">
        <v>0.184</v>
      </c>
      <c r="AP68" s="375">
        <f t="shared" si="52"/>
        <v>126935.51345704746</v>
      </c>
      <c r="AQ68" s="187">
        <v>0.95</v>
      </c>
      <c r="AR68" s="375">
        <f t="shared" si="53"/>
        <v>707247.15120276809</v>
      </c>
      <c r="AS68" s="383">
        <v>0.184</v>
      </c>
      <c r="AT68" s="375">
        <f t="shared" si="54"/>
        <v>130133.47582130933</v>
      </c>
      <c r="AU68" s="187">
        <v>0.95</v>
      </c>
      <c r="AV68" s="375">
        <f t="shared" si="55"/>
        <v>724627.3814433217</v>
      </c>
      <c r="AW68" s="383">
        <v>0.184</v>
      </c>
      <c r="AX68" s="183">
        <f t="shared" si="56"/>
        <v>133331.4381855712</v>
      </c>
      <c r="AY68" s="187">
        <v>0.95</v>
      </c>
      <c r="AZ68" s="375">
        <f t="shared" si="57"/>
        <v>742007.61168387532</v>
      </c>
      <c r="BA68" s="383">
        <v>0.184</v>
      </c>
      <c r="BB68" s="375">
        <f t="shared" si="58"/>
        <v>136529.40054983305</v>
      </c>
      <c r="BC68" s="187">
        <v>0.95</v>
      </c>
      <c r="BD68" s="375">
        <f t="shared" si="59"/>
        <v>759387.84192442894</v>
      </c>
      <c r="BE68" s="383">
        <v>0.184</v>
      </c>
      <c r="BF68" s="375">
        <f t="shared" si="60"/>
        <v>139727.36291409493</v>
      </c>
      <c r="BG68" s="187">
        <v>0.95</v>
      </c>
      <c r="BH68" s="278" t="s">
        <v>535</v>
      </c>
      <c r="BI68" s="287">
        <v>776768.07216498244</v>
      </c>
      <c r="BJ68" s="217">
        <v>0.184</v>
      </c>
      <c r="BK68" s="289" t="s">
        <v>529</v>
      </c>
      <c r="BL68" s="277">
        <f t="shared" si="61"/>
        <v>142925.32527835676</v>
      </c>
      <c r="BM68" s="187">
        <v>0.95</v>
      </c>
      <c r="BN68" s="278"/>
      <c r="BO68" s="387">
        <f t="shared" si="62"/>
        <v>0</v>
      </c>
      <c r="BP68" s="387">
        <f t="shared" si="63"/>
        <v>0</v>
      </c>
      <c r="BQ68" s="387">
        <f t="shared" si="64"/>
        <v>0</v>
      </c>
      <c r="BR68" s="387">
        <f t="shared" si="65"/>
        <v>0</v>
      </c>
      <c r="BS68" s="387">
        <f t="shared" si="66"/>
        <v>0</v>
      </c>
      <c r="BT68" s="387">
        <f t="shared" si="67"/>
        <v>0</v>
      </c>
      <c r="BU68" s="387">
        <f t="shared" si="68"/>
        <v>0</v>
      </c>
      <c r="BV68" s="387">
        <f t="shared" si="69"/>
        <v>0</v>
      </c>
      <c r="BW68" s="387">
        <f t="shared" si="70"/>
        <v>0</v>
      </c>
      <c r="BX68" s="387">
        <f t="shared" si="71"/>
        <v>0</v>
      </c>
      <c r="BY68" s="388" t="e">
        <f t="shared" si="72"/>
        <v>#DIV/0!</v>
      </c>
      <c r="BZ68" s="388">
        <f t="shared" si="73"/>
        <v>0.25215294716977682</v>
      </c>
      <c r="CA68" s="389" t="e">
        <f t="shared" si="74"/>
        <v>#DIV/0!</v>
      </c>
    </row>
    <row r="69" spans="1:79">
      <c r="A69" s="183">
        <v>160</v>
      </c>
      <c r="B69" s="183" t="s">
        <v>101</v>
      </c>
      <c r="C69" s="183" t="s">
        <v>128</v>
      </c>
      <c r="D69" s="183" t="s">
        <v>131</v>
      </c>
      <c r="E69" s="183" t="str">
        <f t="shared" si="3"/>
        <v>Purchase of consumables for Newborn sepsis - full supportive care</v>
      </c>
      <c r="F69" s="184">
        <v>2</v>
      </c>
      <c r="G69" s="183">
        <v>2.95</v>
      </c>
      <c r="H69" s="183">
        <v>7.0166104931097486</v>
      </c>
      <c r="I69" s="183">
        <v>211.84243218901076</v>
      </c>
      <c r="J69" s="185">
        <v>30.191562207569913</v>
      </c>
      <c r="K69" s="186">
        <f t="shared" si="4"/>
        <v>57891.25916435018</v>
      </c>
      <c r="L69" s="187">
        <v>0.94999999999977613</v>
      </c>
      <c r="M69" s="183" t="s">
        <v>48</v>
      </c>
      <c r="N69" s="197" t="s">
        <v>414</v>
      </c>
      <c r="O69" s="197">
        <v>620346</v>
      </c>
      <c r="P69" s="217">
        <v>1.4E-2</v>
      </c>
      <c r="Q69" s="190" t="s">
        <v>416</v>
      </c>
      <c r="R69" s="190">
        <f t="shared" si="5"/>
        <v>8684.844000000001</v>
      </c>
      <c r="S69" s="207">
        <v>0.95</v>
      </c>
      <c r="T69" s="190" t="s">
        <v>411</v>
      </c>
      <c r="U69" s="190">
        <v>1</v>
      </c>
      <c r="V69" s="190"/>
      <c r="W69" s="183">
        <v>27.864042000000001</v>
      </c>
      <c r="X69" s="193">
        <f t="shared" si="1"/>
        <v>8251</v>
      </c>
      <c r="Y69" s="194">
        <f t="shared" si="6"/>
        <v>236791968.5328899</v>
      </c>
      <c r="Z69" s="195">
        <f t="shared" si="2"/>
        <v>229895.11508047563</v>
      </c>
      <c r="AA69" s="183" t="s">
        <v>49</v>
      </c>
      <c r="AB69" s="375">
        <f t="shared" si="45"/>
        <v>637726.23024055362</v>
      </c>
      <c r="AC69" s="217">
        <v>1.4E-2</v>
      </c>
      <c r="AD69" s="375">
        <f t="shared" si="46"/>
        <v>8928.1672233677509</v>
      </c>
      <c r="AE69" s="187">
        <v>0.95</v>
      </c>
      <c r="AF69" s="375">
        <f t="shared" si="47"/>
        <v>655106.46048110723</v>
      </c>
      <c r="AG69" s="217">
        <v>1.4E-2</v>
      </c>
      <c r="AH69" s="375">
        <f t="shared" si="48"/>
        <v>9171.4904467355009</v>
      </c>
      <c r="AI69" s="187">
        <v>0.95</v>
      </c>
      <c r="AJ69" s="375">
        <f t="shared" si="49"/>
        <v>672486.69072166085</v>
      </c>
      <c r="AK69" s="383">
        <v>1.4E-2</v>
      </c>
      <c r="AL69" s="375">
        <f t="shared" si="50"/>
        <v>9414.8136701032527</v>
      </c>
      <c r="AM69" s="187">
        <v>0.95</v>
      </c>
      <c r="AN69" s="375">
        <f t="shared" si="51"/>
        <v>689866.92096221447</v>
      </c>
      <c r="AO69" s="383">
        <v>1.4E-2</v>
      </c>
      <c r="AP69" s="375">
        <f t="shared" si="52"/>
        <v>9658.1368934710026</v>
      </c>
      <c r="AQ69" s="187">
        <v>0.95</v>
      </c>
      <c r="AR69" s="375">
        <f t="shared" si="53"/>
        <v>707247.15120276809</v>
      </c>
      <c r="AS69" s="383">
        <v>1.4E-2</v>
      </c>
      <c r="AT69" s="375">
        <f t="shared" si="54"/>
        <v>9901.4601168387526</v>
      </c>
      <c r="AU69" s="187">
        <v>0.95</v>
      </c>
      <c r="AV69" s="375">
        <f t="shared" si="55"/>
        <v>724627.3814433217</v>
      </c>
      <c r="AW69" s="383">
        <v>1.4E-2</v>
      </c>
      <c r="AX69" s="183">
        <f t="shared" si="56"/>
        <v>10144.783340206504</v>
      </c>
      <c r="AY69" s="187">
        <v>0.95</v>
      </c>
      <c r="AZ69" s="375">
        <f t="shared" si="57"/>
        <v>742007.61168387532</v>
      </c>
      <c r="BA69" s="383">
        <v>1.4E-2</v>
      </c>
      <c r="BB69" s="375">
        <f t="shared" si="58"/>
        <v>10388.106563574254</v>
      </c>
      <c r="BC69" s="187">
        <v>0.95</v>
      </c>
      <c r="BD69" s="375">
        <f t="shared" si="59"/>
        <v>759387.84192442894</v>
      </c>
      <c r="BE69" s="383">
        <v>1.4E-2</v>
      </c>
      <c r="BF69" s="375">
        <f t="shared" si="60"/>
        <v>10631.429786942006</v>
      </c>
      <c r="BG69" s="187">
        <v>0.95</v>
      </c>
      <c r="BH69" s="278" t="s">
        <v>535</v>
      </c>
      <c r="BI69" s="287">
        <v>776768.07216498244</v>
      </c>
      <c r="BJ69" s="217">
        <v>1.4E-2</v>
      </c>
      <c r="BK69" s="289" t="s">
        <v>529</v>
      </c>
      <c r="BL69" s="277">
        <f t="shared" si="61"/>
        <v>10874.753010309754</v>
      </c>
      <c r="BM69" s="187">
        <v>0.95</v>
      </c>
      <c r="BN69" s="278"/>
      <c r="BO69" s="387">
        <f t="shared" si="62"/>
        <v>229895.11508047563</v>
      </c>
      <c r="BP69" s="387">
        <f t="shared" si="63"/>
        <v>236336.08517019529</v>
      </c>
      <c r="BQ69" s="387">
        <f t="shared" si="64"/>
        <v>242777.05525991492</v>
      </c>
      <c r="BR69" s="387">
        <f t="shared" si="65"/>
        <v>249218.02534963464</v>
      </c>
      <c r="BS69" s="387">
        <f t="shared" si="66"/>
        <v>255658.99543935424</v>
      </c>
      <c r="BT69" s="387">
        <f t="shared" si="67"/>
        <v>262099.96552907393</v>
      </c>
      <c r="BU69" s="387">
        <f t="shared" si="68"/>
        <v>268540.93561879359</v>
      </c>
      <c r="BV69" s="387">
        <f t="shared" si="69"/>
        <v>274981.90570851328</v>
      </c>
      <c r="BW69" s="387">
        <f t="shared" si="70"/>
        <v>281422.87579823291</v>
      </c>
      <c r="BX69" s="387">
        <f t="shared" si="71"/>
        <v>287863.84588795254</v>
      </c>
      <c r="BY69" s="388">
        <f t="shared" si="72"/>
        <v>0.25215294716977671</v>
      </c>
      <c r="BZ69" s="388">
        <f t="shared" si="73"/>
        <v>0.25215294716977682</v>
      </c>
      <c r="CA69" s="389" t="b">
        <f t="shared" si="74"/>
        <v>1</v>
      </c>
    </row>
    <row r="70" spans="1:79">
      <c r="A70" s="183"/>
      <c r="B70" s="183" t="s">
        <v>101</v>
      </c>
      <c r="C70" s="183" t="s">
        <v>128</v>
      </c>
      <c r="D70" s="183" t="s">
        <v>248</v>
      </c>
      <c r="E70" s="183" t="str">
        <f t="shared" si="3"/>
        <v>Purchase of consumables for Essential care of preterm or sick newborn</v>
      </c>
      <c r="F70" s="184">
        <v>2</v>
      </c>
      <c r="G70" s="183"/>
      <c r="H70" s="183"/>
      <c r="I70" s="183"/>
      <c r="J70" s="185"/>
      <c r="K70" s="186">
        <f t="shared" si="4"/>
        <v>0</v>
      </c>
      <c r="L70" s="187"/>
      <c r="M70" s="183" t="s">
        <v>48</v>
      </c>
      <c r="N70" s="197" t="s">
        <v>414</v>
      </c>
      <c r="O70" s="197">
        <v>620346</v>
      </c>
      <c r="P70" s="227">
        <v>0.18</v>
      </c>
      <c r="Q70" s="183" t="s">
        <v>417</v>
      </c>
      <c r="R70" s="190">
        <f t="shared" si="5"/>
        <v>111662.28</v>
      </c>
      <c r="S70" s="228">
        <v>0.9</v>
      </c>
      <c r="T70" s="190" t="s">
        <v>411</v>
      </c>
      <c r="U70" s="190">
        <v>1</v>
      </c>
      <c r="V70" s="395" t="s">
        <v>609</v>
      </c>
      <c r="W70" s="183">
        <v>0</v>
      </c>
      <c r="X70" s="193">
        <f t="shared" ref="X70:X133" si="81">ROUND(R70*S70,0)</f>
        <v>100496</v>
      </c>
      <c r="Y70" s="194">
        <f t="shared" si="6"/>
        <v>0</v>
      </c>
      <c r="Z70" s="195">
        <f t="shared" ref="Z70:Z133" si="82">R70*S70*W70</f>
        <v>0</v>
      </c>
      <c r="AA70" s="183" t="s">
        <v>49</v>
      </c>
      <c r="AB70" s="375">
        <f t="shared" si="45"/>
        <v>637726.23024055362</v>
      </c>
      <c r="AC70" s="227">
        <v>0.18</v>
      </c>
      <c r="AD70" s="375">
        <f t="shared" si="46"/>
        <v>114790.72144329964</v>
      </c>
      <c r="AE70" s="204">
        <v>0.9</v>
      </c>
      <c r="AF70" s="375">
        <f t="shared" si="47"/>
        <v>655106.46048110723</v>
      </c>
      <c r="AG70" s="227">
        <v>0.18</v>
      </c>
      <c r="AH70" s="375">
        <f t="shared" si="48"/>
        <v>117919.1628865993</v>
      </c>
      <c r="AI70" s="204">
        <v>0.9</v>
      </c>
      <c r="AJ70" s="375">
        <f t="shared" si="49"/>
        <v>672486.69072166085</v>
      </c>
      <c r="AK70" s="384">
        <v>0.18</v>
      </c>
      <c r="AL70" s="375">
        <f t="shared" si="50"/>
        <v>121047.60432989895</v>
      </c>
      <c r="AM70" s="204">
        <v>0.9</v>
      </c>
      <c r="AN70" s="375">
        <f t="shared" si="51"/>
        <v>689866.92096221447</v>
      </c>
      <c r="AO70" s="384">
        <v>0.18</v>
      </c>
      <c r="AP70" s="375">
        <f t="shared" si="52"/>
        <v>124176.0457731986</v>
      </c>
      <c r="AQ70" s="204">
        <v>0.9</v>
      </c>
      <c r="AR70" s="375">
        <f t="shared" si="53"/>
        <v>707247.15120276809</v>
      </c>
      <c r="AS70" s="384">
        <v>0.18</v>
      </c>
      <c r="AT70" s="375">
        <f t="shared" si="54"/>
        <v>127304.48721649825</v>
      </c>
      <c r="AU70" s="204">
        <v>0.9</v>
      </c>
      <c r="AV70" s="375">
        <f t="shared" si="55"/>
        <v>724627.3814433217</v>
      </c>
      <c r="AW70" s="384">
        <v>0.18</v>
      </c>
      <c r="AX70" s="183">
        <f t="shared" si="56"/>
        <v>130432.92865979791</v>
      </c>
      <c r="AY70" s="204">
        <v>0.9</v>
      </c>
      <c r="AZ70" s="375">
        <f t="shared" si="57"/>
        <v>742007.61168387532</v>
      </c>
      <c r="BA70" s="384">
        <v>0.18</v>
      </c>
      <c r="BB70" s="375">
        <f t="shared" si="58"/>
        <v>133561.37010309755</v>
      </c>
      <c r="BC70" s="204">
        <v>0.9</v>
      </c>
      <c r="BD70" s="375">
        <f t="shared" si="59"/>
        <v>759387.84192442894</v>
      </c>
      <c r="BE70" s="384">
        <v>0.18</v>
      </c>
      <c r="BF70" s="375">
        <f t="shared" si="60"/>
        <v>136689.81154639719</v>
      </c>
      <c r="BG70" s="204">
        <v>0.9</v>
      </c>
      <c r="BH70" s="278" t="s">
        <v>535</v>
      </c>
      <c r="BI70" s="287">
        <v>776768.07216498244</v>
      </c>
      <c r="BJ70" s="227">
        <v>0.18</v>
      </c>
      <c r="BK70" s="289" t="s">
        <v>529</v>
      </c>
      <c r="BL70" s="277">
        <f t="shared" si="61"/>
        <v>139818.25298969683</v>
      </c>
      <c r="BM70" s="204">
        <v>0.9</v>
      </c>
      <c r="BN70" s="278"/>
      <c r="BO70" s="387">
        <f t="shared" si="62"/>
        <v>0</v>
      </c>
      <c r="BP70" s="387">
        <f t="shared" si="63"/>
        <v>0</v>
      </c>
      <c r="BQ70" s="387">
        <f t="shared" si="64"/>
        <v>0</v>
      </c>
      <c r="BR70" s="387">
        <f t="shared" si="65"/>
        <v>0</v>
      </c>
      <c r="BS70" s="387">
        <f t="shared" si="66"/>
        <v>0</v>
      </c>
      <c r="BT70" s="387">
        <f t="shared" si="67"/>
        <v>0</v>
      </c>
      <c r="BU70" s="387">
        <f t="shared" si="68"/>
        <v>0</v>
      </c>
      <c r="BV70" s="387">
        <f t="shared" si="69"/>
        <v>0</v>
      </c>
      <c r="BW70" s="387">
        <f t="shared" si="70"/>
        <v>0</v>
      </c>
      <c r="BX70" s="387">
        <f t="shared" si="71"/>
        <v>0</v>
      </c>
      <c r="BY70" s="388" t="e">
        <f t="shared" si="72"/>
        <v>#DIV/0!</v>
      </c>
      <c r="BZ70" s="388">
        <f t="shared" si="73"/>
        <v>0.25215294716977688</v>
      </c>
      <c r="CA70" s="389" t="e">
        <f t="shared" si="74"/>
        <v>#DIV/0!</v>
      </c>
    </row>
    <row r="71" spans="1:79">
      <c r="A71" s="183">
        <v>164</v>
      </c>
      <c r="B71" s="183" t="s">
        <v>101</v>
      </c>
      <c r="C71" s="183" t="s">
        <v>132</v>
      </c>
      <c r="D71" s="192" t="s">
        <v>133</v>
      </c>
      <c r="E71" s="183" t="str">
        <f t="shared" si="3"/>
        <v>Purchase of consumables for Post-abortion case management</v>
      </c>
      <c r="F71" s="183">
        <v>2</v>
      </c>
      <c r="G71" s="183">
        <v>2.82</v>
      </c>
      <c r="H71" s="183">
        <v>0.05</v>
      </c>
      <c r="I71" s="183">
        <v>29.043947819584492</v>
      </c>
      <c r="J71" s="185">
        <v>580.87895639168983</v>
      </c>
      <c r="K71" s="186">
        <f t="shared" ref="K71:K134" si="83">H71*(S71*R71)</f>
        <v>139.572384</v>
      </c>
      <c r="L71" s="187">
        <v>0</v>
      </c>
      <c r="M71" s="183" t="s">
        <v>48</v>
      </c>
      <c r="N71" s="196" t="s">
        <v>391</v>
      </c>
      <c r="O71" s="197">
        <v>949472</v>
      </c>
      <c r="P71" s="217">
        <v>4.8999999999999998E-3</v>
      </c>
      <c r="Q71" s="190" t="s">
        <v>418</v>
      </c>
      <c r="R71" s="190">
        <f t="shared" ref="R71:R134" si="84">O71*P71</f>
        <v>4652.4128000000001</v>
      </c>
      <c r="S71" s="207">
        <v>0.6</v>
      </c>
      <c r="T71" s="190" t="s">
        <v>419</v>
      </c>
      <c r="U71" s="190">
        <v>1</v>
      </c>
      <c r="V71" s="190"/>
      <c r="W71" s="183">
        <v>106.48482719999996</v>
      </c>
      <c r="X71" s="193">
        <f t="shared" si="81"/>
        <v>2791</v>
      </c>
      <c r="Y71" s="194">
        <f t="shared" si="6"/>
        <v>306164228.55791998</v>
      </c>
      <c r="Z71" s="195">
        <f t="shared" si="82"/>
        <v>297246.82384264073</v>
      </c>
      <c r="AA71" s="183" t="s">
        <v>49</v>
      </c>
      <c r="AB71" s="375">
        <f t="shared" si="45"/>
        <v>971695.4444444445</v>
      </c>
      <c r="AC71" s="217">
        <v>4.8999999999999998E-3</v>
      </c>
      <c r="AD71" s="375">
        <f t="shared" si="46"/>
        <v>4761.3076777777778</v>
      </c>
      <c r="AE71" s="187">
        <v>0.6</v>
      </c>
      <c r="AF71" s="375">
        <f t="shared" si="47"/>
        <v>993918.88888888899</v>
      </c>
      <c r="AG71" s="217">
        <v>4.8999999999999998E-3</v>
      </c>
      <c r="AH71" s="375">
        <f t="shared" si="48"/>
        <v>4870.2025555555556</v>
      </c>
      <c r="AI71" s="187">
        <v>0.6</v>
      </c>
      <c r="AJ71" s="375">
        <f t="shared" si="49"/>
        <v>1016142.3333333335</v>
      </c>
      <c r="AK71" s="217">
        <v>4.8999999999999998E-3</v>
      </c>
      <c r="AL71" s="375">
        <f t="shared" si="50"/>
        <v>4979.0974333333343</v>
      </c>
      <c r="AM71" s="187">
        <v>0.6</v>
      </c>
      <c r="AN71" s="375">
        <f t="shared" si="51"/>
        <v>1038365.777777778</v>
      </c>
      <c r="AO71" s="217">
        <v>4.8999999999999998E-3</v>
      </c>
      <c r="AP71" s="375">
        <f t="shared" si="52"/>
        <v>5087.992311111112</v>
      </c>
      <c r="AQ71" s="187">
        <v>0.6</v>
      </c>
      <c r="AR71" s="375">
        <f t="shared" si="53"/>
        <v>1060589.2222222225</v>
      </c>
      <c r="AS71" s="217">
        <v>4.8999999999999998E-3</v>
      </c>
      <c r="AT71" s="375">
        <f t="shared" si="54"/>
        <v>5196.8871888888898</v>
      </c>
      <c r="AU71" s="187">
        <v>0.6</v>
      </c>
      <c r="AV71" s="375">
        <f t="shared" si="55"/>
        <v>1082812.666666667</v>
      </c>
      <c r="AW71" s="217">
        <v>4.8999999999999998E-3</v>
      </c>
      <c r="AX71" s="183">
        <f t="shared" si="56"/>
        <v>5305.7820666666685</v>
      </c>
      <c r="AY71" s="187">
        <v>0.6</v>
      </c>
      <c r="AZ71" s="375">
        <f t="shared" si="57"/>
        <v>1105036.1111111115</v>
      </c>
      <c r="BA71" s="217">
        <v>4.8999999999999998E-3</v>
      </c>
      <c r="BB71" s="375">
        <f t="shared" si="58"/>
        <v>5414.6769444444462</v>
      </c>
      <c r="BC71" s="187">
        <v>0.6</v>
      </c>
      <c r="BD71" s="375">
        <f t="shared" si="59"/>
        <v>1127259.555555556</v>
      </c>
      <c r="BE71" s="217">
        <v>4.8999999999999998E-3</v>
      </c>
      <c r="BF71" s="375">
        <f t="shared" si="60"/>
        <v>5523.571822222224</v>
      </c>
      <c r="BG71" s="187">
        <v>0.6</v>
      </c>
      <c r="BH71" s="282" t="s">
        <v>533</v>
      </c>
      <c r="BI71" s="278">
        <v>1149483</v>
      </c>
      <c r="BJ71" s="217">
        <v>4.8999999999999998E-3</v>
      </c>
      <c r="BK71" s="289" t="s">
        <v>529</v>
      </c>
      <c r="BL71" s="277">
        <f t="shared" si="61"/>
        <v>5632.4666999999999</v>
      </c>
      <c r="BM71" s="187">
        <v>0.6</v>
      </c>
      <c r="BN71" s="278"/>
      <c r="BO71" s="387">
        <f t="shared" si="62"/>
        <v>297246.82384264073</v>
      </c>
      <c r="BP71" s="387">
        <f t="shared" si="63"/>
        <v>304204.21518851985</v>
      </c>
      <c r="BQ71" s="387">
        <f t="shared" si="64"/>
        <v>311161.60653439892</v>
      </c>
      <c r="BR71" s="387">
        <f t="shared" si="65"/>
        <v>318118.99788027798</v>
      </c>
      <c r="BS71" s="387">
        <f t="shared" si="66"/>
        <v>325076.3892261571</v>
      </c>
      <c r="BT71" s="387">
        <f t="shared" si="67"/>
        <v>332033.78057203616</v>
      </c>
      <c r="BU71" s="387">
        <f t="shared" si="68"/>
        <v>338991.17191791529</v>
      </c>
      <c r="BV71" s="387">
        <f t="shared" si="69"/>
        <v>345948.56326379435</v>
      </c>
      <c r="BW71" s="387">
        <f t="shared" si="70"/>
        <v>352905.95460967347</v>
      </c>
      <c r="BX71" s="387">
        <f t="shared" si="71"/>
        <v>359863.34595555242</v>
      </c>
      <c r="BY71" s="388">
        <f t="shared" si="72"/>
        <v>0.21065497455427881</v>
      </c>
      <c r="BZ71" s="388">
        <f t="shared" si="73"/>
        <v>0.21065497455427856</v>
      </c>
      <c r="CA71" s="389" t="b">
        <f t="shared" si="74"/>
        <v>1</v>
      </c>
    </row>
    <row r="72" spans="1:79">
      <c r="A72" s="183">
        <v>165</v>
      </c>
      <c r="B72" s="183" t="s">
        <v>101</v>
      </c>
      <c r="C72" s="183" t="s">
        <v>132</v>
      </c>
      <c r="D72" s="192" t="s">
        <v>134</v>
      </c>
      <c r="E72" s="183" t="str">
        <f t="shared" si="3"/>
        <v>Purchase of consumables for Ectopic case management</v>
      </c>
      <c r="F72" s="183">
        <v>2</v>
      </c>
      <c r="G72" s="183">
        <v>2.82</v>
      </c>
      <c r="H72" s="183">
        <v>2.0000000000000004E-2</v>
      </c>
      <c r="I72" s="183">
        <v>27.460496820736125</v>
      </c>
      <c r="J72" s="185">
        <v>1373.024841036806</v>
      </c>
      <c r="K72" s="186">
        <f t="shared" si="83"/>
        <v>9.1149312000000027</v>
      </c>
      <c r="L72" s="187">
        <v>0</v>
      </c>
      <c r="M72" s="183" t="s">
        <v>48</v>
      </c>
      <c r="N72" s="196" t="s">
        <v>391</v>
      </c>
      <c r="O72" s="197">
        <v>949472</v>
      </c>
      <c r="P72" s="217">
        <v>8.0000000000000004E-4</v>
      </c>
      <c r="Q72" s="190" t="s">
        <v>418</v>
      </c>
      <c r="R72" s="190">
        <f t="shared" si="84"/>
        <v>759.57760000000007</v>
      </c>
      <c r="S72" s="207">
        <v>0.6</v>
      </c>
      <c r="T72" s="190" t="s">
        <v>419</v>
      </c>
      <c r="U72" s="190">
        <v>1</v>
      </c>
      <c r="V72" s="190"/>
      <c r="W72" s="183">
        <v>76.758995999999996</v>
      </c>
      <c r="X72" s="193">
        <f t="shared" si="81"/>
        <v>456</v>
      </c>
      <c r="Y72" s="194">
        <f t="shared" si="6"/>
        <v>36032127.827335373</v>
      </c>
      <c r="Z72" s="195">
        <f t="shared" si="82"/>
        <v>34982.648376053759</v>
      </c>
      <c r="AA72" s="183" t="s">
        <v>49</v>
      </c>
      <c r="AB72" s="375">
        <f t="shared" si="45"/>
        <v>971695.4444444445</v>
      </c>
      <c r="AC72" s="217">
        <v>8.0000000000000004E-4</v>
      </c>
      <c r="AD72" s="375">
        <f t="shared" si="46"/>
        <v>777.35635555555564</v>
      </c>
      <c r="AE72" s="187">
        <v>0.6</v>
      </c>
      <c r="AF72" s="375">
        <f t="shared" si="47"/>
        <v>993918.88888888899</v>
      </c>
      <c r="AG72" s="217">
        <v>8.0000000000000004E-4</v>
      </c>
      <c r="AH72" s="375">
        <f t="shared" si="48"/>
        <v>795.1351111111112</v>
      </c>
      <c r="AI72" s="187">
        <v>0.6</v>
      </c>
      <c r="AJ72" s="375">
        <f t="shared" si="49"/>
        <v>1016142.3333333335</v>
      </c>
      <c r="AK72" s="217">
        <v>8.0000000000000004E-4</v>
      </c>
      <c r="AL72" s="375">
        <f t="shared" si="50"/>
        <v>812.91386666666688</v>
      </c>
      <c r="AM72" s="187">
        <v>0.6</v>
      </c>
      <c r="AN72" s="375">
        <f t="shared" si="51"/>
        <v>1038365.777777778</v>
      </c>
      <c r="AO72" s="217">
        <v>8.0000000000000004E-4</v>
      </c>
      <c r="AP72" s="375">
        <f t="shared" si="52"/>
        <v>830.69262222222244</v>
      </c>
      <c r="AQ72" s="187">
        <v>0.6</v>
      </c>
      <c r="AR72" s="375">
        <f t="shared" si="53"/>
        <v>1060589.2222222225</v>
      </c>
      <c r="AS72" s="217">
        <v>8.0000000000000004E-4</v>
      </c>
      <c r="AT72" s="375">
        <f t="shared" si="54"/>
        <v>848.471377777778</v>
      </c>
      <c r="AU72" s="187">
        <v>0.6</v>
      </c>
      <c r="AV72" s="375">
        <f t="shared" si="55"/>
        <v>1082812.666666667</v>
      </c>
      <c r="AW72" s="217">
        <v>8.0000000000000004E-4</v>
      </c>
      <c r="AX72" s="183">
        <f t="shared" si="56"/>
        <v>866.25013333333368</v>
      </c>
      <c r="AY72" s="187">
        <v>0.6</v>
      </c>
      <c r="AZ72" s="375">
        <f t="shared" si="57"/>
        <v>1105036.1111111115</v>
      </c>
      <c r="BA72" s="217">
        <v>8.0000000000000004E-4</v>
      </c>
      <c r="BB72" s="375">
        <f t="shared" si="58"/>
        <v>884.02888888888924</v>
      </c>
      <c r="BC72" s="187">
        <v>0.6</v>
      </c>
      <c r="BD72" s="375">
        <f t="shared" si="59"/>
        <v>1127259.555555556</v>
      </c>
      <c r="BE72" s="217">
        <v>8.0000000000000004E-4</v>
      </c>
      <c r="BF72" s="375">
        <f t="shared" si="60"/>
        <v>901.8076444444448</v>
      </c>
      <c r="BG72" s="187">
        <v>0.6</v>
      </c>
      <c r="BH72" s="282" t="s">
        <v>533</v>
      </c>
      <c r="BI72" s="278">
        <v>1149483</v>
      </c>
      <c r="BJ72" s="217">
        <v>8.0000000000000004E-4</v>
      </c>
      <c r="BK72" s="289" t="s">
        <v>529</v>
      </c>
      <c r="BL72" s="277">
        <f t="shared" si="61"/>
        <v>919.58640000000003</v>
      </c>
      <c r="BM72" s="187">
        <v>0.6</v>
      </c>
      <c r="BN72" s="278"/>
      <c r="BO72" s="387">
        <f t="shared" si="62"/>
        <v>34982.648376053759</v>
      </c>
      <c r="BP72" s="387">
        <f t="shared" si="63"/>
        <v>35801.456031998081</v>
      </c>
      <c r="BQ72" s="387">
        <f t="shared" si="64"/>
        <v>36620.263687942403</v>
      </c>
      <c r="BR72" s="387">
        <f t="shared" si="65"/>
        <v>37439.071343886724</v>
      </c>
      <c r="BS72" s="387">
        <f t="shared" si="66"/>
        <v>38257.878999831046</v>
      </c>
      <c r="BT72" s="387">
        <f t="shared" si="67"/>
        <v>39076.686655775367</v>
      </c>
      <c r="BU72" s="387">
        <f t="shared" si="68"/>
        <v>39895.494311719689</v>
      </c>
      <c r="BV72" s="387">
        <f t="shared" si="69"/>
        <v>40714.301967664018</v>
      </c>
      <c r="BW72" s="387">
        <f t="shared" si="70"/>
        <v>41533.109623608332</v>
      </c>
      <c r="BX72" s="387">
        <f t="shared" si="71"/>
        <v>42351.917279552639</v>
      </c>
      <c r="BY72" s="388">
        <f t="shared" si="72"/>
        <v>0.21065497455427859</v>
      </c>
      <c r="BZ72" s="388">
        <f t="shared" si="73"/>
        <v>0.21065497455427851</v>
      </c>
      <c r="CA72" s="389" t="b">
        <f t="shared" si="74"/>
        <v>1</v>
      </c>
    </row>
    <row r="73" spans="1:79">
      <c r="A73" s="183">
        <v>168</v>
      </c>
      <c r="B73" s="183" t="s">
        <v>101</v>
      </c>
      <c r="C73" s="183" t="s">
        <v>117</v>
      </c>
      <c r="D73" s="183" t="s">
        <v>136</v>
      </c>
      <c r="E73" s="183" t="str">
        <f t="shared" ref="E73:E136" si="85">CONCATENATE($E$4,D73)</f>
        <v>Purchase of consumables for Kangaroo mother care</v>
      </c>
      <c r="F73" s="184">
        <v>3</v>
      </c>
      <c r="G73" s="183">
        <v>3</v>
      </c>
      <c r="H73" s="183">
        <v>1.83</v>
      </c>
      <c r="I73" s="183">
        <v>22.756853293183596</v>
      </c>
      <c r="J73" s="185">
        <v>12.435438958023823</v>
      </c>
      <c r="K73" s="186">
        <f t="shared" si="83"/>
        <v>169320.02879700001</v>
      </c>
      <c r="L73" s="187">
        <v>0.81999999999956019</v>
      </c>
      <c r="M73" s="183" t="s">
        <v>48</v>
      </c>
      <c r="N73" s="197" t="s">
        <v>414</v>
      </c>
      <c r="O73" s="197">
        <v>620346</v>
      </c>
      <c r="P73" s="217">
        <v>0.157</v>
      </c>
      <c r="Q73" s="190" t="s">
        <v>420</v>
      </c>
      <c r="R73" s="190">
        <f t="shared" si="84"/>
        <v>97394.322</v>
      </c>
      <c r="S73" s="207">
        <v>0.95</v>
      </c>
      <c r="T73" s="190" t="s">
        <v>411</v>
      </c>
      <c r="U73" s="190">
        <v>3</v>
      </c>
      <c r="V73" s="395" t="s">
        <v>610</v>
      </c>
      <c r="W73" s="183">
        <v>0</v>
      </c>
      <c r="X73" s="193">
        <f t="shared" si="81"/>
        <v>92525</v>
      </c>
      <c r="Y73" s="194">
        <f t="shared" ref="Y73:Y136" si="86">Z73*$Y$4</f>
        <v>0</v>
      </c>
      <c r="Z73" s="195">
        <f t="shared" si="82"/>
        <v>0</v>
      </c>
      <c r="AA73" s="183" t="s">
        <v>49</v>
      </c>
      <c r="AB73" s="375">
        <f t="shared" si="45"/>
        <v>637726.23024055362</v>
      </c>
      <c r="AC73" s="217">
        <v>0.157</v>
      </c>
      <c r="AD73" s="375">
        <f t="shared" si="46"/>
        <v>100123.01814776692</v>
      </c>
      <c r="AE73" s="187">
        <v>0.95</v>
      </c>
      <c r="AF73" s="375">
        <f t="shared" si="47"/>
        <v>655106.46048110723</v>
      </c>
      <c r="AG73" s="217">
        <v>0.157</v>
      </c>
      <c r="AH73" s="375">
        <f t="shared" si="48"/>
        <v>102851.71429553383</v>
      </c>
      <c r="AI73" s="187">
        <v>0.95</v>
      </c>
      <c r="AJ73" s="375">
        <f t="shared" si="49"/>
        <v>672486.69072166085</v>
      </c>
      <c r="AK73" s="217">
        <v>0.157</v>
      </c>
      <c r="AL73" s="375">
        <f t="shared" si="50"/>
        <v>105580.41044330076</v>
      </c>
      <c r="AM73" s="187">
        <v>0.95</v>
      </c>
      <c r="AN73" s="375">
        <f t="shared" si="51"/>
        <v>689866.92096221447</v>
      </c>
      <c r="AO73" s="217">
        <v>0.157</v>
      </c>
      <c r="AP73" s="375">
        <f t="shared" si="52"/>
        <v>108309.10659106767</v>
      </c>
      <c r="AQ73" s="187">
        <v>0.95</v>
      </c>
      <c r="AR73" s="375">
        <f t="shared" si="53"/>
        <v>707247.15120276809</v>
      </c>
      <c r="AS73" s="217">
        <v>0.157</v>
      </c>
      <c r="AT73" s="375">
        <f t="shared" si="54"/>
        <v>111037.80273883459</v>
      </c>
      <c r="AU73" s="187">
        <v>0.95</v>
      </c>
      <c r="AV73" s="375">
        <f t="shared" si="55"/>
        <v>724627.3814433217</v>
      </c>
      <c r="AW73" s="217">
        <v>0.157</v>
      </c>
      <c r="AX73" s="183">
        <f t="shared" si="56"/>
        <v>113766.4988866015</v>
      </c>
      <c r="AY73" s="187">
        <v>0.95</v>
      </c>
      <c r="AZ73" s="375">
        <f t="shared" si="57"/>
        <v>742007.61168387532</v>
      </c>
      <c r="BA73" s="217">
        <v>0.157</v>
      </c>
      <c r="BB73" s="375">
        <f t="shared" si="58"/>
        <v>116495.19503436843</v>
      </c>
      <c r="BC73" s="187">
        <v>0.95</v>
      </c>
      <c r="BD73" s="375">
        <f t="shared" si="59"/>
        <v>759387.84192442894</v>
      </c>
      <c r="BE73" s="217">
        <v>0.157</v>
      </c>
      <c r="BF73" s="375">
        <f t="shared" si="60"/>
        <v>119223.89118213534</v>
      </c>
      <c r="BG73" s="187">
        <v>0.95</v>
      </c>
      <c r="BH73" s="278" t="s">
        <v>535</v>
      </c>
      <c r="BI73" s="287">
        <v>776768.07216498244</v>
      </c>
      <c r="BJ73" s="217">
        <v>0.157</v>
      </c>
      <c r="BK73" s="289" t="s">
        <v>529</v>
      </c>
      <c r="BL73" s="277">
        <f t="shared" si="61"/>
        <v>121952.58732990225</v>
      </c>
      <c r="BM73" s="187">
        <v>0.95</v>
      </c>
      <c r="BN73" s="278"/>
      <c r="BO73" s="387">
        <f t="shared" si="62"/>
        <v>0</v>
      </c>
      <c r="BP73" s="387">
        <f t="shared" si="63"/>
        <v>0</v>
      </c>
      <c r="BQ73" s="387">
        <f t="shared" si="64"/>
        <v>0</v>
      </c>
      <c r="BR73" s="387">
        <f t="shared" si="65"/>
        <v>0</v>
      </c>
      <c r="BS73" s="387">
        <f t="shared" si="66"/>
        <v>0</v>
      </c>
      <c r="BT73" s="387">
        <f t="shared" si="67"/>
        <v>0</v>
      </c>
      <c r="BU73" s="387">
        <f t="shared" si="68"/>
        <v>0</v>
      </c>
      <c r="BV73" s="387">
        <f t="shared" si="69"/>
        <v>0</v>
      </c>
      <c r="BW73" s="387">
        <f t="shared" si="70"/>
        <v>0</v>
      </c>
      <c r="BX73" s="387">
        <f t="shared" si="71"/>
        <v>0</v>
      </c>
      <c r="BY73" s="388" t="e">
        <f t="shared" si="72"/>
        <v>#DIV/0!</v>
      </c>
      <c r="BZ73" s="388">
        <f t="shared" si="73"/>
        <v>0.25215294716977699</v>
      </c>
      <c r="CA73" s="389" t="e">
        <f t="shared" si="74"/>
        <v>#DIV/0!</v>
      </c>
    </row>
    <row r="74" spans="1:79">
      <c r="A74" s="183">
        <v>167</v>
      </c>
      <c r="B74" s="183" t="s">
        <v>101</v>
      </c>
      <c r="C74" s="183" t="s">
        <v>132</v>
      </c>
      <c r="D74" s="183" t="s">
        <v>253</v>
      </c>
      <c r="E74" s="183" t="str">
        <f t="shared" si="85"/>
        <v>Purchase of consumables for Treatment of Antepartum hemorrhage</v>
      </c>
      <c r="F74" s="183">
        <v>2</v>
      </c>
      <c r="G74" s="183">
        <v>2.87</v>
      </c>
      <c r="H74" s="183"/>
      <c r="I74" s="183"/>
      <c r="J74" s="185"/>
      <c r="K74" s="186">
        <f t="shared" si="83"/>
        <v>0</v>
      </c>
      <c r="L74" s="187"/>
      <c r="M74" s="183" t="s">
        <v>48</v>
      </c>
      <c r="N74" s="196" t="s">
        <v>391</v>
      </c>
      <c r="O74" s="197">
        <v>949472</v>
      </c>
      <c r="P74" s="189">
        <v>5.0000000000000001E-3</v>
      </c>
      <c r="Q74" s="190" t="s">
        <v>410</v>
      </c>
      <c r="R74" s="190">
        <f t="shared" si="84"/>
        <v>4747.3599999999997</v>
      </c>
      <c r="S74" s="212">
        <v>0.95</v>
      </c>
      <c r="T74" s="190" t="s">
        <v>411</v>
      </c>
      <c r="U74" s="190">
        <v>1</v>
      </c>
      <c r="V74" s="190"/>
      <c r="W74" s="192">
        <v>185.21282400000001</v>
      </c>
      <c r="X74" s="193">
        <f t="shared" si="81"/>
        <v>4510</v>
      </c>
      <c r="Y74" s="194">
        <f t="shared" si="86"/>
        <v>860367605.1735301</v>
      </c>
      <c r="Z74" s="195">
        <f t="shared" si="82"/>
        <v>835308.35453740787</v>
      </c>
      <c r="AA74" s="183" t="s">
        <v>49</v>
      </c>
      <c r="AB74" s="375">
        <f t="shared" si="45"/>
        <v>971695.4444444445</v>
      </c>
      <c r="AC74" s="189">
        <v>5.0000000000000001E-3</v>
      </c>
      <c r="AD74" s="375">
        <f t="shared" si="46"/>
        <v>4858.4772222222227</v>
      </c>
      <c r="AE74" s="204">
        <v>0.95</v>
      </c>
      <c r="AF74" s="375">
        <f t="shared" si="47"/>
        <v>993918.88888888899</v>
      </c>
      <c r="AG74" s="189">
        <v>5.0000000000000001E-3</v>
      </c>
      <c r="AH74" s="375">
        <f t="shared" si="48"/>
        <v>4969.5944444444449</v>
      </c>
      <c r="AI74" s="204">
        <v>0.95</v>
      </c>
      <c r="AJ74" s="375">
        <f t="shared" si="49"/>
        <v>1016142.3333333335</v>
      </c>
      <c r="AK74" s="189">
        <v>5.0000000000000001E-3</v>
      </c>
      <c r="AL74" s="375">
        <f t="shared" si="50"/>
        <v>5080.711666666668</v>
      </c>
      <c r="AM74" s="204">
        <v>0.95</v>
      </c>
      <c r="AN74" s="375">
        <f t="shared" si="51"/>
        <v>1038365.777777778</v>
      </c>
      <c r="AO74" s="189">
        <v>5.0000000000000001E-3</v>
      </c>
      <c r="AP74" s="375">
        <f t="shared" si="52"/>
        <v>5191.8288888888901</v>
      </c>
      <c r="AQ74" s="204">
        <v>0.95</v>
      </c>
      <c r="AR74" s="375">
        <f t="shared" si="53"/>
        <v>1060589.2222222225</v>
      </c>
      <c r="AS74" s="189">
        <v>5.0000000000000001E-3</v>
      </c>
      <c r="AT74" s="375">
        <f t="shared" si="54"/>
        <v>5302.9461111111123</v>
      </c>
      <c r="AU74" s="204">
        <v>0.95</v>
      </c>
      <c r="AV74" s="375">
        <f t="shared" si="55"/>
        <v>1082812.666666667</v>
      </c>
      <c r="AW74" s="189">
        <v>5.0000000000000001E-3</v>
      </c>
      <c r="AX74" s="183">
        <f t="shared" si="56"/>
        <v>5414.0633333333353</v>
      </c>
      <c r="AY74" s="204">
        <v>0.95</v>
      </c>
      <c r="AZ74" s="375">
        <f t="shared" si="57"/>
        <v>1105036.1111111115</v>
      </c>
      <c r="BA74" s="189">
        <v>5.0000000000000001E-3</v>
      </c>
      <c r="BB74" s="375">
        <f t="shared" si="58"/>
        <v>5525.1805555555575</v>
      </c>
      <c r="BC74" s="204">
        <v>0.95</v>
      </c>
      <c r="BD74" s="375">
        <f t="shared" si="59"/>
        <v>1127259.555555556</v>
      </c>
      <c r="BE74" s="189">
        <v>5.0000000000000001E-3</v>
      </c>
      <c r="BF74" s="375">
        <f t="shared" si="60"/>
        <v>5636.2977777777796</v>
      </c>
      <c r="BG74" s="204">
        <v>0.95</v>
      </c>
      <c r="BH74" s="282" t="s">
        <v>533</v>
      </c>
      <c r="BI74" s="278">
        <v>1149483</v>
      </c>
      <c r="BJ74" s="189">
        <v>5.0000000000000001E-3</v>
      </c>
      <c r="BK74" s="289" t="s">
        <v>529</v>
      </c>
      <c r="BL74" s="277">
        <f t="shared" si="61"/>
        <v>5747.415</v>
      </c>
      <c r="BM74" s="205">
        <v>0.95</v>
      </c>
      <c r="BN74" s="278"/>
      <c r="BO74" s="387">
        <f t="shared" si="62"/>
        <v>835308.35453740787</v>
      </c>
      <c r="BP74" s="387">
        <f t="shared" si="63"/>
        <v>854859.67233408079</v>
      </c>
      <c r="BQ74" s="387">
        <f t="shared" si="64"/>
        <v>874410.99013075349</v>
      </c>
      <c r="BR74" s="387">
        <f t="shared" si="65"/>
        <v>893962.3079274263</v>
      </c>
      <c r="BS74" s="387">
        <f t="shared" si="66"/>
        <v>913513.62572409876</v>
      </c>
      <c r="BT74" s="387">
        <f t="shared" si="67"/>
        <v>933064.94352077146</v>
      </c>
      <c r="BU74" s="387">
        <f t="shared" si="68"/>
        <v>952616.26131744438</v>
      </c>
      <c r="BV74" s="387">
        <f t="shared" si="69"/>
        <v>972167.57911411708</v>
      </c>
      <c r="BW74" s="387">
        <f t="shared" si="70"/>
        <v>991718.89691078966</v>
      </c>
      <c r="BX74" s="387">
        <f t="shared" si="71"/>
        <v>1011270.214707462</v>
      </c>
      <c r="BY74" s="388">
        <f t="shared" si="72"/>
        <v>0.21065497455427878</v>
      </c>
      <c r="BZ74" s="388">
        <f t="shared" si="73"/>
        <v>0.21065497455427867</v>
      </c>
      <c r="CA74" s="389" t="b">
        <f t="shared" si="74"/>
        <v>1</v>
      </c>
    </row>
    <row r="75" spans="1:79">
      <c r="A75" s="183">
        <v>169</v>
      </c>
      <c r="B75" s="183" t="s">
        <v>101</v>
      </c>
      <c r="C75" s="183" t="s">
        <v>117</v>
      </c>
      <c r="D75" s="183" t="s">
        <v>137</v>
      </c>
      <c r="E75" s="183" t="str">
        <f t="shared" si="85"/>
        <v>Purchase of consumables for Support for breastfeeding mothers</v>
      </c>
      <c r="F75" s="184">
        <v>3</v>
      </c>
      <c r="G75" s="183">
        <v>3</v>
      </c>
      <c r="H75" s="183">
        <v>0.32744182301178831</v>
      </c>
      <c r="I75" s="183">
        <v>1.5817568270112803</v>
      </c>
      <c r="J75" s="185">
        <v>4.8306499532111848</v>
      </c>
      <c r="K75" s="186">
        <f t="shared" si="83"/>
        <v>192970.86388116729</v>
      </c>
      <c r="L75" s="187">
        <v>0.95</v>
      </c>
      <c r="M75" s="183" t="s">
        <v>48</v>
      </c>
      <c r="N75" s="197" t="s">
        <v>414</v>
      </c>
      <c r="O75" s="197">
        <v>620346</v>
      </c>
      <c r="P75" s="217">
        <v>1</v>
      </c>
      <c r="Q75" s="190"/>
      <c r="R75" s="190">
        <f t="shared" si="84"/>
        <v>620346</v>
      </c>
      <c r="S75" s="207">
        <v>0.95</v>
      </c>
      <c r="T75" s="190" t="s">
        <v>411</v>
      </c>
      <c r="U75" s="190">
        <v>1</v>
      </c>
      <c r="V75" s="395" t="s">
        <v>609</v>
      </c>
      <c r="W75" s="183">
        <v>0</v>
      </c>
      <c r="X75" s="193">
        <f t="shared" si="81"/>
        <v>589329</v>
      </c>
      <c r="Y75" s="194">
        <f t="shared" si="86"/>
        <v>0</v>
      </c>
      <c r="Z75" s="195">
        <f t="shared" si="82"/>
        <v>0</v>
      </c>
      <c r="AA75" s="183" t="s">
        <v>49</v>
      </c>
      <c r="AB75" s="375">
        <f t="shared" si="45"/>
        <v>637726.23024055362</v>
      </c>
      <c r="AC75" s="217">
        <v>1</v>
      </c>
      <c r="AD75" s="375">
        <f t="shared" si="46"/>
        <v>637726.23024055362</v>
      </c>
      <c r="AE75" s="187">
        <v>0.95</v>
      </c>
      <c r="AF75" s="375">
        <f t="shared" si="47"/>
        <v>655106.46048110723</v>
      </c>
      <c r="AG75" s="217">
        <v>1</v>
      </c>
      <c r="AH75" s="375">
        <f t="shared" si="48"/>
        <v>655106.46048110723</v>
      </c>
      <c r="AI75" s="187">
        <v>0.95</v>
      </c>
      <c r="AJ75" s="375">
        <f t="shared" si="49"/>
        <v>672486.69072166085</v>
      </c>
      <c r="AK75" s="217">
        <v>1</v>
      </c>
      <c r="AL75" s="375">
        <f t="shared" si="50"/>
        <v>672486.69072166085</v>
      </c>
      <c r="AM75" s="187">
        <v>0.95</v>
      </c>
      <c r="AN75" s="375">
        <f t="shared" si="51"/>
        <v>689866.92096221447</v>
      </c>
      <c r="AO75" s="217">
        <v>1</v>
      </c>
      <c r="AP75" s="375">
        <f t="shared" si="52"/>
        <v>689866.92096221447</v>
      </c>
      <c r="AQ75" s="187">
        <v>0.95</v>
      </c>
      <c r="AR75" s="375">
        <f t="shared" si="53"/>
        <v>707247.15120276809</v>
      </c>
      <c r="AS75" s="217">
        <v>1</v>
      </c>
      <c r="AT75" s="375">
        <f t="shared" si="54"/>
        <v>707247.15120276809</v>
      </c>
      <c r="AU75" s="187">
        <v>0.95</v>
      </c>
      <c r="AV75" s="375">
        <f t="shared" si="55"/>
        <v>724627.3814433217</v>
      </c>
      <c r="AW75" s="217">
        <v>1</v>
      </c>
      <c r="AX75" s="183">
        <f t="shared" si="56"/>
        <v>724627.3814433217</v>
      </c>
      <c r="AY75" s="187">
        <v>0.95</v>
      </c>
      <c r="AZ75" s="375">
        <f t="shared" si="57"/>
        <v>742007.61168387532</v>
      </c>
      <c r="BA75" s="217">
        <v>1</v>
      </c>
      <c r="BB75" s="375">
        <f t="shared" si="58"/>
        <v>742007.61168387532</v>
      </c>
      <c r="BC75" s="187">
        <v>0.95</v>
      </c>
      <c r="BD75" s="375">
        <f t="shared" si="59"/>
        <v>759387.84192442894</v>
      </c>
      <c r="BE75" s="217">
        <v>1</v>
      </c>
      <c r="BF75" s="375">
        <f t="shared" si="60"/>
        <v>759387.84192442894</v>
      </c>
      <c r="BG75" s="187">
        <v>0.95</v>
      </c>
      <c r="BH75" s="278" t="s">
        <v>535</v>
      </c>
      <c r="BI75" s="287">
        <v>776768.07216498244</v>
      </c>
      <c r="BJ75" s="217">
        <v>1</v>
      </c>
      <c r="BK75" s="289" t="s">
        <v>529</v>
      </c>
      <c r="BL75" s="277">
        <f t="shared" si="61"/>
        <v>776768.07216498244</v>
      </c>
      <c r="BM75" s="187">
        <v>0.95</v>
      </c>
      <c r="BN75" s="278"/>
      <c r="BO75" s="387">
        <f t="shared" si="62"/>
        <v>0</v>
      </c>
      <c r="BP75" s="387">
        <f t="shared" si="63"/>
        <v>0</v>
      </c>
      <c r="BQ75" s="387">
        <f t="shared" si="64"/>
        <v>0</v>
      </c>
      <c r="BR75" s="387">
        <f t="shared" si="65"/>
        <v>0</v>
      </c>
      <c r="BS75" s="387">
        <f t="shared" si="66"/>
        <v>0</v>
      </c>
      <c r="BT75" s="387">
        <f t="shared" si="67"/>
        <v>0</v>
      </c>
      <c r="BU75" s="387">
        <f t="shared" si="68"/>
        <v>0</v>
      </c>
      <c r="BV75" s="387">
        <f t="shared" si="69"/>
        <v>0</v>
      </c>
      <c r="BW75" s="387">
        <f t="shared" si="70"/>
        <v>0</v>
      </c>
      <c r="BX75" s="387">
        <f t="shared" si="71"/>
        <v>0</v>
      </c>
      <c r="BY75" s="388" t="e">
        <f t="shared" si="72"/>
        <v>#DIV/0!</v>
      </c>
      <c r="BZ75" s="388">
        <f t="shared" si="73"/>
        <v>0.25215294716977693</v>
      </c>
      <c r="CA75" s="389" t="e">
        <f t="shared" si="74"/>
        <v>#DIV/0!</v>
      </c>
    </row>
    <row r="76" spans="1:79">
      <c r="A76" s="183">
        <v>173</v>
      </c>
      <c r="B76" s="183" t="s">
        <v>138</v>
      </c>
      <c r="C76" s="183" t="s">
        <v>139</v>
      </c>
      <c r="D76" s="183" t="s">
        <v>140</v>
      </c>
      <c r="E76" s="183" t="str">
        <f t="shared" si="85"/>
        <v>Purchase of consumables for Treatment of depression</v>
      </c>
      <c r="F76" s="184">
        <v>3</v>
      </c>
      <c r="G76" s="183">
        <v>2.95</v>
      </c>
      <c r="H76" s="183">
        <v>2.2236856187101327E-2</v>
      </c>
      <c r="I76" s="183">
        <v>9.7078137501579693</v>
      </c>
      <c r="J76" s="185">
        <v>436.56412887128653</v>
      </c>
      <c r="K76" s="186">
        <f t="shared" si="83"/>
        <v>390.82498065000004</v>
      </c>
      <c r="L76" s="187">
        <v>0</v>
      </c>
      <c r="M76" s="183" t="s">
        <v>48</v>
      </c>
      <c r="N76" s="196" t="s">
        <v>421</v>
      </c>
      <c r="O76" s="197">
        <v>18898441</v>
      </c>
      <c r="P76" s="218">
        <v>3.1E-2</v>
      </c>
      <c r="Q76" s="197" t="s">
        <v>422</v>
      </c>
      <c r="R76" s="190">
        <f t="shared" si="84"/>
        <v>585851.67099999997</v>
      </c>
      <c r="S76" s="207">
        <v>0.03</v>
      </c>
      <c r="T76" s="190" t="s">
        <v>423</v>
      </c>
      <c r="U76" s="190">
        <v>4</v>
      </c>
      <c r="V76" s="190" t="s">
        <v>502</v>
      </c>
      <c r="W76" s="183">
        <v>4.7227379999999997</v>
      </c>
      <c r="X76" s="193">
        <f t="shared" si="81"/>
        <v>17576</v>
      </c>
      <c r="Y76" s="194">
        <f t="shared" si="86"/>
        <v>85494860.023951605</v>
      </c>
      <c r="Z76" s="195">
        <f t="shared" si="82"/>
        <v>83004.718469855929</v>
      </c>
      <c r="AA76" s="183" t="s">
        <v>49</v>
      </c>
      <c r="AB76" s="375">
        <f t="shared" si="45"/>
        <v>19366610.555555556</v>
      </c>
      <c r="AC76" s="379">
        <f>((BJ76-P76)/$AD$1)+P76</f>
        <v>3.5333333333333335E-2</v>
      </c>
      <c r="AD76" s="375">
        <f t="shared" si="46"/>
        <v>684286.90629629639</v>
      </c>
      <c r="AE76" s="379">
        <f>((BM76-S76)/$AD$1)+S76</f>
        <v>3.2222222222222222E-2</v>
      </c>
      <c r="AF76" s="375">
        <f t="shared" si="47"/>
        <v>19834780.111111112</v>
      </c>
      <c r="AG76" s="379">
        <f>((BJ76-P76)/$AD$1)+AC76</f>
        <v>3.966666666666667E-2</v>
      </c>
      <c r="AH76" s="375">
        <f t="shared" si="48"/>
        <v>786779.61107407417</v>
      </c>
      <c r="AI76" s="379">
        <f t="shared" ref="AI76" si="87">((BM76-S76)/$AD$1)+AE76</f>
        <v>3.4444444444444444E-2</v>
      </c>
      <c r="AJ76" s="375">
        <f t="shared" si="49"/>
        <v>20302949.666666668</v>
      </c>
      <c r="AK76" s="379">
        <f>(($BJ$76-$P$76)/$AD$1)+AG$76</f>
        <v>4.4000000000000004E-2</v>
      </c>
      <c r="AL76" s="375">
        <f t="shared" si="50"/>
        <v>893329.78533333342</v>
      </c>
      <c r="AM76" s="379">
        <f>(($BM$76-$S$76)/$AD$1)+AI$76</f>
        <v>3.6666666666666667E-2</v>
      </c>
      <c r="AN76" s="375">
        <f t="shared" si="51"/>
        <v>20771119.222222224</v>
      </c>
      <c r="AO76" s="379">
        <f>(($BJ$76-$P$76)/$AD$1)+AK$76</f>
        <v>4.8333333333333339E-2</v>
      </c>
      <c r="AP76" s="375">
        <f t="shared" si="52"/>
        <v>1003937.4290740743</v>
      </c>
      <c r="AQ76" s="379">
        <f>(($BM$76-$S$76)/$AD$1)+AM$76</f>
        <v>3.888888888888889E-2</v>
      </c>
      <c r="AR76" s="375">
        <f t="shared" si="53"/>
        <v>21239288.77777778</v>
      </c>
      <c r="AS76" s="379">
        <f>(($BJ$76-$P$76)/$AD$1)+AO$76</f>
        <v>5.2666666666666674E-2</v>
      </c>
      <c r="AT76" s="375">
        <f t="shared" si="54"/>
        <v>1118602.5422962965</v>
      </c>
      <c r="AU76" s="379">
        <f>(($BM$76-$S$76)/$AD$1)+AQ$76</f>
        <v>4.1111111111111112E-2</v>
      </c>
      <c r="AV76" s="375">
        <f t="shared" si="55"/>
        <v>21707458.333333336</v>
      </c>
      <c r="AW76" s="379">
        <f>(($BJ$76-$P$76)/$AD$1)+AS$76</f>
        <v>5.7000000000000009E-2</v>
      </c>
      <c r="AX76" s="183">
        <f t="shared" si="56"/>
        <v>1237325.1250000002</v>
      </c>
      <c r="AY76" s="379">
        <f>(($BM$76-$S$76)/$AD$1)+AU$76</f>
        <v>4.3333333333333335E-2</v>
      </c>
      <c r="AZ76" s="375">
        <f t="shared" si="57"/>
        <v>22175627.888888892</v>
      </c>
      <c r="BA76" s="379">
        <f>(($BJ$76-$P$76)/$AD$1)+AW$76</f>
        <v>6.1333333333333344E-2</v>
      </c>
      <c r="BB76" s="375">
        <f t="shared" si="58"/>
        <v>1360105.1771851855</v>
      </c>
      <c r="BC76" s="379">
        <f>(($BM$76-$S$76)/$AD$1)+AY$76</f>
        <v>4.5555555555555557E-2</v>
      </c>
      <c r="BD76" s="375">
        <f t="shared" si="59"/>
        <v>22643797.444444448</v>
      </c>
      <c r="BE76" s="379">
        <f>(($BJ$76-$P$76)/$AD$1)+BA$76</f>
        <v>6.5666666666666679E-2</v>
      </c>
      <c r="BF76" s="375">
        <f t="shared" si="60"/>
        <v>1486942.6988518524</v>
      </c>
      <c r="BG76" s="379">
        <f>(($BM$76-$S$76)/$AD$1)+BC$76</f>
        <v>4.777777777777778E-2</v>
      </c>
      <c r="BH76" s="188" t="s">
        <v>421</v>
      </c>
      <c r="BI76" s="280">
        <v>23111967</v>
      </c>
      <c r="BJ76" s="285">
        <v>7.0000000000000007E-2</v>
      </c>
      <c r="BK76" s="278" t="s">
        <v>544</v>
      </c>
      <c r="BL76" s="277">
        <f t="shared" si="61"/>
        <v>1617837.6900000002</v>
      </c>
      <c r="BM76" s="187">
        <v>0.05</v>
      </c>
      <c r="BN76" s="278" t="s">
        <v>546</v>
      </c>
      <c r="BO76" s="387">
        <f t="shared" si="62"/>
        <v>83004.718469855929</v>
      </c>
      <c r="BP76" s="387">
        <f t="shared" si="63"/>
        <v>104132.80609196753</v>
      </c>
      <c r="BQ76" s="387">
        <f t="shared" si="64"/>
        <v>127987.08108020808</v>
      </c>
      <c r="BR76" s="387">
        <f t="shared" si="65"/>
        <v>154695.29253660445</v>
      </c>
      <c r="BS76" s="387">
        <f t="shared" si="66"/>
        <v>184385.18956318358</v>
      </c>
      <c r="BT76" s="387">
        <f t="shared" si="67"/>
        <v>217184.52126197232</v>
      </c>
      <c r="BU76" s="387">
        <f t="shared" si="68"/>
        <v>253221.03673499753</v>
      </c>
      <c r="BV76" s="387">
        <f t="shared" si="69"/>
        <v>292622.48508428619</v>
      </c>
      <c r="BW76" s="387">
        <f t="shared" si="70"/>
        <v>335516.61541186506</v>
      </c>
      <c r="BX76" s="387">
        <f t="shared" si="71"/>
        <v>382031.17681976105</v>
      </c>
      <c r="BY76" s="388">
        <f t="shared" si="72"/>
        <v>3.6025236138653951</v>
      </c>
      <c r="BZ76" s="388">
        <f t="shared" si="73"/>
        <v>1.761514168319237</v>
      </c>
      <c r="CA76" s="389" t="b">
        <f t="shared" si="74"/>
        <v>0</v>
      </c>
    </row>
    <row r="77" spans="1:79">
      <c r="A77" s="183">
        <v>175</v>
      </c>
      <c r="B77" s="183" t="s">
        <v>138</v>
      </c>
      <c r="C77" s="183" t="s">
        <v>139</v>
      </c>
      <c r="D77" s="192" t="s">
        <v>141</v>
      </c>
      <c r="E77" s="183" t="str">
        <f t="shared" si="85"/>
        <v>Purchase of consumables for Treatment of acute psychotic disorders</v>
      </c>
      <c r="F77" s="184">
        <v>3</v>
      </c>
      <c r="G77" s="183">
        <v>2.8800000000000003</v>
      </c>
      <c r="H77" s="183">
        <v>6.7213428451584969E-2</v>
      </c>
      <c r="I77" s="183">
        <v>94.433595135157361</v>
      </c>
      <c r="J77" s="185">
        <v>1404.9810776008781</v>
      </c>
      <c r="K77" s="186">
        <f t="shared" si="83"/>
        <v>31.755725299999998</v>
      </c>
      <c r="L77" s="229">
        <v>0</v>
      </c>
      <c r="M77" s="183" t="s">
        <v>48</v>
      </c>
      <c r="N77" s="196" t="s">
        <v>421</v>
      </c>
      <c r="O77" s="197">
        <v>18898441</v>
      </c>
      <c r="P77" s="218">
        <v>5.0000000000000001E-3</v>
      </c>
      <c r="Q77" s="197" t="s">
        <v>422</v>
      </c>
      <c r="R77" s="190">
        <f t="shared" si="84"/>
        <v>94492.205000000002</v>
      </c>
      <c r="S77" s="207">
        <v>5.0000000000000001E-3</v>
      </c>
      <c r="T77" s="190" t="s">
        <v>423</v>
      </c>
      <c r="U77" s="190">
        <v>4</v>
      </c>
      <c r="V77" s="190" t="s">
        <v>502</v>
      </c>
      <c r="W77" s="183">
        <v>81.232910399999994</v>
      </c>
      <c r="X77" s="193">
        <f t="shared" si="81"/>
        <v>472</v>
      </c>
      <c r="Y77" s="194">
        <f t="shared" si="86"/>
        <v>39530765.634656675</v>
      </c>
      <c r="Z77" s="195">
        <f t="shared" si="82"/>
        <v>38379.384111317158</v>
      </c>
      <c r="AA77" s="183" t="s">
        <v>49</v>
      </c>
      <c r="AB77" s="375">
        <f t="shared" si="45"/>
        <v>19366610.555555556</v>
      </c>
      <c r="AC77" s="292">
        <v>5.0000000000000001E-3</v>
      </c>
      <c r="AD77" s="375">
        <f t="shared" si="46"/>
        <v>96833.052777777775</v>
      </c>
      <c r="AE77" s="187">
        <v>5.0000000000000001E-3</v>
      </c>
      <c r="AF77" s="375">
        <f t="shared" si="47"/>
        <v>19834780.111111112</v>
      </c>
      <c r="AG77" s="292">
        <v>5.0000000000000001E-3</v>
      </c>
      <c r="AH77" s="375">
        <f t="shared" si="48"/>
        <v>99173.900555555563</v>
      </c>
      <c r="AI77" s="187">
        <v>5.0000000000000001E-3</v>
      </c>
      <c r="AJ77" s="375">
        <f t="shared" si="49"/>
        <v>20302949.666666668</v>
      </c>
      <c r="AK77" s="292">
        <v>5.0000000000000001E-3</v>
      </c>
      <c r="AL77" s="375">
        <f t="shared" si="50"/>
        <v>101514.74833333334</v>
      </c>
      <c r="AM77" s="187">
        <v>5.0000000000000001E-3</v>
      </c>
      <c r="AN77" s="375">
        <f t="shared" si="51"/>
        <v>20771119.222222224</v>
      </c>
      <c r="AO77" s="292">
        <v>5.0000000000000001E-3</v>
      </c>
      <c r="AP77" s="375">
        <f t="shared" si="52"/>
        <v>103855.59611111112</v>
      </c>
      <c r="AQ77" s="187">
        <v>5.0000000000000001E-3</v>
      </c>
      <c r="AR77" s="375">
        <f t="shared" si="53"/>
        <v>21239288.77777778</v>
      </c>
      <c r="AS77" s="292">
        <v>5.0000000000000001E-3</v>
      </c>
      <c r="AT77" s="375">
        <f t="shared" si="54"/>
        <v>106196.4438888889</v>
      </c>
      <c r="AU77" s="187">
        <v>5.0000000000000001E-3</v>
      </c>
      <c r="AV77" s="375">
        <f t="shared" si="55"/>
        <v>21707458.333333336</v>
      </c>
      <c r="AW77" s="292">
        <v>5.0000000000000001E-3</v>
      </c>
      <c r="AX77" s="183">
        <f t="shared" si="56"/>
        <v>108537.29166666669</v>
      </c>
      <c r="AY77" s="187">
        <v>5.0000000000000001E-3</v>
      </c>
      <c r="AZ77" s="375">
        <f t="shared" si="57"/>
        <v>22175627.888888892</v>
      </c>
      <c r="BA77" s="292">
        <v>5.0000000000000001E-3</v>
      </c>
      <c r="BB77" s="375">
        <f t="shared" si="58"/>
        <v>110878.13944444446</v>
      </c>
      <c r="BC77" s="187">
        <v>5.0000000000000001E-3</v>
      </c>
      <c r="BD77" s="375">
        <f t="shared" si="59"/>
        <v>22643797.444444448</v>
      </c>
      <c r="BE77" s="292">
        <v>5.0000000000000001E-3</v>
      </c>
      <c r="BF77" s="375">
        <f t="shared" si="60"/>
        <v>113218.98722222225</v>
      </c>
      <c r="BG77" s="187">
        <v>5.0000000000000001E-3</v>
      </c>
      <c r="BH77" s="188" t="s">
        <v>421</v>
      </c>
      <c r="BI77" s="280">
        <v>23111967</v>
      </c>
      <c r="BJ77" s="292">
        <v>5.0000000000000001E-3</v>
      </c>
      <c r="BK77" s="305" t="s">
        <v>529</v>
      </c>
      <c r="BL77" s="277">
        <f t="shared" si="61"/>
        <v>115559.83500000001</v>
      </c>
      <c r="BM77" s="187">
        <v>5.0000000000000001E-3</v>
      </c>
      <c r="BN77" s="278"/>
      <c r="BO77" s="387">
        <f t="shared" si="62"/>
        <v>38379.384111317158</v>
      </c>
      <c r="BP77" s="387">
        <f t="shared" si="63"/>
        <v>39330.153500278466</v>
      </c>
      <c r="BQ77" s="387">
        <f t="shared" si="64"/>
        <v>40280.922889239773</v>
      </c>
      <c r="BR77" s="387">
        <f t="shared" si="65"/>
        <v>41231.692278201081</v>
      </c>
      <c r="BS77" s="387">
        <f t="shared" si="66"/>
        <v>42182.461667162388</v>
      </c>
      <c r="BT77" s="387">
        <f t="shared" si="67"/>
        <v>43133.231056123695</v>
      </c>
      <c r="BU77" s="387">
        <f t="shared" si="68"/>
        <v>44084.00044508501</v>
      </c>
      <c r="BV77" s="387">
        <f t="shared" si="69"/>
        <v>45034.76983404631</v>
      </c>
      <c r="BW77" s="387">
        <f t="shared" si="70"/>
        <v>45985.539223007618</v>
      </c>
      <c r="BX77" s="387">
        <f t="shared" si="71"/>
        <v>46936.308611968918</v>
      </c>
      <c r="BY77" s="388">
        <f t="shared" si="72"/>
        <v>0.22295627454137618</v>
      </c>
      <c r="BZ77" s="388">
        <f t="shared" si="73"/>
        <v>0.22295627454137623</v>
      </c>
      <c r="CA77" s="389" t="b">
        <f t="shared" si="74"/>
        <v>1</v>
      </c>
    </row>
    <row r="78" spans="1:79">
      <c r="A78" s="183">
        <v>176</v>
      </c>
      <c r="B78" s="183" t="s">
        <v>138</v>
      </c>
      <c r="C78" s="183" t="s">
        <v>139</v>
      </c>
      <c r="D78" s="192" t="s">
        <v>142</v>
      </c>
      <c r="E78" s="183" t="str">
        <f t="shared" si="85"/>
        <v>Purchase of consumables for Treatment of bipolar disorder</v>
      </c>
      <c r="F78" s="184">
        <v>3</v>
      </c>
      <c r="G78" s="183">
        <v>2.8800000000000003</v>
      </c>
      <c r="H78" s="183">
        <v>7.0250179737048141E-2</v>
      </c>
      <c r="I78" s="183">
        <v>64.339372509667641</v>
      </c>
      <c r="J78" s="185">
        <v>915.86061061330929</v>
      </c>
      <c r="K78" s="186">
        <f t="shared" si="83"/>
        <v>33.190471924999997</v>
      </c>
      <c r="L78" s="229">
        <v>0</v>
      </c>
      <c r="M78" s="183" t="s">
        <v>48</v>
      </c>
      <c r="N78" s="196" t="s">
        <v>421</v>
      </c>
      <c r="O78" s="197">
        <v>18898441</v>
      </c>
      <c r="P78" s="218">
        <v>5.0000000000000001E-3</v>
      </c>
      <c r="Q78" s="197" t="s">
        <v>422</v>
      </c>
      <c r="R78" s="190">
        <f t="shared" si="84"/>
        <v>94492.205000000002</v>
      </c>
      <c r="S78" s="207">
        <v>5.0000000000000001E-3</v>
      </c>
      <c r="T78" s="190" t="s">
        <v>423</v>
      </c>
      <c r="U78" s="190">
        <v>4</v>
      </c>
      <c r="V78" s="190" t="s">
        <v>502</v>
      </c>
      <c r="W78" s="183">
        <v>1.3975319999999998</v>
      </c>
      <c r="X78" s="193">
        <f t="shared" si="81"/>
        <v>472</v>
      </c>
      <c r="Y78" s="194">
        <f t="shared" si="86"/>
        <v>680087.78322600899</v>
      </c>
      <c r="Z78" s="195">
        <f t="shared" si="82"/>
        <v>660.27940119029995</v>
      </c>
      <c r="AA78" s="183" t="s">
        <v>49</v>
      </c>
      <c r="AB78" s="375">
        <f t="shared" si="45"/>
        <v>19366610.555555556</v>
      </c>
      <c r="AC78" s="292">
        <v>5.0000000000000001E-3</v>
      </c>
      <c r="AD78" s="375">
        <f t="shared" si="46"/>
        <v>96833.052777777775</v>
      </c>
      <c r="AE78" s="187">
        <v>5.0000000000000001E-3</v>
      </c>
      <c r="AF78" s="375">
        <f t="shared" si="47"/>
        <v>19834780.111111112</v>
      </c>
      <c r="AG78" s="292">
        <v>5.0000000000000001E-3</v>
      </c>
      <c r="AH78" s="375">
        <f t="shared" si="48"/>
        <v>99173.900555555563</v>
      </c>
      <c r="AI78" s="187">
        <v>5.0000000000000001E-3</v>
      </c>
      <c r="AJ78" s="375">
        <f t="shared" si="49"/>
        <v>20302949.666666668</v>
      </c>
      <c r="AK78" s="292">
        <v>5.0000000000000001E-3</v>
      </c>
      <c r="AL78" s="375">
        <f t="shared" si="50"/>
        <v>101514.74833333334</v>
      </c>
      <c r="AM78" s="187">
        <v>5.0000000000000001E-3</v>
      </c>
      <c r="AN78" s="375">
        <f t="shared" si="51"/>
        <v>20771119.222222224</v>
      </c>
      <c r="AO78" s="292">
        <v>5.0000000000000001E-3</v>
      </c>
      <c r="AP78" s="375">
        <f t="shared" si="52"/>
        <v>103855.59611111112</v>
      </c>
      <c r="AQ78" s="187">
        <v>5.0000000000000001E-3</v>
      </c>
      <c r="AR78" s="375">
        <f t="shared" si="53"/>
        <v>21239288.77777778</v>
      </c>
      <c r="AS78" s="292">
        <v>5.0000000000000001E-3</v>
      </c>
      <c r="AT78" s="375">
        <f t="shared" si="54"/>
        <v>106196.4438888889</v>
      </c>
      <c r="AU78" s="187">
        <v>5.0000000000000001E-3</v>
      </c>
      <c r="AV78" s="375">
        <f t="shared" si="55"/>
        <v>21707458.333333336</v>
      </c>
      <c r="AW78" s="292">
        <v>5.0000000000000001E-3</v>
      </c>
      <c r="AX78" s="183">
        <f t="shared" si="56"/>
        <v>108537.29166666669</v>
      </c>
      <c r="AY78" s="187">
        <v>5.0000000000000001E-3</v>
      </c>
      <c r="AZ78" s="375">
        <f t="shared" si="57"/>
        <v>22175627.888888892</v>
      </c>
      <c r="BA78" s="292">
        <v>5.0000000000000001E-3</v>
      </c>
      <c r="BB78" s="375">
        <f t="shared" si="58"/>
        <v>110878.13944444446</v>
      </c>
      <c r="BC78" s="187">
        <v>5.0000000000000001E-3</v>
      </c>
      <c r="BD78" s="375">
        <f t="shared" si="59"/>
        <v>22643797.444444448</v>
      </c>
      <c r="BE78" s="292">
        <v>5.0000000000000001E-3</v>
      </c>
      <c r="BF78" s="375">
        <f t="shared" si="60"/>
        <v>113218.98722222225</v>
      </c>
      <c r="BG78" s="187">
        <v>5.0000000000000001E-3</v>
      </c>
      <c r="BH78" s="188" t="s">
        <v>421</v>
      </c>
      <c r="BI78" s="280">
        <v>23111967</v>
      </c>
      <c r="BJ78" s="292">
        <v>5.0000000000000001E-3</v>
      </c>
      <c r="BK78" s="305" t="s">
        <v>529</v>
      </c>
      <c r="BL78" s="277">
        <f t="shared" si="61"/>
        <v>115559.83500000001</v>
      </c>
      <c r="BM78" s="187">
        <v>5.0000000000000001E-3</v>
      </c>
      <c r="BN78" s="278"/>
      <c r="BO78" s="387">
        <f t="shared" si="62"/>
        <v>660.27940119029995</v>
      </c>
      <c r="BP78" s="387">
        <f t="shared" si="63"/>
        <v>676.6364495731666</v>
      </c>
      <c r="BQ78" s="387">
        <f t="shared" si="64"/>
        <v>692.99349795603325</v>
      </c>
      <c r="BR78" s="387">
        <f t="shared" si="65"/>
        <v>709.3505463388999</v>
      </c>
      <c r="BS78" s="387">
        <f t="shared" si="66"/>
        <v>725.70759472176655</v>
      </c>
      <c r="BT78" s="387">
        <f t="shared" si="67"/>
        <v>742.06464310463321</v>
      </c>
      <c r="BU78" s="387">
        <f t="shared" si="68"/>
        <v>758.42169148750008</v>
      </c>
      <c r="BV78" s="387">
        <f t="shared" si="69"/>
        <v>774.77873987036673</v>
      </c>
      <c r="BW78" s="387">
        <f t="shared" si="70"/>
        <v>791.13578825323339</v>
      </c>
      <c r="BX78" s="387">
        <f t="shared" si="71"/>
        <v>807.49283663609981</v>
      </c>
      <c r="BY78" s="388">
        <f t="shared" si="72"/>
        <v>0.22295627454137598</v>
      </c>
      <c r="BZ78" s="388">
        <f t="shared" si="73"/>
        <v>0.22295627454137623</v>
      </c>
      <c r="CA78" s="389" t="b">
        <f t="shared" si="74"/>
        <v>1</v>
      </c>
    </row>
    <row r="79" spans="1:79">
      <c r="A79" s="183">
        <v>178</v>
      </c>
      <c r="B79" s="183" t="s">
        <v>138</v>
      </c>
      <c r="C79" s="183" t="s">
        <v>139</v>
      </c>
      <c r="D79" s="183" t="s">
        <v>143</v>
      </c>
      <c r="E79" s="183" t="str">
        <f t="shared" si="85"/>
        <v>Purchase of consumables for Anti-epileptic medication</v>
      </c>
      <c r="F79" s="184">
        <v>3</v>
      </c>
      <c r="G79" s="183">
        <v>2.4300000000000002</v>
      </c>
      <c r="H79" s="183">
        <v>4.3020643210728342E-2</v>
      </c>
      <c r="I79" s="183">
        <v>5.8372414575303315</v>
      </c>
      <c r="J79" s="185">
        <v>135.6846625685657</v>
      </c>
      <c r="K79" s="186">
        <f t="shared" si="83"/>
        <v>15610.043280000002</v>
      </c>
      <c r="L79" s="229">
        <v>0</v>
      </c>
      <c r="M79" s="183" t="s">
        <v>48</v>
      </c>
      <c r="N79" s="196" t="s">
        <v>421</v>
      </c>
      <c r="O79" s="197">
        <v>18898441</v>
      </c>
      <c r="P79" s="218">
        <v>3.2000000000000001E-2</v>
      </c>
      <c r="Q79" s="197" t="s">
        <v>424</v>
      </c>
      <c r="R79" s="190">
        <f t="shared" si="84"/>
        <v>604750.11199999996</v>
      </c>
      <c r="S79" s="207">
        <v>0.6</v>
      </c>
      <c r="T79" s="190" t="s">
        <v>425</v>
      </c>
      <c r="U79" s="190">
        <v>4</v>
      </c>
      <c r="V79" s="190" t="s">
        <v>502</v>
      </c>
      <c r="W79" s="192">
        <v>7.9550000000000001</v>
      </c>
      <c r="X79" s="193">
        <f t="shared" si="81"/>
        <v>362850</v>
      </c>
      <c r="Y79" s="194">
        <f t="shared" si="86"/>
        <v>2973066453.1132803</v>
      </c>
      <c r="Z79" s="195">
        <f t="shared" si="82"/>
        <v>2886472.2845760002</v>
      </c>
      <c r="AA79" s="183" t="s">
        <v>49</v>
      </c>
      <c r="AB79" s="375">
        <f t="shared" si="45"/>
        <v>19366610.555555556</v>
      </c>
      <c r="AC79" s="292">
        <v>3.2000000000000001E-2</v>
      </c>
      <c r="AD79" s="375">
        <f t="shared" si="46"/>
        <v>619731.53777777776</v>
      </c>
      <c r="AE79" s="187">
        <v>0.6</v>
      </c>
      <c r="AF79" s="375">
        <f t="shared" si="47"/>
        <v>19834780.111111112</v>
      </c>
      <c r="AG79" s="292">
        <v>3.2000000000000001E-2</v>
      </c>
      <c r="AH79" s="375">
        <f t="shared" si="48"/>
        <v>634712.96355555556</v>
      </c>
      <c r="AI79" s="187">
        <v>0.6</v>
      </c>
      <c r="AJ79" s="375">
        <f t="shared" si="49"/>
        <v>20302949.666666668</v>
      </c>
      <c r="AK79" s="292">
        <v>3.2000000000000001E-2</v>
      </c>
      <c r="AL79" s="375">
        <f t="shared" si="50"/>
        <v>649694.38933333335</v>
      </c>
      <c r="AM79" s="187">
        <v>0.6</v>
      </c>
      <c r="AN79" s="375">
        <f t="shared" si="51"/>
        <v>20771119.222222224</v>
      </c>
      <c r="AO79" s="292">
        <v>3.2000000000000001E-2</v>
      </c>
      <c r="AP79" s="375">
        <f t="shared" si="52"/>
        <v>664675.81511111115</v>
      </c>
      <c r="AQ79" s="187">
        <v>0.6</v>
      </c>
      <c r="AR79" s="375">
        <f t="shared" si="53"/>
        <v>21239288.77777778</v>
      </c>
      <c r="AS79" s="292">
        <v>3.2000000000000001E-2</v>
      </c>
      <c r="AT79" s="375">
        <f t="shared" si="54"/>
        <v>679657.24088888895</v>
      </c>
      <c r="AU79" s="187">
        <v>0.6</v>
      </c>
      <c r="AV79" s="375">
        <f t="shared" si="55"/>
        <v>21707458.333333336</v>
      </c>
      <c r="AW79" s="292">
        <v>3.2000000000000001E-2</v>
      </c>
      <c r="AX79" s="183">
        <f t="shared" si="56"/>
        <v>694638.66666666674</v>
      </c>
      <c r="AY79" s="187">
        <v>0.6</v>
      </c>
      <c r="AZ79" s="375">
        <f t="shared" si="57"/>
        <v>22175627.888888892</v>
      </c>
      <c r="BA79" s="292">
        <v>3.2000000000000001E-2</v>
      </c>
      <c r="BB79" s="375">
        <f t="shared" si="58"/>
        <v>709620.09244444454</v>
      </c>
      <c r="BC79" s="187">
        <v>0.6</v>
      </c>
      <c r="BD79" s="375">
        <f t="shared" si="59"/>
        <v>22643797.444444448</v>
      </c>
      <c r="BE79" s="292">
        <v>3.2000000000000001E-2</v>
      </c>
      <c r="BF79" s="375">
        <f t="shared" si="60"/>
        <v>724601.51822222234</v>
      </c>
      <c r="BG79" s="187">
        <v>0.6</v>
      </c>
      <c r="BH79" s="188" t="s">
        <v>421</v>
      </c>
      <c r="BI79" s="280">
        <v>23111967</v>
      </c>
      <c r="BJ79" s="292">
        <v>3.2000000000000001E-2</v>
      </c>
      <c r="BK79" s="305" t="s">
        <v>529</v>
      </c>
      <c r="BL79" s="277">
        <f t="shared" si="61"/>
        <v>739582.94400000002</v>
      </c>
      <c r="BM79" s="187">
        <v>0.6</v>
      </c>
      <c r="BN79" s="278"/>
      <c r="BO79" s="387">
        <f t="shared" si="62"/>
        <v>2886472.2845760002</v>
      </c>
      <c r="BP79" s="387">
        <f t="shared" si="63"/>
        <v>2957978.629813333</v>
      </c>
      <c r="BQ79" s="387">
        <f t="shared" si="64"/>
        <v>3029484.9750506664</v>
      </c>
      <c r="BR79" s="387">
        <f t="shared" si="65"/>
        <v>3100991.3202880002</v>
      </c>
      <c r="BS79" s="387">
        <f t="shared" si="66"/>
        <v>3172497.6655253335</v>
      </c>
      <c r="BT79" s="387">
        <f t="shared" si="67"/>
        <v>3244004.0107626673</v>
      </c>
      <c r="BU79" s="387">
        <f t="shared" si="68"/>
        <v>3315510.3560000001</v>
      </c>
      <c r="BV79" s="387">
        <f t="shared" si="69"/>
        <v>3387016.7012373335</v>
      </c>
      <c r="BW79" s="387">
        <f t="shared" si="70"/>
        <v>3458523.0464746673</v>
      </c>
      <c r="BX79" s="387">
        <f t="shared" si="71"/>
        <v>3530029.3917120001</v>
      </c>
      <c r="BY79" s="388">
        <f t="shared" si="72"/>
        <v>0.22295627454137615</v>
      </c>
      <c r="BZ79" s="388">
        <f t="shared" si="73"/>
        <v>0.22295627454137629</v>
      </c>
      <c r="CA79" s="389" t="b">
        <f t="shared" si="74"/>
        <v>1</v>
      </c>
    </row>
    <row r="80" spans="1:79">
      <c r="A80" s="183">
        <v>187</v>
      </c>
      <c r="B80" s="183" t="s">
        <v>138</v>
      </c>
      <c r="C80" s="183" t="s">
        <v>139</v>
      </c>
      <c r="D80" s="192" t="s">
        <v>144</v>
      </c>
      <c r="E80" s="183" t="str">
        <f t="shared" si="85"/>
        <v>Purchase of consumables for Psychotherapy (PST)  -PM+/friendship bench</v>
      </c>
      <c r="F80" s="184">
        <v>3</v>
      </c>
      <c r="G80" s="183">
        <v>2.06</v>
      </c>
      <c r="H80" s="183">
        <v>1.0297961025815127E-2</v>
      </c>
      <c r="I80" s="183">
        <v>6.987394218791863</v>
      </c>
      <c r="J80" s="185">
        <v>678.52210755854765</v>
      </c>
      <c r="K80" s="186">
        <f t="shared" si="83"/>
        <v>2919.2311329999998</v>
      </c>
      <c r="L80" s="187">
        <v>0</v>
      </c>
      <c r="M80" s="183" t="s">
        <v>48</v>
      </c>
      <c r="N80" s="196" t="s">
        <v>421</v>
      </c>
      <c r="O80" s="197">
        <v>18898441</v>
      </c>
      <c r="P80" s="230">
        <v>0.15</v>
      </c>
      <c r="Q80" s="197" t="s">
        <v>426</v>
      </c>
      <c r="R80" s="190">
        <f t="shared" si="84"/>
        <v>2834766.15</v>
      </c>
      <c r="S80" s="207">
        <v>0.1</v>
      </c>
      <c r="T80" s="190" t="s">
        <v>423</v>
      </c>
      <c r="U80" s="190">
        <v>4</v>
      </c>
      <c r="V80" s="190" t="s">
        <v>611</v>
      </c>
      <c r="W80" s="183">
        <v>0</v>
      </c>
      <c r="X80" s="193">
        <f t="shared" si="81"/>
        <v>283477</v>
      </c>
      <c r="Y80" s="194">
        <f t="shared" si="86"/>
        <v>0</v>
      </c>
      <c r="Z80" s="195">
        <f t="shared" si="82"/>
        <v>0</v>
      </c>
      <c r="AA80" s="183" t="s">
        <v>49</v>
      </c>
      <c r="AB80" s="375">
        <f t="shared" si="45"/>
        <v>19366610.555555556</v>
      </c>
      <c r="AC80" s="293">
        <v>0.15</v>
      </c>
      <c r="AD80" s="375">
        <f t="shared" si="46"/>
        <v>2904991.5833333335</v>
      </c>
      <c r="AE80" s="187">
        <v>0.1</v>
      </c>
      <c r="AF80" s="375">
        <f t="shared" si="47"/>
        <v>19834780.111111112</v>
      </c>
      <c r="AG80" s="293">
        <v>0.15</v>
      </c>
      <c r="AH80" s="375">
        <f t="shared" si="48"/>
        <v>2975217.0166666666</v>
      </c>
      <c r="AI80" s="187">
        <v>0.1</v>
      </c>
      <c r="AJ80" s="375">
        <f t="shared" si="49"/>
        <v>20302949.666666668</v>
      </c>
      <c r="AK80" s="293">
        <v>0.15</v>
      </c>
      <c r="AL80" s="375">
        <f t="shared" si="50"/>
        <v>3045442.45</v>
      </c>
      <c r="AM80" s="187">
        <v>0.1</v>
      </c>
      <c r="AN80" s="375">
        <f t="shared" si="51"/>
        <v>20771119.222222224</v>
      </c>
      <c r="AO80" s="293">
        <v>0.15</v>
      </c>
      <c r="AP80" s="375">
        <f t="shared" si="52"/>
        <v>3115667.8833333333</v>
      </c>
      <c r="AQ80" s="187">
        <v>0.1</v>
      </c>
      <c r="AR80" s="375">
        <f t="shared" si="53"/>
        <v>21239288.77777778</v>
      </c>
      <c r="AS80" s="293">
        <v>0.15</v>
      </c>
      <c r="AT80" s="375">
        <f t="shared" si="54"/>
        <v>3185893.3166666669</v>
      </c>
      <c r="AU80" s="187">
        <v>0.1</v>
      </c>
      <c r="AV80" s="375">
        <f t="shared" si="55"/>
        <v>21707458.333333336</v>
      </c>
      <c r="AW80" s="293">
        <v>0.15</v>
      </c>
      <c r="AX80" s="183">
        <f t="shared" si="56"/>
        <v>3256118.7500000005</v>
      </c>
      <c r="AY80" s="187">
        <v>0.1</v>
      </c>
      <c r="AZ80" s="375">
        <f t="shared" si="57"/>
        <v>22175627.888888892</v>
      </c>
      <c r="BA80" s="293">
        <v>0.15</v>
      </c>
      <c r="BB80" s="375">
        <f t="shared" si="58"/>
        <v>3326344.1833333336</v>
      </c>
      <c r="BC80" s="187">
        <v>0.1</v>
      </c>
      <c r="BD80" s="375">
        <f t="shared" si="59"/>
        <v>22643797.444444448</v>
      </c>
      <c r="BE80" s="293">
        <v>0.15</v>
      </c>
      <c r="BF80" s="375">
        <f t="shared" si="60"/>
        <v>3396569.6166666672</v>
      </c>
      <c r="BG80" s="187">
        <v>0.1</v>
      </c>
      <c r="BH80" s="188" t="s">
        <v>421</v>
      </c>
      <c r="BI80" s="280">
        <v>23111967</v>
      </c>
      <c r="BJ80" s="293">
        <v>0.15</v>
      </c>
      <c r="BK80" s="305" t="s">
        <v>529</v>
      </c>
      <c r="BL80" s="277">
        <f t="shared" si="61"/>
        <v>3466795.05</v>
      </c>
      <c r="BM80" s="187">
        <v>0.1</v>
      </c>
      <c r="BN80" s="278"/>
      <c r="BO80" s="387">
        <f t="shared" si="62"/>
        <v>0</v>
      </c>
      <c r="BP80" s="387">
        <f t="shared" si="63"/>
        <v>0</v>
      </c>
      <c r="BQ80" s="387">
        <f t="shared" si="64"/>
        <v>0</v>
      </c>
      <c r="BR80" s="387">
        <f t="shared" si="65"/>
        <v>0</v>
      </c>
      <c r="BS80" s="387">
        <f t="shared" si="66"/>
        <v>0</v>
      </c>
      <c r="BT80" s="387">
        <f t="shared" si="67"/>
        <v>0</v>
      </c>
      <c r="BU80" s="387">
        <f t="shared" si="68"/>
        <v>0</v>
      </c>
      <c r="BV80" s="387">
        <f t="shared" si="69"/>
        <v>0</v>
      </c>
      <c r="BW80" s="387">
        <f t="shared" si="70"/>
        <v>0</v>
      </c>
      <c r="BX80" s="387">
        <f t="shared" si="71"/>
        <v>0</v>
      </c>
      <c r="BY80" s="388" t="e">
        <f t="shared" si="72"/>
        <v>#DIV/0!</v>
      </c>
      <c r="BZ80" s="388">
        <f t="shared" si="73"/>
        <v>0.22295627454137618</v>
      </c>
      <c r="CA80" s="389" t="e">
        <f t="shared" si="74"/>
        <v>#DIV/0!</v>
      </c>
    </row>
    <row r="81" spans="1:79" ht="16.2" customHeight="1">
      <c r="A81" s="183">
        <v>189</v>
      </c>
      <c r="B81" s="183" t="s">
        <v>146</v>
      </c>
      <c r="C81" s="183" t="s">
        <v>59</v>
      </c>
      <c r="D81" s="192" t="s">
        <v>147</v>
      </c>
      <c r="E81" s="183" t="str">
        <f t="shared" si="85"/>
        <v>Purchase of consumables for Schistosomiasis diagnosis through urine and stools microscopy</v>
      </c>
      <c r="F81" s="183">
        <v>2</v>
      </c>
      <c r="G81" s="183">
        <v>2.11</v>
      </c>
      <c r="H81" s="183"/>
      <c r="I81" s="183"/>
      <c r="J81" s="183"/>
      <c r="K81" s="186">
        <f t="shared" si="83"/>
        <v>0</v>
      </c>
      <c r="L81" s="183"/>
      <c r="M81" s="183" t="s">
        <v>48</v>
      </c>
      <c r="N81" s="196" t="s">
        <v>427</v>
      </c>
      <c r="O81" s="197">
        <v>18898441</v>
      </c>
      <c r="P81" s="211">
        <v>0.04</v>
      </c>
      <c r="Q81" s="183" t="s">
        <v>428</v>
      </c>
      <c r="R81" s="190">
        <f t="shared" si="84"/>
        <v>755937.64</v>
      </c>
      <c r="S81" s="207">
        <v>0.5</v>
      </c>
      <c r="T81" s="183"/>
      <c r="U81" s="183">
        <v>1</v>
      </c>
      <c r="V81" s="183"/>
      <c r="W81" s="183">
        <v>1.0158479999999999</v>
      </c>
      <c r="X81" s="193">
        <f t="shared" si="81"/>
        <v>377969</v>
      </c>
      <c r="Y81" s="194">
        <f t="shared" si="86"/>
        <v>395477635.95514077</v>
      </c>
      <c r="Z81" s="195">
        <f t="shared" si="82"/>
        <v>383958.86985935998</v>
      </c>
      <c r="AA81" s="183" t="s">
        <v>49</v>
      </c>
      <c r="AB81" s="375">
        <f t="shared" si="45"/>
        <v>19366610.555555556</v>
      </c>
      <c r="AC81" s="211">
        <v>0.04</v>
      </c>
      <c r="AD81" s="375">
        <f t="shared" si="46"/>
        <v>774664.4222222222</v>
      </c>
      <c r="AE81" s="187">
        <v>0.5</v>
      </c>
      <c r="AF81" s="375">
        <f t="shared" si="47"/>
        <v>19834780.111111112</v>
      </c>
      <c r="AG81" s="211">
        <v>0.04</v>
      </c>
      <c r="AH81" s="375">
        <f t="shared" si="48"/>
        <v>793391.20444444451</v>
      </c>
      <c r="AI81" s="187">
        <v>0.5</v>
      </c>
      <c r="AJ81" s="375">
        <f t="shared" si="49"/>
        <v>20302949.666666668</v>
      </c>
      <c r="AK81" s="211">
        <v>0.04</v>
      </c>
      <c r="AL81" s="375">
        <f t="shared" si="50"/>
        <v>812117.98666666669</v>
      </c>
      <c r="AM81" s="187">
        <v>0.5</v>
      </c>
      <c r="AN81" s="375">
        <f t="shared" si="51"/>
        <v>20771119.222222224</v>
      </c>
      <c r="AO81" s="211">
        <v>0.04</v>
      </c>
      <c r="AP81" s="375">
        <f t="shared" si="52"/>
        <v>830844.768888889</v>
      </c>
      <c r="AQ81" s="187">
        <v>0.5</v>
      </c>
      <c r="AR81" s="375">
        <f t="shared" si="53"/>
        <v>21239288.77777778</v>
      </c>
      <c r="AS81" s="211">
        <v>0.04</v>
      </c>
      <c r="AT81" s="375">
        <f t="shared" si="54"/>
        <v>849571.55111111118</v>
      </c>
      <c r="AU81" s="187">
        <v>0.5</v>
      </c>
      <c r="AV81" s="375">
        <f t="shared" si="55"/>
        <v>21707458.333333336</v>
      </c>
      <c r="AW81" s="211">
        <v>0.04</v>
      </c>
      <c r="AX81" s="183">
        <f t="shared" si="56"/>
        <v>868298.33333333349</v>
      </c>
      <c r="AY81" s="187">
        <v>0.5</v>
      </c>
      <c r="AZ81" s="375">
        <f t="shared" si="57"/>
        <v>22175627.888888892</v>
      </c>
      <c r="BA81" s="211">
        <v>0.04</v>
      </c>
      <c r="BB81" s="375">
        <f t="shared" si="58"/>
        <v>887025.11555555568</v>
      </c>
      <c r="BC81" s="187">
        <v>0.5</v>
      </c>
      <c r="BD81" s="375">
        <f t="shared" si="59"/>
        <v>22643797.444444448</v>
      </c>
      <c r="BE81" s="211">
        <v>0.04</v>
      </c>
      <c r="BF81" s="375">
        <f t="shared" si="60"/>
        <v>905751.89777777798</v>
      </c>
      <c r="BG81" s="187">
        <v>0.5</v>
      </c>
      <c r="BH81" s="188" t="s">
        <v>427</v>
      </c>
      <c r="BI81" s="280">
        <v>23111967</v>
      </c>
      <c r="BJ81" s="211">
        <v>0.04</v>
      </c>
      <c r="BK81" s="305" t="s">
        <v>529</v>
      </c>
      <c r="BL81" s="277">
        <f t="shared" si="61"/>
        <v>924478.68</v>
      </c>
      <c r="BM81" s="187">
        <v>0.5</v>
      </c>
      <c r="BN81" s="278"/>
      <c r="BO81" s="387">
        <f t="shared" si="62"/>
        <v>383958.86985935998</v>
      </c>
      <c r="BP81" s="387">
        <f t="shared" si="63"/>
        <v>393470.65199279995</v>
      </c>
      <c r="BQ81" s="387">
        <f t="shared" si="64"/>
        <v>402982.43412623997</v>
      </c>
      <c r="BR81" s="387">
        <f t="shared" si="65"/>
        <v>412494.21625967993</v>
      </c>
      <c r="BS81" s="387">
        <f t="shared" si="66"/>
        <v>422005.99839312001</v>
      </c>
      <c r="BT81" s="387">
        <f t="shared" si="67"/>
        <v>431517.78052655997</v>
      </c>
      <c r="BU81" s="387">
        <f t="shared" si="68"/>
        <v>441029.56266</v>
      </c>
      <c r="BV81" s="387">
        <f t="shared" si="69"/>
        <v>450541.34479344002</v>
      </c>
      <c r="BW81" s="387">
        <f t="shared" si="70"/>
        <v>460053.12692688004</v>
      </c>
      <c r="BX81" s="387">
        <f t="shared" si="71"/>
        <v>469564.90906031994</v>
      </c>
      <c r="BY81" s="388">
        <f t="shared" si="72"/>
        <v>0.22295627454137609</v>
      </c>
      <c r="BZ81" s="388">
        <f t="shared" si="73"/>
        <v>0.22295627454137623</v>
      </c>
      <c r="CA81" s="389" t="b">
        <f t="shared" si="74"/>
        <v>1</v>
      </c>
    </row>
    <row r="82" spans="1:79" ht="13.2" customHeight="1">
      <c r="A82" s="183">
        <v>191</v>
      </c>
      <c r="B82" s="183" t="s">
        <v>146</v>
      </c>
      <c r="C82" s="183" t="s">
        <v>139</v>
      </c>
      <c r="D82" s="192" t="s">
        <v>238</v>
      </c>
      <c r="E82" s="183" t="str">
        <f t="shared" si="85"/>
        <v>Purchase of consumables for Schistosomiasis and deworming mass drug administration (adults)</v>
      </c>
      <c r="F82" s="206">
        <v>3</v>
      </c>
      <c r="G82" s="183">
        <v>2.11</v>
      </c>
      <c r="H82" s="183">
        <v>0.121465</v>
      </c>
      <c r="I82" s="183">
        <v>15.018199416</v>
      </c>
      <c r="J82" s="185">
        <v>123.64219664924052</v>
      </c>
      <c r="K82" s="186">
        <f t="shared" si="83"/>
        <v>868028.32361224992</v>
      </c>
      <c r="L82" s="187">
        <v>0</v>
      </c>
      <c r="M82" s="183" t="s">
        <v>51</v>
      </c>
      <c r="N82" s="197" t="s">
        <v>429</v>
      </c>
      <c r="O82" s="197">
        <v>7522447</v>
      </c>
      <c r="P82" s="230">
        <v>1</v>
      </c>
      <c r="Q82" s="197" t="s">
        <v>430</v>
      </c>
      <c r="R82" s="190">
        <f t="shared" si="84"/>
        <v>7522447</v>
      </c>
      <c r="S82" s="207">
        <v>0.95</v>
      </c>
      <c r="T82" s="190" t="s">
        <v>431</v>
      </c>
      <c r="U82" s="190">
        <v>1</v>
      </c>
      <c r="V82" s="190"/>
      <c r="W82" s="183">
        <v>0.99129599999999984</v>
      </c>
      <c r="X82" s="193">
        <f t="shared" si="81"/>
        <v>7146325</v>
      </c>
      <c r="Y82" s="194">
        <f t="shared" si="86"/>
        <v>7296646731.4537897</v>
      </c>
      <c r="Z82" s="195">
        <f t="shared" si="82"/>
        <v>7084123.0402463982</v>
      </c>
      <c r="AA82" s="183" t="s">
        <v>57</v>
      </c>
      <c r="AB82" s="183"/>
      <c r="AC82" s="189">
        <v>2.7E-2</v>
      </c>
      <c r="AD82" s="183"/>
      <c r="AE82" s="183"/>
      <c r="AF82" s="183"/>
      <c r="AG82" s="343">
        <v>0.03</v>
      </c>
      <c r="AH82" s="183"/>
      <c r="AI82" s="343">
        <v>0.5</v>
      </c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8" t="s">
        <v>429</v>
      </c>
      <c r="BI82" s="188">
        <v>7522447</v>
      </c>
      <c r="BJ82" s="293">
        <v>1</v>
      </c>
      <c r="BK82" s="305" t="s">
        <v>529</v>
      </c>
      <c r="BL82" s="277">
        <f t="shared" si="61"/>
        <v>7522447</v>
      </c>
      <c r="BM82" s="187">
        <v>0.95</v>
      </c>
      <c r="BN82" s="297"/>
      <c r="BO82" s="387"/>
    </row>
    <row r="83" spans="1:79" ht="16.2" customHeight="1">
      <c r="A83" s="183">
        <v>192</v>
      </c>
      <c r="B83" s="183" t="s">
        <v>146</v>
      </c>
      <c r="C83" s="183" t="s">
        <v>139</v>
      </c>
      <c r="D83" s="192" t="s">
        <v>239</v>
      </c>
      <c r="E83" s="183" t="str">
        <f t="shared" si="85"/>
        <v>Purchase of consumables for Schistosomiasis and deworming mass drug administration (school children)</v>
      </c>
      <c r="F83" s="206">
        <v>3</v>
      </c>
      <c r="G83" s="183">
        <v>2.56</v>
      </c>
      <c r="H83" s="183">
        <v>0.148205</v>
      </c>
      <c r="I83" s="183">
        <v>1.8646990560000001</v>
      </c>
      <c r="J83" s="185">
        <v>12.581890327586789</v>
      </c>
      <c r="K83" s="186">
        <f t="shared" si="83"/>
        <v>400869.12266300002</v>
      </c>
      <c r="L83" s="187">
        <v>1</v>
      </c>
      <c r="M83" s="183" t="s">
        <v>48</v>
      </c>
      <c r="N83" s="197" t="s">
        <v>432</v>
      </c>
      <c r="O83" s="197">
        <v>2847188</v>
      </c>
      <c r="P83" s="230">
        <v>1</v>
      </c>
      <c r="Q83" s="197" t="s">
        <v>430</v>
      </c>
      <c r="R83" s="190">
        <f t="shared" si="84"/>
        <v>2847188</v>
      </c>
      <c r="S83" s="207">
        <v>0.95</v>
      </c>
      <c r="T83" s="190" t="s">
        <v>431</v>
      </c>
      <c r="U83" s="190">
        <v>1</v>
      </c>
      <c r="V83" s="190"/>
      <c r="W83" s="183">
        <v>0.99129599999999984</v>
      </c>
      <c r="X83" s="193">
        <f t="shared" si="81"/>
        <v>2704829</v>
      </c>
      <c r="Y83" s="194">
        <f t="shared" si="86"/>
        <v>2761724345.0215678</v>
      </c>
      <c r="Z83" s="195">
        <f t="shared" si="82"/>
        <v>2681285.7718655998</v>
      </c>
      <c r="AA83" s="183" t="s">
        <v>57</v>
      </c>
      <c r="AB83" s="183"/>
      <c r="AC83" s="285">
        <v>1</v>
      </c>
      <c r="AD83" s="183"/>
      <c r="AE83" s="183"/>
      <c r="AF83" s="183"/>
      <c r="AG83" s="343">
        <v>1</v>
      </c>
      <c r="AH83" s="183"/>
      <c r="AI83" s="343">
        <v>0.1</v>
      </c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8" t="s">
        <v>432</v>
      </c>
      <c r="BI83" s="188">
        <v>2847188</v>
      </c>
      <c r="BJ83" s="293">
        <v>1</v>
      </c>
      <c r="BK83" s="305" t="s">
        <v>529</v>
      </c>
      <c r="BL83" s="277">
        <f t="shared" si="61"/>
        <v>2847188</v>
      </c>
      <c r="BM83" s="187">
        <v>0.95</v>
      </c>
      <c r="BN83" s="297"/>
      <c r="BO83" s="387"/>
    </row>
    <row r="84" spans="1:79" ht="13.95" customHeight="1">
      <c r="A84" s="183">
        <v>193</v>
      </c>
      <c r="B84" s="183" t="s">
        <v>146</v>
      </c>
      <c r="C84" s="183" t="s">
        <v>139</v>
      </c>
      <c r="D84" s="192" t="s">
        <v>150</v>
      </c>
      <c r="E84" s="183" t="str">
        <f t="shared" si="85"/>
        <v>Purchase of consumables for Routine Schistosomiasis treatment</v>
      </c>
      <c r="F84" s="183">
        <v>2</v>
      </c>
      <c r="G84" s="183">
        <v>1.98</v>
      </c>
      <c r="H84" s="183"/>
      <c r="I84" s="183"/>
      <c r="J84" s="183"/>
      <c r="K84" s="186">
        <f t="shared" si="83"/>
        <v>0</v>
      </c>
      <c r="L84" s="183"/>
      <c r="M84" s="183" t="s">
        <v>48</v>
      </c>
      <c r="N84" s="196" t="s">
        <v>427</v>
      </c>
      <c r="O84" s="197">
        <v>18898441</v>
      </c>
      <c r="P84" s="189">
        <v>2.7E-2</v>
      </c>
      <c r="Q84" s="190" t="s">
        <v>433</v>
      </c>
      <c r="R84" s="190">
        <f t="shared" si="84"/>
        <v>510257.90700000001</v>
      </c>
      <c r="S84" s="207">
        <v>0.5</v>
      </c>
      <c r="T84" s="183"/>
      <c r="U84" s="183">
        <v>1</v>
      </c>
      <c r="V84" s="183"/>
      <c r="W84" s="183">
        <v>9.4999999999999998E-3</v>
      </c>
      <c r="X84" s="193">
        <f t="shared" si="81"/>
        <v>255129</v>
      </c>
      <c r="Y84" s="194">
        <f t="shared" si="86"/>
        <v>2496436.8099974999</v>
      </c>
      <c r="Z84" s="195">
        <f t="shared" si="82"/>
        <v>2423.7250582500001</v>
      </c>
      <c r="AA84" s="183" t="s">
        <v>49</v>
      </c>
      <c r="AB84" s="375">
        <f t="shared" ref="AB84:AB104" si="88">((BI84-O84)/$AD$1)+O84</f>
        <v>19366610.555555556</v>
      </c>
      <c r="AC84" s="343">
        <v>0.03</v>
      </c>
      <c r="AD84" s="375">
        <f t="shared" ref="AD84:AD104" si="89">AB84*AC84</f>
        <v>580998.31666666665</v>
      </c>
      <c r="AE84" s="343">
        <v>0.5</v>
      </c>
      <c r="AF84" s="375">
        <f t="shared" ref="AF84:AF104" si="90">((BI84-O84)/$AD$1)+AB84</f>
        <v>19834780.111111112</v>
      </c>
      <c r="AG84" s="343">
        <v>0.03</v>
      </c>
      <c r="AH84" s="375">
        <f t="shared" ref="AH84:AH104" si="91">AF84*AG84</f>
        <v>595043.40333333332</v>
      </c>
      <c r="AI84" s="343">
        <v>0.5</v>
      </c>
      <c r="AJ84" s="375">
        <f t="shared" ref="AJ84:AJ104" si="92">((BI84-O84)/$AD$1)+AF84</f>
        <v>20302949.666666668</v>
      </c>
      <c r="AK84" s="343">
        <v>0.03</v>
      </c>
      <c r="AL84" s="375">
        <f t="shared" ref="AL84:AL104" si="93">AJ84*AK84</f>
        <v>609088.49</v>
      </c>
      <c r="AM84" s="343">
        <v>0.5</v>
      </c>
      <c r="AN84" s="375">
        <f t="shared" ref="AN84:AN104" si="94">((BI84-O84)/$AD$1)+AJ84</f>
        <v>20771119.222222224</v>
      </c>
      <c r="AO84" s="343">
        <v>0.03</v>
      </c>
      <c r="AP84" s="375">
        <f t="shared" ref="AP84:AP104" si="95">AN84*AO84</f>
        <v>623133.57666666666</v>
      </c>
      <c r="AQ84" s="343">
        <v>0.5</v>
      </c>
      <c r="AR84" s="375">
        <f t="shared" ref="AR84:AR104" si="96">((BI84-O84)/$AD$1)+AN84</f>
        <v>21239288.77777778</v>
      </c>
      <c r="AS84" s="343">
        <v>0.03</v>
      </c>
      <c r="AT84" s="375">
        <f t="shared" ref="AT84:AT104" si="97">AR84*AS84</f>
        <v>637178.66333333333</v>
      </c>
      <c r="AU84" s="343">
        <v>0.5</v>
      </c>
      <c r="AV84" s="375">
        <f t="shared" ref="AV84:AV104" si="98">((BI84-O84)/$AD$1)+AR84</f>
        <v>21707458.333333336</v>
      </c>
      <c r="AW84" s="343">
        <v>0.03</v>
      </c>
      <c r="AX84" s="183">
        <f t="shared" ref="AX84:AX104" si="99">AV84*AW84</f>
        <v>651223.75</v>
      </c>
      <c r="AY84" s="343">
        <v>0.5</v>
      </c>
      <c r="AZ84" s="375">
        <f t="shared" ref="AZ84:AZ104" si="100">((BI84-O84)/$AD$1)+AV84</f>
        <v>22175627.888888892</v>
      </c>
      <c r="BA84" s="343">
        <v>0.03</v>
      </c>
      <c r="BB84" s="375">
        <f t="shared" ref="BB84:BB104" si="101">AZ84*BA84</f>
        <v>665268.83666666679</v>
      </c>
      <c r="BC84" s="343">
        <v>0.5</v>
      </c>
      <c r="BD84" s="375">
        <f t="shared" ref="BD84:BD104" si="102">((BI84-O84)/$AD$1)+AZ84</f>
        <v>22643797.444444448</v>
      </c>
      <c r="BE84" s="343">
        <v>0.03</v>
      </c>
      <c r="BF84" s="375">
        <f t="shared" ref="BF84:BF104" si="103">BD84*BE84</f>
        <v>679313.92333333346</v>
      </c>
      <c r="BG84" s="343">
        <v>0.5</v>
      </c>
      <c r="BH84" s="188" t="s">
        <v>427</v>
      </c>
      <c r="BI84" s="280">
        <v>23111967</v>
      </c>
      <c r="BJ84" s="189">
        <v>2.7E-2</v>
      </c>
      <c r="BK84" s="305" t="s">
        <v>529</v>
      </c>
      <c r="BL84" s="277">
        <f t="shared" si="61"/>
        <v>624023.10899999994</v>
      </c>
      <c r="BM84" s="187">
        <v>0.5</v>
      </c>
      <c r="BN84" s="278"/>
      <c r="BO84" s="387">
        <f t="shared" ref="BO84:BO104" si="104">Z84</f>
        <v>2423.7250582500001</v>
      </c>
      <c r="BP84" s="387">
        <f t="shared" ref="BP84:BP104" si="105">AD84*AE84*$W84</f>
        <v>2759.7420041666664</v>
      </c>
      <c r="BQ84" s="387">
        <f t="shared" ref="BQ84:BQ104" si="106">AH84*AI84*$W84</f>
        <v>2826.4561658333332</v>
      </c>
      <c r="BR84" s="387">
        <f t="shared" ref="BR84:BR104" si="107">AL84*AM84*$W84</f>
        <v>2893.1703275</v>
      </c>
      <c r="BS84" s="387">
        <f t="shared" ref="BS84:BS104" si="108">AP84*AQ84*$W84</f>
        <v>2959.8844891666668</v>
      </c>
      <c r="BT84" s="387">
        <f t="shared" ref="BT84:BT104" si="109">AT84*AU84*$W84</f>
        <v>3026.5986508333331</v>
      </c>
      <c r="BU84" s="387">
        <f t="shared" ref="BU84:BU104" si="110">AX84*AY84*$W84</f>
        <v>3093.3128124999998</v>
      </c>
      <c r="BV84" s="387">
        <f t="shared" ref="BV84:BV104" si="111">BB84*BC84*$W84</f>
        <v>3160.0269741666671</v>
      </c>
      <c r="BW84" s="387">
        <f t="shared" ref="BW84:BW104" si="112">BF84*BG84*$W84</f>
        <v>3226.7411358333338</v>
      </c>
      <c r="BX84" s="387">
        <f t="shared" ref="BX84:BX104" si="113">BL84*BM84*$W84</f>
        <v>2964.1097677499997</v>
      </c>
      <c r="BY84" s="388">
        <f t="shared" ref="BY84:BY104" si="114">(BX84-BO84)/BO84</f>
        <v>0.22295627454137604</v>
      </c>
      <c r="BZ84" s="388">
        <f t="shared" ref="BZ84:BZ104" si="115">(BL84-R84)/R84</f>
        <v>0.22295627454137606</v>
      </c>
      <c r="CA84" s="389" t="b">
        <f t="shared" ref="CA84:CA104" si="116">BY84=BZ84</f>
        <v>1</v>
      </c>
    </row>
    <row r="85" spans="1:79">
      <c r="A85" s="183">
        <v>197</v>
      </c>
      <c r="B85" s="183" t="s">
        <v>151</v>
      </c>
      <c r="C85" s="183" t="s">
        <v>152</v>
      </c>
      <c r="D85" s="183" t="s">
        <v>153</v>
      </c>
      <c r="E85" s="183" t="str">
        <f t="shared" si="85"/>
        <v>Purchase of consumables for Screening and diagnosis for NCD</v>
      </c>
      <c r="F85" s="184">
        <v>3</v>
      </c>
      <c r="G85" s="183">
        <v>2.13</v>
      </c>
      <c r="H85" s="183"/>
      <c r="I85" s="183"/>
      <c r="J85" s="183"/>
      <c r="K85" s="186">
        <f t="shared" si="83"/>
        <v>0</v>
      </c>
      <c r="L85" s="183"/>
      <c r="M85" s="183" t="s">
        <v>48</v>
      </c>
      <c r="N85" s="196" t="s">
        <v>427</v>
      </c>
      <c r="O85" s="197">
        <v>18898441</v>
      </c>
      <c r="P85" s="189">
        <v>1</v>
      </c>
      <c r="Q85" s="190"/>
      <c r="R85" s="190">
        <f t="shared" si="84"/>
        <v>18898441</v>
      </c>
      <c r="S85" s="207">
        <v>0.1</v>
      </c>
      <c r="T85" s="183" t="s">
        <v>434</v>
      </c>
      <c r="U85" s="183">
        <v>1</v>
      </c>
      <c r="V85" s="395" t="s">
        <v>609</v>
      </c>
      <c r="W85" s="183">
        <v>0</v>
      </c>
      <c r="X85" s="193">
        <f t="shared" si="81"/>
        <v>1889844</v>
      </c>
      <c r="Y85" s="194">
        <f t="shared" si="86"/>
        <v>0</v>
      </c>
      <c r="Z85" s="195">
        <f t="shared" si="82"/>
        <v>0</v>
      </c>
      <c r="AA85" s="183" t="s">
        <v>49</v>
      </c>
      <c r="AB85" s="375">
        <f t="shared" si="88"/>
        <v>19366610.555555556</v>
      </c>
      <c r="AC85" s="343">
        <v>1</v>
      </c>
      <c r="AD85" s="375">
        <f t="shared" si="89"/>
        <v>19366610.555555556</v>
      </c>
      <c r="AE85" s="343">
        <v>0.1</v>
      </c>
      <c r="AF85" s="375">
        <f t="shared" si="90"/>
        <v>19834780.111111112</v>
      </c>
      <c r="AG85" s="343">
        <v>1</v>
      </c>
      <c r="AH85" s="375">
        <f t="shared" si="91"/>
        <v>19834780.111111112</v>
      </c>
      <c r="AI85" s="343">
        <v>0.1</v>
      </c>
      <c r="AJ85" s="375">
        <f t="shared" si="92"/>
        <v>20302949.666666668</v>
      </c>
      <c r="AK85" s="343">
        <v>1</v>
      </c>
      <c r="AL85" s="375">
        <f t="shared" si="93"/>
        <v>20302949.666666668</v>
      </c>
      <c r="AM85" s="343">
        <v>0.1</v>
      </c>
      <c r="AN85" s="375">
        <f t="shared" si="94"/>
        <v>20771119.222222224</v>
      </c>
      <c r="AO85" s="343">
        <v>1</v>
      </c>
      <c r="AP85" s="375">
        <f t="shared" si="95"/>
        <v>20771119.222222224</v>
      </c>
      <c r="AQ85" s="343">
        <v>0.1</v>
      </c>
      <c r="AR85" s="375">
        <f t="shared" si="96"/>
        <v>21239288.77777778</v>
      </c>
      <c r="AS85" s="343">
        <v>1</v>
      </c>
      <c r="AT85" s="375">
        <f t="shared" si="97"/>
        <v>21239288.77777778</v>
      </c>
      <c r="AU85" s="343">
        <v>0.1</v>
      </c>
      <c r="AV85" s="375">
        <f t="shared" si="98"/>
        <v>21707458.333333336</v>
      </c>
      <c r="AW85" s="343">
        <v>1</v>
      </c>
      <c r="AX85" s="183">
        <f t="shared" si="99"/>
        <v>21707458.333333336</v>
      </c>
      <c r="AY85" s="343">
        <v>0.1</v>
      </c>
      <c r="AZ85" s="375">
        <f t="shared" si="100"/>
        <v>22175627.888888892</v>
      </c>
      <c r="BA85" s="343">
        <v>1</v>
      </c>
      <c r="BB85" s="375">
        <f t="shared" si="101"/>
        <v>22175627.888888892</v>
      </c>
      <c r="BC85" s="343">
        <v>0.1</v>
      </c>
      <c r="BD85" s="375">
        <f t="shared" si="102"/>
        <v>22643797.444444448</v>
      </c>
      <c r="BE85" s="343">
        <v>1</v>
      </c>
      <c r="BF85" s="375">
        <f t="shared" si="103"/>
        <v>22643797.444444448</v>
      </c>
      <c r="BG85" s="343">
        <v>0.1</v>
      </c>
      <c r="BH85" s="188" t="s">
        <v>427</v>
      </c>
      <c r="BI85" s="280">
        <v>23111967</v>
      </c>
      <c r="BJ85" s="285">
        <v>1</v>
      </c>
      <c r="BK85" s="307" t="s">
        <v>529</v>
      </c>
      <c r="BL85" s="277">
        <f t="shared" si="61"/>
        <v>23111967</v>
      </c>
      <c r="BM85" s="286">
        <v>0.1</v>
      </c>
      <c r="BN85" s="278"/>
      <c r="BO85" s="387">
        <f t="shared" si="104"/>
        <v>0</v>
      </c>
      <c r="BP85" s="387">
        <f t="shared" si="105"/>
        <v>0</v>
      </c>
      <c r="BQ85" s="387">
        <f t="shared" si="106"/>
        <v>0</v>
      </c>
      <c r="BR85" s="387">
        <f t="shared" si="107"/>
        <v>0</v>
      </c>
      <c r="BS85" s="387">
        <f t="shared" si="108"/>
        <v>0</v>
      </c>
      <c r="BT85" s="387">
        <f t="shared" si="109"/>
        <v>0</v>
      </c>
      <c r="BU85" s="387">
        <f t="shared" si="110"/>
        <v>0</v>
      </c>
      <c r="BV85" s="387">
        <f t="shared" si="111"/>
        <v>0</v>
      </c>
      <c r="BW85" s="387">
        <f t="shared" si="112"/>
        <v>0</v>
      </c>
      <c r="BX85" s="387">
        <f t="shared" si="113"/>
        <v>0</v>
      </c>
      <c r="BY85" s="388" t="e">
        <f t="shared" si="114"/>
        <v>#DIV/0!</v>
      </c>
      <c r="BZ85" s="388">
        <f t="shared" si="115"/>
        <v>0.2229562745413762</v>
      </c>
      <c r="CA85" s="389" t="e">
        <f t="shared" si="116"/>
        <v>#DIV/0!</v>
      </c>
    </row>
    <row r="86" spans="1:79">
      <c r="A86" s="183">
        <v>198</v>
      </c>
      <c r="B86" s="183" t="s">
        <v>151</v>
      </c>
      <c r="C86" s="183" t="s">
        <v>155</v>
      </c>
      <c r="D86" s="183" t="s">
        <v>156</v>
      </c>
      <c r="E86" s="183" t="str">
        <f t="shared" si="85"/>
        <v>Purchase of consumables for Hypertension</v>
      </c>
      <c r="F86" s="184">
        <v>3</v>
      </c>
      <c r="G86" s="183">
        <v>2.4300000000000002</v>
      </c>
      <c r="H86" s="183">
        <v>1.237379375151554E-2</v>
      </c>
      <c r="I86" s="183">
        <v>1.0337661462361676</v>
      </c>
      <c r="J86" s="185">
        <v>83.544801779935284</v>
      </c>
      <c r="K86" s="186">
        <f t="shared" si="83"/>
        <v>9754.3829950495056</v>
      </c>
      <c r="L86" s="187">
        <v>0</v>
      </c>
      <c r="M86" s="183" t="s">
        <v>48</v>
      </c>
      <c r="N86" s="197" t="s">
        <v>435</v>
      </c>
      <c r="O86" s="231">
        <v>9672513</v>
      </c>
      <c r="P86" s="217">
        <v>0.16300000000000001</v>
      </c>
      <c r="Q86" s="190" t="s">
        <v>424</v>
      </c>
      <c r="R86" s="190">
        <f t="shared" si="84"/>
        <v>1576619.6189999999</v>
      </c>
      <c r="S86" s="207">
        <v>0.5</v>
      </c>
      <c r="T86" s="190" t="s">
        <v>436</v>
      </c>
      <c r="U86" s="63">
        <v>4</v>
      </c>
      <c r="V86" s="260" t="s">
        <v>502</v>
      </c>
      <c r="W86" s="183">
        <v>9.3710123999999997</v>
      </c>
      <c r="X86" s="193">
        <f t="shared" si="81"/>
        <v>788310</v>
      </c>
      <c r="Y86" s="194">
        <f t="shared" si="86"/>
        <v>7608878829.8621216</v>
      </c>
      <c r="Z86" s="195">
        <f t="shared" si="82"/>
        <v>7387260.9998661373</v>
      </c>
      <c r="AA86" s="183" t="s">
        <v>49</v>
      </c>
      <c r="AB86" s="375">
        <f t="shared" si="88"/>
        <v>10012804</v>
      </c>
      <c r="AC86" s="379">
        <f>((BJ86-P86)/$AD$1)+P86</f>
        <v>0.17822222222222223</v>
      </c>
      <c r="AD86" s="375">
        <f t="shared" si="89"/>
        <v>1784504.1795555556</v>
      </c>
      <c r="AE86" s="379">
        <f>((BM86-S86)/$AD$1)+S86</f>
        <v>0.51111111111111107</v>
      </c>
      <c r="AF86" s="375">
        <f t="shared" si="90"/>
        <v>10353095</v>
      </c>
      <c r="AG86" s="377">
        <f>((BJ86-P86)/$AD$1)+AC86</f>
        <v>0.19344444444444445</v>
      </c>
      <c r="AH86" s="375">
        <f t="shared" si="91"/>
        <v>2002748.7105555555</v>
      </c>
      <c r="AI86" s="379">
        <f t="shared" ref="AI86:AI89" si="117">((BM86-S86)/$AD$1)+AE86</f>
        <v>0.52222222222222214</v>
      </c>
      <c r="AJ86" s="375">
        <f t="shared" si="92"/>
        <v>10693386</v>
      </c>
      <c r="AK86" s="377">
        <f>(($BJ$86-$P$86)/$AD$1)+AG$86</f>
        <v>0.20866666666666667</v>
      </c>
      <c r="AL86" s="375">
        <f t="shared" si="93"/>
        <v>2231353.2119999998</v>
      </c>
      <c r="AM86" s="379">
        <f>(($BM$86-$S$86)/$AD$1)+AI$86</f>
        <v>0.53333333333333321</v>
      </c>
      <c r="AN86" s="375">
        <f t="shared" si="94"/>
        <v>11033677</v>
      </c>
      <c r="AO86" s="377">
        <f>(($BJ$86-$P$86)/$AD$1)+AK$86</f>
        <v>0.22388888888888889</v>
      </c>
      <c r="AP86" s="375">
        <f t="shared" si="95"/>
        <v>2470317.6838888889</v>
      </c>
      <c r="AQ86" s="379">
        <f>(($BM$86-$S$86)/$AD$1)+AM$86</f>
        <v>0.54444444444444429</v>
      </c>
      <c r="AR86" s="375">
        <f t="shared" si="96"/>
        <v>11373968</v>
      </c>
      <c r="AS86" s="377">
        <f>(($BJ$86-$P$86)/$AD$1)+AO$86</f>
        <v>0.23911111111111111</v>
      </c>
      <c r="AT86" s="375">
        <f t="shared" si="97"/>
        <v>2719642.1262222221</v>
      </c>
      <c r="AU86" s="379">
        <f>(($BM$86-$S$86)/$AD$1)+AQ$86</f>
        <v>0.55555555555555536</v>
      </c>
      <c r="AV86" s="375">
        <f t="shared" si="98"/>
        <v>11714259</v>
      </c>
      <c r="AW86" s="377">
        <f>(($BJ$86-$P$86)/$AD$1)+AS$86</f>
        <v>0.2543333333333333</v>
      </c>
      <c r="AX86" s="183">
        <f t="shared" si="99"/>
        <v>2979326.5389999994</v>
      </c>
      <c r="AY86" s="379">
        <f>(($BM$86-$S$86)/$AD$1)+AU$86</f>
        <v>0.56666666666666643</v>
      </c>
      <c r="AZ86" s="375">
        <f t="shared" si="100"/>
        <v>12054550</v>
      </c>
      <c r="BA86" s="377">
        <f>(($BJ$86-$P$86)/$AD$1)+AW$86</f>
        <v>0.26955555555555555</v>
      </c>
      <c r="BB86" s="375">
        <f t="shared" si="101"/>
        <v>3249370.9222222222</v>
      </c>
      <c r="BC86" s="379">
        <f>(($BM$86-$S$86)/$AD$1)+AY$86</f>
        <v>0.5777777777777775</v>
      </c>
      <c r="BD86" s="375">
        <f t="shared" si="102"/>
        <v>12394841</v>
      </c>
      <c r="BE86" s="377">
        <f>(($BJ$86-$P$86)/$AD$1)+BA$86</f>
        <v>0.2847777777777778</v>
      </c>
      <c r="BF86" s="375">
        <f t="shared" si="103"/>
        <v>3529775.2758888891</v>
      </c>
      <c r="BG86" s="379">
        <f>(($BM$86-$S$86)/$AD$1)+BC$86</f>
        <v>0.58888888888888857</v>
      </c>
      <c r="BH86" s="188" t="s">
        <v>435</v>
      </c>
      <c r="BI86" s="280">
        <v>12735132</v>
      </c>
      <c r="BJ86" s="285">
        <v>0.3</v>
      </c>
      <c r="BK86" s="278" t="s">
        <v>545</v>
      </c>
      <c r="BL86" s="277">
        <f t="shared" si="61"/>
        <v>3820539.5999999996</v>
      </c>
      <c r="BM86" s="286">
        <v>0.6</v>
      </c>
      <c r="BN86" s="278" t="s">
        <v>546</v>
      </c>
      <c r="BO86" s="387">
        <f t="shared" si="104"/>
        <v>7387260.9998661373</v>
      </c>
      <c r="BP86" s="387">
        <f t="shared" si="105"/>
        <v>8547112.1838386562</v>
      </c>
      <c r="BQ86" s="387">
        <f t="shared" si="106"/>
        <v>9800953.3448100612</v>
      </c>
      <c r="BR86" s="387">
        <f t="shared" si="107"/>
        <v>11152020.596496971</v>
      </c>
      <c r="BS86" s="387">
        <f t="shared" si="108"/>
        <v>12603550.052616004</v>
      </c>
      <c r="BT86" s="387">
        <f t="shared" si="109"/>
        <v>14158777.826883778</v>
      </c>
      <c r="BU86" s="387">
        <f t="shared" si="110"/>
        <v>15820940.033016903</v>
      </c>
      <c r="BV86" s="387">
        <f t="shared" si="111"/>
        <v>17593272.78473201</v>
      </c>
      <c r="BW86" s="387">
        <f t="shared" si="112"/>
        <v>19479012.195745707</v>
      </c>
      <c r="BX86" s="387">
        <f t="shared" si="113"/>
        <v>21481394.379774623</v>
      </c>
      <c r="BY86" s="388">
        <f t="shared" si="114"/>
        <v>1.9078970379094338</v>
      </c>
      <c r="BZ86" s="388">
        <f t="shared" si="115"/>
        <v>1.4232475315911945</v>
      </c>
      <c r="CA86" s="389" t="b">
        <f t="shared" si="116"/>
        <v>0</v>
      </c>
    </row>
    <row r="87" spans="1:79">
      <c r="A87" s="183">
        <v>199</v>
      </c>
      <c r="B87" s="183" t="s">
        <v>151</v>
      </c>
      <c r="C87" s="183" t="s">
        <v>155</v>
      </c>
      <c r="D87" s="183" t="s">
        <v>158</v>
      </c>
      <c r="E87" s="183" t="str">
        <f t="shared" si="85"/>
        <v>Purchase of consumables for Monitoring treatment for hypertension</v>
      </c>
      <c r="F87" s="184">
        <v>3</v>
      </c>
      <c r="G87" s="183">
        <v>2.4300000000000002</v>
      </c>
      <c r="H87" s="183">
        <v>2.0500000000000001E-2</v>
      </c>
      <c r="I87" s="183">
        <v>7.39553408</v>
      </c>
      <c r="J87" s="185">
        <v>360.75775999999996</v>
      </c>
      <c r="K87" s="186">
        <f t="shared" si="83"/>
        <v>16160.35109475</v>
      </c>
      <c r="L87" s="187">
        <v>0</v>
      </c>
      <c r="M87" s="183" t="s">
        <v>48</v>
      </c>
      <c r="N87" s="197" t="s">
        <v>435</v>
      </c>
      <c r="O87" s="231">
        <v>9672513</v>
      </c>
      <c r="P87" s="217">
        <v>0.16300000000000001</v>
      </c>
      <c r="Q87" s="190" t="s">
        <v>424</v>
      </c>
      <c r="R87" s="190">
        <f t="shared" si="84"/>
        <v>1576619.6189999999</v>
      </c>
      <c r="S87" s="207">
        <v>0.5</v>
      </c>
      <c r="T87" s="190" t="s">
        <v>436</v>
      </c>
      <c r="U87" s="63">
        <v>4</v>
      </c>
      <c r="V87" s="260" t="s">
        <v>502</v>
      </c>
      <c r="W87" s="183">
        <v>24.905242881858626</v>
      </c>
      <c r="X87" s="193">
        <f t="shared" si="81"/>
        <v>788310</v>
      </c>
      <c r="Y87" s="194">
        <f t="shared" si="86"/>
        <v>20222038689.901684</v>
      </c>
      <c r="Z87" s="195">
        <f t="shared" si="82"/>
        <v>19633047.271749206</v>
      </c>
      <c r="AA87" s="183" t="s">
        <v>49</v>
      </c>
      <c r="AB87" s="375">
        <f t="shared" si="88"/>
        <v>10012804</v>
      </c>
      <c r="AC87" s="379">
        <f>((BJ87-P87)/$AD$1)+P87</f>
        <v>0.17822222222222223</v>
      </c>
      <c r="AD87" s="375">
        <f t="shared" si="89"/>
        <v>1784504.1795555556</v>
      </c>
      <c r="AE87" s="379">
        <f t="shared" ref="AE87:AE89" si="118">((BM87-S87)/$AD$1)+S87</f>
        <v>0.51111111111111107</v>
      </c>
      <c r="AF87" s="375">
        <f t="shared" si="90"/>
        <v>10353095</v>
      </c>
      <c r="AG87" s="377">
        <f t="shared" ref="AG87:AG89" si="119">((BJ87-P87)/$AD$1)+AC87</f>
        <v>0.19344444444444445</v>
      </c>
      <c r="AH87" s="375">
        <f t="shared" si="91"/>
        <v>2002748.7105555555</v>
      </c>
      <c r="AI87" s="379">
        <f t="shared" si="117"/>
        <v>0.52222222222222214</v>
      </c>
      <c r="AJ87" s="375">
        <f t="shared" si="92"/>
        <v>10693386</v>
      </c>
      <c r="AK87" s="377">
        <f>(($BJ$87-$P$87)/$AD$1)+AG$87</f>
        <v>0.20866666666666667</v>
      </c>
      <c r="AL87" s="375">
        <f t="shared" si="93"/>
        <v>2231353.2119999998</v>
      </c>
      <c r="AM87" s="379">
        <f>(($BM$87-$S$87)/$AD$1)+AI$87</f>
        <v>0.53333333333333321</v>
      </c>
      <c r="AN87" s="375">
        <f t="shared" si="94"/>
        <v>11033677</v>
      </c>
      <c r="AO87" s="377">
        <f>(($BJ$87-$P$87)/$AD$1)+AK$87</f>
        <v>0.22388888888888889</v>
      </c>
      <c r="AP87" s="375">
        <f t="shared" si="95"/>
        <v>2470317.6838888889</v>
      </c>
      <c r="AQ87" s="379">
        <f>(($BM$87-$S$87)/$AD$1)+AM$87</f>
        <v>0.54444444444444429</v>
      </c>
      <c r="AR87" s="375">
        <f t="shared" si="96"/>
        <v>11373968</v>
      </c>
      <c r="AS87" s="377">
        <f>(($BJ$87-$P$87)/$AD$1)+AO$87</f>
        <v>0.23911111111111111</v>
      </c>
      <c r="AT87" s="375">
        <f t="shared" si="97"/>
        <v>2719642.1262222221</v>
      </c>
      <c r="AU87" s="379">
        <f>(($BM$87-$S$87)/$AD$1)+AQ$87</f>
        <v>0.55555555555555536</v>
      </c>
      <c r="AV87" s="375">
        <f t="shared" si="98"/>
        <v>11714259</v>
      </c>
      <c r="AW87" s="377">
        <f>(($BJ$87-$P$87)/$AD$1)+AS$87</f>
        <v>0.2543333333333333</v>
      </c>
      <c r="AX87" s="183">
        <f t="shared" si="99"/>
        <v>2979326.5389999994</v>
      </c>
      <c r="AY87" s="379">
        <f>(($BM$87-$S$87)/$AD$1)+AU$87</f>
        <v>0.56666666666666643</v>
      </c>
      <c r="AZ87" s="375">
        <f t="shared" si="100"/>
        <v>12054550</v>
      </c>
      <c r="BA87" s="377">
        <f>(($BJ$87-$P$87)/$AD$1)+AW$87</f>
        <v>0.26955555555555555</v>
      </c>
      <c r="BB87" s="375">
        <f t="shared" si="101"/>
        <v>3249370.9222222222</v>
      </c>
      <c r="BC87" s="379">
        <f>(($BM$87-$S$87)/$AD$1)+AY$87</f>
        <v>0.5777777777777775</v>
      </c>
      <c r="BD87" s="375">
        <f t="shared" si="102"/>
        <v>12394841</v>
      </c>
      <c r="BE87" s="377">
        <f>(($BJ$87-$P$87)/$AD$1)+BA$87</f>
        <v>0.2847777777777778</v>
      </c>
      <c r="BF87" s="375">
        <f t="shared" si="103"/>
        <v>3529775.2758888891</v>
      </c>
      <c r="BG87" s="379">
        <f>(($BM$87-$S$87)/$AD$1)+BC$87</f>
        <v>0.58888888888888857</v>
      </c>
      <c r="BH87" s="188" t="s">
        <v>435</v>
      </c>
      <c r="BI87" s="280">
        <v>12735132</v>
      </c>
      <c r="BJ87" s="285">
        <v>0.3</v>
      </c>
      <c r="BK87" s="278" t="s">
        <v>545</v>
      </c>
      <c r="BL87" s="277">
        <f t="shared" si="61"/>
        <v>3820539.5999999996</v>
      </c>
      <c r="BM87" s="286">
        <v>0.6</v>
      </c>
      <c r="BN87" s="278" t="s">
        <v>546</v>
      </c>
      <c r="BO87" s="387">
        <f t="shared" si="104"/>
        <v>19633047.271749206</v>
      </c>
      <c r="BP87" s="387">
        <f t="shared" si="105"/>
        <v>22715571.785711739</v>
      </c>
      <c r="BQ87" s="387">
        <f t="shared" si="106"/>
        <v>26047892.490917981</v>
      </c>
      <c r="BR87" s="387">
        <f t="shared" si="107"/>
        <v>29638609.973373529</v>
      </c>
      <c r="BS87" s="387">
        <f t="shared" si="108"/>
        <v>33496324.819083974</v>
      </c>
      <c r="BT87" s="387">
        <f t="shared" si="109"/>
        <v>37629637.614054911</v>
      </c>
      <c r="BU87" s="387">
        <f t="shared" si="110"/>
        <v>42047148.944291912</v>
      </c>
      <c r="BV87" s="387">
        <f t="shared" si="111"/>
        <v>46757459.395800605</v>
      </c>
      <c r="BW87" s="387">
        <f t="shared" si="112"/>
        <v>51769169.55458656</v>
      </c>
      <c r="BX87" s="387">
        <f t="shared" si="113"/>
        <v>57090880.006655395</v>
      </c>
      <c r="BY87" s="388">
        <f t="shared" si="114"/>
        <v>1.9078970379094333</v>
      </c>
      <c r="BZ87" s="388">
        <f t="shared" si="115"/>
        <v>1.4232475315911945</v>
      </c>
      <c r="CA87" s="389" t="b">
        <f t="shared" si="116"/>
        <v>0</v>
      </c>
    </row>
    <row r="88" spans="1:79">
      <c r="A88" s="232">
        <v>200</v>
      </c>
      <c r="B88" s="183" t="s">
        <v>151</v>
      </c>
      <c r="C88" s="183" t="s">
        <v>155</v>
      </c>
      <c r="D88" s="183" t="s">
        <v>159</v>
      </c>
      <c r="E88" s="183" t="str">
        <f t="shared" si="85"/>
        <v>Purchase of consumables for Diabetes Type I</v>
      </c>
      <c r="F88" s="183">
        <v>2</v>
      </c>
      <c r="G88" s="183">
        <v>2.4300000000000002</v>
      </c>
      <c r="H88" s="183"/>
      <c r="I88" s="183"/>
      <c r="J88" s="183"/>
      <c r="K88" s="186">
        <f t="shared" si="83"/>
        <v>0</v>
      </c>
      <c r="L88" s="187"/>
      <c r="M88" s="183" t="s">
        <v>48</v>
      </c>
      <c r="N88" s="197" t="s">
        <v>437</v>
      </c>
      <c r="O88" s="231">
        <v>10989159</v>
      </c>
      <c r="P88" s="189">
        <v>8.9999999999999993E-3</v>
      </c>
      <c r="Q88" s="190" t="s">
        <v>438</v>
      </c>
      <c r="R88" s="190">
        <f t="shared" si="84"/>
        <v>98902.430999999997</v>
      </c>
      <c r="S88" s="207">
        <v>0.5</v>
      </c>
      <c r="T88" s="190" t="s">
        <v>436</v>
      </c>
      <c r="U88" s="63">
        <v>4</v>
      </c>
      <c r="V88" s="260" t="s">
        <v>502</v>
      </c>
      <c r="W88" s="183">
        <v>248.24842800000002</v>
      </c>
      <c r="X88" s="193">
        <f t="shared" si="81"/>
        <v>49451</v>
      </c>
      <c r="Y88" s="194">
        <f t="shared" si="86"/>
        <v>12644472105.881161</v>
      </c>
      <c r="Z88" s="195">
        <f t="shared" si="82"/>
        <v>12276186.510564234</v>
      </c>
      <c r="AA88" s="183" t="s">
        <v>49</v>
      </c>
      <c r="AB88" s="375">
        <f t="shared" si="88"/>
        <v>11355483</v>
      </c>
      <c r="AC88" s="379">
        <f>((BJ88-P88)/$AD$1)+P88</f>
        <v>1.0666666666666666E-2</v>
      </c>
      <c r="AD88" s="375">
        <f t="shared" si="89"/>
        <v>121125.152</v>
      </c>
      <c r="AE88" s="379">
        <f t="shared" si="118"/>
        <v>0.52222222222222225</v>
      </c>
      <c r="AF88" s="375">
        <f t="shared" si="90"/>
        <v>11721807</v>
      </c>
      <c r="AG88" s="377">
        <f t="shared" si="119"/>
        <v>1.2333333333333333E-2</v>
      </c>
      <c r="AH88" s="375">
        <f t="shared" si="91"/>
        <v>144568.95300000001</v>
      </c>
      <c r="AI88" s="379">
        <f t="shared" si="117"/>
        <v>0.54444444444444451</v>
      </c>
      <c r="AJ88" s="375">
        <f t="shared" si="92"/>
        <v>12088131</v>
      </c>
      <c r="AK88" s="377">
        <f>(($BJ$88-$P88)/$AD$1)+AG$88</f>
        <v>1.4E-2</v>
      </c>
      <c r="AL88" s="375">
        <f t="shared" si="93"/>
        <v>169233.834</v>
      </c>
      <c r="AM88" s="379">
        <f>(($BM$88-$S$88)/$AD$1)+AI$88</f>
        <v>0.56666666666666676</v>
      </c>
      <c r="AN88" s="375">
        <f t="shared" si="94"/>
        <v>12454455</v>
      </c>
      <c r="AO88" s="377">
        <f>(($BJ$88-$P88)/$AD$1)+AK$88</f>
        <v>1.5666666666666666E-2</v>
      </c>
      <c r="AP88" s="375">
        <f t="shared" si="95"/>
        <v>195119.79499999998</v>
      </c>
      <c r="AQ88" s="379">
        <f>(($BM$88-$S$88)/$AD$1)+AM$88</f>
        <v>0.58888888888888902</v>
      </c>
      <c r="AR88" s="375">
        <f t="shared" si="96"/>
        <v>12820779</v>
      </c>
      <c r="AS88" s="377">
        <f>(($BJ$88-$P88)/$AD$1)+AO$88</f>
        <v>1.7333333333333333E-2</v>
      </c>
      <c r="AT88" s="375">
        <f t="shared" si="97"/>
        <v>222226.83599999998</v>
      </c>
      <c r="AU88" s="379">
        <f>(($BM$88-$S$88)/$AD$1)+AQ$88</f>
        <v>0.61111111111111127</v>
      </c>
      <c r="AV88" s="375">
        <f t="shared" si="98"/>
        <v>13187103</v>
      </c>
      <c r="AW88" s="377">
        <f>(($BJ$88-$P88)/$AD$1)+AS$88</f>
        <v>1.9E-2</v>
      </c>
      <c r="AX88" s="183">
        <f t="shared" si="99"/>
        <v>250554.95699999999</v>
      </c>
      <c r="AY88" s="379">
        <f>(($BM$88-$S$88)/$AD$1)+AU$88</f>
        <v>0.63333333333333353</v>
      </c>
      <c r="AZ88" s="375">
        <f t="shared" si="100"/>
        <v>13553427</v>
      </c>
      <c r="BA88" s="377">
        <f>(($BJ$88-$P88)/$AD$1)+AW$88</f>
        <v>2.0666666666666667E-2</v>
      </c>
      <c r="BB88" s="375">
        <f t="shared" si="101"/>
        <v>280104.158</v>
      </c>
      <c r="BC88" s="379">
        <f>(($BM$88-$S$88)/$AD$1)+AY$88</f>
        <v>0.65555555555555578</v>
      </c>
      <c r="BD88" s="375">
        <f t="shared" si="102"/>
        <v>13919751</v>
      </c>
      <c r="BE88" s="377">
        <f>(($BJ$88-$P88)/$AD$1)+BA$88</f>
        <v>2.2333333333333334E-2</v>
      </c>
      <c r="BF88" s="375">
        <f t="shared" si="103"/>
        <v>310874.43900000001</v>
      </c>
      <c r="BG88" s="379">
        <f>(($BM$88-$S$88)/$AD$1)+BC$88</f>
        <v>0.67777777777777803</v>
      </c>
      <c r="BH88" s="188" t="s">
        <v>437</v>
      </c>
      <c r="BI88" s="294">
        <v>14286075</v>
      </c>
      <c r="BJ88" s="285">
        <v>2.4E-2</v>
      </c>
      <c r="BK88" s="278" t="s">
        <v>518</v>
      </c>
      <c r="BL88" s="277">
        <f t="shared" si="61"/>
        <v>342865.8</v>
      </c>
      <c r="BM88" s="286">
        <v>0.7</v>
      </c>
      <c r="BN88" s="278" t="s">
        <v>519</v>
      </c>
      <c r="BO88" s="387">
        <f t="shared" si="104"/>
        <v>12276186.510564234</v>
      </c>
      <c r="BP88" s="387">
        <f t="shared" si="105"/>
        <v>15702767.144858554</v>
      </c>
      <c r="BQ88" s="387">
        <f t="shared" si="106"/>
        <v>19539575.007477097</v>
      </c>
      <c r="BR88" s="387">
        <f t="shared" si="107"/>
        <v>23806818.844450679</v>
      </c>
      <c r="BS88" s="387">
        <f t="shared" si="108"/>
        <v>28524707.401810117</v>
      </c>
      <c r="BT88" s="387">
        <f t="shared" si="109"/>
        <v>33713449.425586224</v>
      </c>
      <c r="BU88" s="387">
        <f t="shared" si="110"/>
        <v>39393253.661809824</v>
      </c>
      <c r="BV88" s="387">
        <f t="shared" si="111"/>
        <v>45584328.856511727</v>
      </c>
      <c r="BW88" s="387">
        <f t="shared" si="112"/>
        <v>52306883.755722754</v>
      </c>
      <c r="BX88" s="387">
        <f t="shared" si="113"/>
        <v>59581127.105473675</v>
      </c>
      <c r="BY88" s="388">
        <f t="shared" si="114"/>
        <v>3.8533905096832251</v>
      </c>
      <c r="BZ88" s="388">
        <f t="shared" si="115"/>
        <v>2.4667075069165896</v>
      </c>
      <c r="CA88" s="389" t="b">
        <f t="shared" si="116"/>
        <v>0</v>
      </c>
    </row>
    <row r="89" spans="1:79">
      <c r="A89" s="232">
        <v>201</v>
      </c>
      <c r="B89" s="183" t="s">
        <v>151</v>
      </c>
      <c r="C89" s="183" t="s">
        <v>155</v>
      </c>
      <c r="D89" s="183" t="s">
        <v>160</v>
      </c>
      <c r="E89" s="183" t="str">
        <f t="shared" si="85"/>
        <v>Purchase of consumables for Diabetes Type II</v>
      </c>
      <c r="F89" s="184">
        <v>3</v>
      </c>
      <c r="G89" s="183">
        <v>2.4300000000000002</v>
      </c>
      <c r="H89" s="183"/>
      <c r="I89" s="183"/>
      <c r="J89" s="183"/>
      <c r="K89" s="186">
        <f t="shared" si="83"/>
        <v>0</v>
      </c>
      <c r="L89" s="187"/>
      <c r="M89" s="183" t="s">
        <v>48</v>
      </c>
      <c r="N89" s="197" t="s">
        <v>435</v>
      </c>
      <c r="O89" s="231">
        <v>9672513</v>
      </c>
      <c r="P89" s="189">
        <v>1.9400000000000001E-2</v>
      </c>
      <c r="Q89" s="190" t="s">
        <v>438</v>
      </c>
      <c r="R89" s="190">
        <f t="shared" si="84"/>
        <v>187646.75220000002</v>
      </c>
      <c r="S89" s="207">
        <v>0.5</v>
      </c>
      <c r="T89" s="190" t="s">
        <v>436</v>
      </c>
      <c r="U89" s="63">
        <v>4</v>
      </c>
      <c r="V89" s="260" t="s">
        <v>502</v>
      </c>
      <c r="W89" s="183">
        <v>105.13669199999998</v>
      </c>
      <c r="X89" s="193">
        <f t="shared" si="81"/>
        <v>93823</v>
      </c>
      <c r="Y89" s="194">
        <f t="shared" si="86"/>
        <v>10160207777.288635</v>
      </c>
      <c r="Z89" s="195">
        <f t="shared" si="82"/>
        <v>9864279.3954258598</v>
      </c>
      <c r="AA89" s="183" t="s">
        <v>49</v>
      </c>
      <c r="AB89" s="375">
        <f t="shared" si="88"/>
        <v>10012804</v>
      </c>
      <c r="AC89" s="379">
        <f>((BJ89-P89)/$AD$1)+P89</f>
        <v>2.2800000000000001E-2</v>
      </c>
      <c r="AD89" s="375">
        <f t="shared" si="89"/>
        <v>228291.93120000002</v>
      </c>
      <c r="AE89" s="379">
        <f t="shared" si="118"/>
        <v>0.52222222222222225</v>
      </c>
      <c r="AF89" s="375">
        <f t="shared" si="90"/>
        <v>10353095</v>
      </c>
      <c r="AG89" s="377">
        <f t="shared" si="119"/>
        <v>2.6200000000000001E-2</v>
      </c>
      <c r="AH89" s="375">
        <f t="shared" si="91"/>
        <v>271251.08900000004</v>
      </c>
      <c r="AI89" s="379">
        <f t="shared" si="117"/>
        <v>0.54444444444444451</v>
      </c>
      <c r="AJ89" s="375">
        <f t="shared" si="92"/>
        <v>10693386</v>
      </c>
      <c r="AK89" s="377">
        <f>(($BJ$89-$P$89)/$AD$1)+AG$89</f>
        <v>2.9600000000000001E-2</v>
      </c>
      <c r="AL89" s="375">
        <f t="shared" si="93"/>
        <v>316524.22560000001</v>
      </c>
      <c r="AM89" s="379">
        <f>(($BM$89-$S$89)/$AD$1)+AI$89</f>
        <v>0.56666666666666676</v>
      </c>
      <c r="AN89" s="375">
        <f t="shared" si="94"/>
        <v>11033677</v>
      </c>
      <c r="AO89" s="377">
        <f>(($BJ$89-$P$89)/$AD$1)+AK$89</f>
        <v>3.3000000000000002E-2</v>
      </c>
      <c r="AP89" s="375">
        <f t="shared" si="95"/>
        <v>364111.34100000001</v>
      </c>
      <c r="AQ89" s="379">
        <f>(($BM$89-$S$89)/$AD$1)+AM$89</f>
        <v>0.58888888888888902</v>
      </c>
      <c r="AR89" s="375">
        <f t="shared" si="96"/>
        <v>11373968</v>
      </c>
      <c r="AS89" s="377">
        <f>(($BJ$89-$P$89)/$AD$1)+AO$89</f>
        <v>3.6400000000000002E-2</v>
      </c>
      <c r="AT89" s="375">
        <f t="shared" si="97"/>
        <v>414012.43520000001</v>
      </c>
      <c r="AU89" s="379">
        <f>(($BM$89-$S$89)/$AD$1)+AQ$89</f>
        <v>0.61111111111111127</v>
      </c>
      <c r="AV89" s="375">
        <f t="shared" si="98"/>
        <v>11714259</v>
      </c>
      <c r="AW89" s="377">
        <f>(($BJ$89-$P$89)/$AD$1)+AS$89</f>
        <v>3.9800000000000002E-2</v>
      </c>
      <c r="AX89" s="183">
        <f t="shared" si="99"/>
        <v>466227.50820000004</v>
      </c>
      <c r="AY89" s="379">
        <f>(($BM$89-$S$89)/$AD$1)+AU$89</f>
        <v>0.63333333333333353</v>
      </c>
      <c r="AZ89" s="375">
        <f t="shared" si="100"/>
        <v>12054550</v>
      </c>
      <c r="BA89" s="377">
        <f>(($BJ$89-$P$89)/$AD$1)+AW$89</f>
        <v>4.3200000000000002E-2</v>
      </c>
      <c r="BB89" s="375">
        <f t="shared" si="101"/>
        <v>520756.56000000006</v>
      </c>
      <c r="BC89" s="379">
        <f>(($BM$89-$S$89)/$AD$1)+AY$89</f>
        <v>0.65555555555555578</v>
      </c>
      <c r="BD89" s="375">
        <f t="shared" si="102"/>
        <v>12394841</v>
      </c>
      <c r="BE89" s="377">
        <f>(($BJ$89-$P$89)/$AD$1)+BA$89</f>
        <v>4.6600000000000003E-2</v>
      </c>
      <c r="BF89" s="375">
        <f t="shared" si="103"/>
        <v>577599.5906</v>
      </c>
      <c r="BG89" s="379">
        <f>(($BM$89-$S$89)/$AD$1)+BC$89</f>
        <v>0.67777777777777803</v>
      </c>
      <c r="BH89" s="188" t="s">
        <v>435</v>
      </c>
      <c r="BI89" s="280">
        <v>12735132</v>
      </c>
      <c r="BJ89" s="285">
        <v>0.05</v>
      </c>
      <c r="BK89" s="278" t="s">
        <v>518</v>
      </c>
      <c r="BL89" s="277">
        <f t="shared" si="61"/>
        <v>636756.60000000009</v>
      </c>
      <c r="BM89" s="286">
        <v>0.7</v>
      </c>
      <c r="BN89" s="278" t="s">
        <v>519</v>
      </c>
      <c r="BO89" s="387">
        <f t="shared" si="104"/>
        <v>9864279.3954258598</v>
      </c>
      <c r="BP89" s="387">
        <f t="shared" si="105"/>
        <v>12534303.860700008</v>
      </c>
      <c r="BQ89" s="387">
        <f t="shared" si="106"/>
        <v>15526707.41937802</v>
      </c>
      <c r="BR89" s="387">
        <f t="shared" si="107"/>
        <v>18857709.009885907</v>
      </c>
      <c r="BS89" s="387">
        <f t="shared" si="108"/>
        <v>22543527.570649676</v>
      </c>
      <c r="BT89" s="387">
        <f t="shared" si="109"/>
        <v>26600382.040095333</v>
      </c>
      <c r="BU89" s="387">
        <f t="shared" si="110"/>
        <v>31044491.356648896</v>
      </c>
      <c r="BV89" s="387">
        <f t="shared" si="111"/>
        <v>35892074.45873636</v>
      </c>
      <c r="BW89" s="387">
        <f t="shared" si="112"/>
        <v>41159350.284783743</v>
      </c>
      <c r="BX89" s="387">
        <f t="shared" si="113"/>
        <v>46862537.773217037</v>
      </c>
      <c r="BY89" s="388">
        <f t="shared" si="114"/>
        <v>3.7507309854734601</v>
      </c>
      <c r="BZ89" s="388">
        <f t="shared" si="115"/>
        <v>2.3933792753381855</v>
      </c>
      <c r="CA89" s="389" t="b">
        <f t="shared" si="116"/>
        <v>0</v>
      </c>
    </row>
    <row r="90" spans="1:79">
      <c r="A90" s="183">
        <v>208</v>
      </c>
      <c r="B90" s="183" t="s">
        <v>151</v>
      </c>
      <c r="C90" s="183" t="s">
        <v>155</v>
      </c>
      <c r="D90" s="192" t="s">
        <v>162</v>
      </c>
      <c r="E90" s="183" t="str">
        <f t="shared" si="85"/>
        <v>Purchase of consumables for Treatment of cases with rheumatic heart disease</v>
      </c>
      <c r="F90" s="183">
        <v>2</v>
      </c>
      <c r="G90" s="183">
        <v>2.2999999999999998</v>
      </c>
      <c r="H90" s="183"/>
      <c r="I90" s="183"/>
      <c r="J90" s="183"/>
      <c r="K90" s="186">
        <f t="shared" si="83"/>
        <v>0</v>
      </c>
      <c r="L90" s="183"/>
      <c r="M90" s="183" t="s">
        <v>48</v>
      </c>
      <c r="N90" s="197" t="s">
        <v>439</v>
      </c>
      <c r="O90" s="197">
        <v>18898441</v>
      </c>
      <c r="P90" s="218">
        <v>3.4000000000000002E-2</v>
      </c>
      <c r="Q90" s="233" t="s">
        <v>440</v>
      </c>
      <c r="R90" s="190">
        <f t="shared" si="84"/>
        <v>642546.99400000006</v>
      </c>
      <c r="S90" s="189">
        <v>0.15</v>
      </c>
      <c r="T90" s="190" t="s">
        <v>440</v>
      </c>
      <c r="U90" s="63">
        <v>4</v>
      </c>
      <c r="V90" s="260" t="s">
        <v>502</v>
      </c>
      <c r="W90" s="192">
        <v>22.5</v>
      </c>
      <c r="X90" s="193">
        <f t="shared" si="81"/>
        <v>96382</v>
      </c>
      <c r="Y90" s="194">
        <f t="shared" si="86"/>
        <v>2233653987.8924999</v>
      </c>
      <c r="Z90" s="195">
        <f t="shared" si="82"/>
        <v>2168596.1047499999</v>
      </c>
      <c r="AA90" s="183" t="s">
        <v>49</v>
      </c>
      <c r="AB90" s="375">
        <f t="shared" si="88"/>
        <v>19366610.555555556</v>
      </c>
      <c r="AC90" s="292">
        <v>3.4000000000000002E-2</v>
      </c>
      <c r="AD90" s="375">
        <f t="shared" si="89"/>
        <v>658464.75888888899</v>
      </c>
      <c r="AE90" s="189">
        <v>0.15</v>
      </c>
      <c r="AF90" s="375">
        <f t="shared" si="90"/>
        <v>19834780.111111112</v>
      </c>
      <c r="AG90" s="292">
        <v>3.4000000000000002E-2</v>
      </c>
      <c r="AH90" s="375">
        <f t="shared" si="91"/>
        <v>674382.52377777791</v>
      </c>
      <c r="AI90" s="189">
        <v>0.15</v>
      </c>
      <c r="AJ90" s="375">
        <f t="shared" si="92"/>
        <v>20302949.666666668</v>
      </c>
      <c r="AK90" s="292">
        <v>3.4000000000000002E-2</v>
      </c>
      <c r="AL90" s="375">
        <f t="shared" si="93"/>
        <v>690300.28866666672</v>
      </c>
      <c r="AM90" s="189">
        <v>0.15</v>
      </c>
      <c r="AN90" s="375">
        <f t="shared" si="94"/>
        <v>20771119.222222224</v>
      </c>
      <c r="AO90" s="292">
        <v>3.4000000000000002E-2</v>
      </c>
      <c r="AP90" s="375">
        <f t="shared" si="95"/>
        <v>706218.05355555564</v>
      </c>
      <c r="AQ90" s="189">
        <v>0.15</v>
      </c>
      <c r="AR90" s="375">
        <f t="shared" si="96"/>
        <v>21239288.77777778</v>
      </c>
      <c r="AS90" s="292">
        <v>3.4000000000000002E-2</v>
      </c>
      <c r="AT90" s="375">
        <f t="shared" si="97"/>
        <v>722135.81844444457</v>
      </c>
      <c r="AU90" s="189">
        <v>0.15</v>
      </c>
      <c r="AV90" s="375">
        <f t="shared" si="98"/>
        <v>21707458.333333336</v>
      </c>
      <c r="AW90" s="292">
        <v>3.4000000000000002E-2</v>
      </c>
      <c r="AX90" s="183">
        <f t="shared" si="99"/>
        <v>738053.58333333349</v>
      </c>
      <c r="AY90" s="189">
        <v>0.15</v>
      </c>
      <c r="AZ90" s="375">
        <f t="shared" si="100"/>
        <v>22175627.888888892</v>
      </c>
      <c r="BA90" s="292">
        <v>3.4000000000000002E-2</v>
      </c>
      <c r="BB90" s="375">
        <f t="shared" si="101"/>
        <v>753971.34822222241</v>
      </c>
      <c r="BC90" s="189">
        <v>0.15</v>
      </c>
      <c r="BD90" s="375">
        <f t="shared" si="102"/>
        <v>22643797.444444448</v>
      </c>
      <c r="BE90" s="292">
        <v>3.4000000000000002E-2</v>
      </c>
      <c r="BF90" s="375">
        <f t="shared" si="103"/>
        <v>769889.11311111134</v>
      </c>
      <c r="BG90" s="189">
        <v>0.15</v>
      </c>
      <c r="BH90" s="188" t="s">
        <v>439</v>
      </c>
      <c r="BI90" s="280">
        <v>23111967</v>
      </c>
      <c r="BJ90" s="292">
        <v>3.4000000000000002E-2</v>
      </c>
      <c r="BK90" s="307" t="s">
        <v>529</v>
      </c>
      <c r="BL90" s="277">
        <f t="shared" ref="BL90:BL133" si="120">BI90*BJ90</f>
        <v>785806.87800000003</v>
      </c>
      <c r="BM90" s="189">
        <v>0.15</v>
      </c>
      <c r="BN90" s="278"/>
      <c r="BO90" s="387">
        <f t="shared" si="104"/>
        <v>2168596.1047499999</v>
      </c>
      <c r="BP90" s="387">
        <f t="shared" si="105"/>
        <v>2222318.5612500003</v>
      </c>
      <c r="BQ90" s="387">
        <f t="shared" si="106"/>
        <v>2276041.0177500001</v>
      </c>
      <c r="BR90" s="387">
        <f t="shared" si="107"/>
        <v>2329763.47425</v>
      </c>
      <c r="BS90" s="387">
        <f t="shared" si="108"/>
        <v>2383485.9307500003</v>
      </c>
      <c r="BT90" s="387">
        <f t="shared" si="109"/>
        <v>2437208.3872500001</v>
      </c>
      <c r="BU90" s="387">
        <f t="shared" si="110"/>
        <v>2490930.8437500005</v>
      </c>
      <c r="BV90" s="387">
        <f t="shared" si="111"/>
        <v>2544653.3002500008</v>
      </c>
      <c r="BW90" s="387">
        <f t="shared" si="112"/>
        <v>2598375.7567500006</v>
      </c>
      <c r="BX90" s="387">
        <f t="shared" si="113"/>
        <v>2652098.21325</v>
      </c>
      <c r="BY90" s="388">
        <f t="shared" si="114"/>
        <v>0.22295627454137623</v>
      </c>
      <c r="BZ90" s="388">
        <f t="shared" si="115"/>
        <v>0.22295627454137612</v>
      </c>
      <c r="CA90" s="389" t="b">
        <f t="shared" si="116"/>
        <v>1</v>
      </c>
    </row>
    <row r="91" spans="1:79">
      <c r="A91" s="183">
        <v>209</v>
      </c>
      <c r="B91" s="183" t="s">
        <v>151</v>
      </c>
      <c r="C91" s="183" t="s">
        <v>164</v>
      </c>
      <c r="D91" s="183" t="s">
        <v>165</v>
      </c>
      <c r="E91" s="183" t="str">
        <f t="shared" si="85"/>
        <v>Purchase of consumables for Treatment of Injuries (Blunt Trauma - Soft Tissue Injury)</v>
      </c>
      <c r="F91" s="184">
        <v>3</v>
      </c>
      <c r="G91" s="183">
        <v>2.36</v>
      </c>
      <c r="H91" s="183"/>
      <c r="I91" s="183"/>
      <c r="J91" s="183"/>
      <c r="K91" s="186">
        <f t="shared" si="83"/>
        <v>0</v>
      </c>
      <c r="L91" s="183"/>
      <c r="M91" s="183" t="s">
        <v>48</v>
      </c>
      <c r="N91" s="197" t="s">
        <v>427</v>
      </c>
      <c r="O91" s="197">
        <v>18898441</v>
      </c>
      <c r="P91" s="218">
        <v>0.13100000000000001</v>
      </c>
      <c r="Q91" s="197" t="s">
        <v>422</v>
      </c>
      <c r="R91" s="390">
        <f t="shared" si="84"/>
        <v>2475695.7710000002</v>
      </c>
      <c r="S91" s="207">
        <v>0.25</v>
      </c>
      <c r="T91" s="183" t="s">
        <v>434</v>
      </c>
      <c r="U91" s="183">
        <v>1</v>
      </c>
      <c r="V91" s="183"/>
      <c r="W91" s="183">
        <v>56.019815999999999</v>
      </c>
      <c r="X91" s="193">
        <f t="shared" si="81"/>
        <v>618924</v>
      </c>
      <c r="Y91" s="194">
        <f t="shared" si="86"/>
        <v>35712165552.575027</v>
      </c>
      <c r="Z91" s="195">
        <f t="shared" si="82"/>
        <v>34672005.390849538</v>
      </c>
      <c r="AA91" s="183" t="s">
        <v>49</v>
      </c>
      <c r="AB91" s="375">
        <f t="shared" si="88"/>
        <v>19366610.555555556</v>
      </c>
      <c r="AC91" s="292">
        <v>0.13100000000000001</v>
      </c>
      <c r="AD91" s="375">
        <f t="shared" si="89"/>
        <v>2537025.9827777781</v>
      </c>
      <c r="AE91" s="187">
        <v>0.25</v>
      </c>
      <c r="AF91" s="375">
        <f t="shared" si="90"/>
        <v>19834780.111111112</v>
      </c>
      <c r="AG91" s="292">
        <v>0.13100000000000001</v>
      </c>
      <c r="AH91" s="375">
        <f t="shared" si="91"/>
        <v>2598356.1945555559</v>
      </c>
      <c r="AI91" s="187">
        <v>0.25</v>
      </c>
      <c r="AJ91" s="375">
        <f t="shared" si="92"/>
        <v>20302949.666666668</v>
      </c>
      <c r="AK91" s="292">
        <v>0.13100000000000001</v>
      </c>
      <c r="AL91" s="375">
        <f t="shared" si="93"/>
        <v>2659686.4063333338</v>
      </c>
      <c r="AM91" s="187">
        <v>0.25</v>
      </c>
      <c r="AN91" s="375">
        <f t="shared" si="94"/>
        <v>20771119.222222224</v>
      </c>
      <c r="AO91" s="292">
        <v>0.13100000000000001</v>
      </c>
      <c r="AP91" s="375">
        <f t="shared" si="95"/>
        <v>2721016.6181111112</v>
      </c>
      <c r="AQ91" s="187">
        <v>0.25</v>
      </c>
      <c r="AR91" s="375">
        <f t="shared" si="96"/>
        <v>21239288.77777778</v>
      </c>
      <c r="AS91" s="292">
        <v>0.13100000000000001</v>
      </c>
      <c r="AT91" s="375">
        <f t="shared" si="97"/>
        <v>2782346.8298888891</v>
      </c>
      <c r="AU91" s="187">
        <v>0.25</v>
      </c>
      <c r="AV91" s="375">
        <f t="shared" si="98"/>
        <v>21707458.333333336</v>
      </c>
      <c r="AW91" s="292">
        <v>0.13100000000000001</v>
      </c>
      <c r="AX91" s="183">
        <f t="shared" si="99"/>
        <v>2843677.041666667</v>
      </c>
      <c r="AY91" s="187">
        <v>0.25</v>
      </c>
      <c r="AZ91" s="375">
        <f t="shared" si="100"/>
        <v>22175627.888888892</v>
      </c>
      <c r="BA91" s="292">
        <v>0.13100000000000001</v>
      </c>
      <c r="BB91" s="375">
        <f t="shared" si="101"/>
        <v>2905007.2534444449</v>
      </c>
      <c r="BC91" s="187">
        <v>0.25</v>
      </c>
      <c r="BD91" s="375">
        <f t="shared" si="102"/>
        <v>22643797.444444448</v>
      </c>
      <c r="BE91" s="292">
        <v>0.13100000000000001</v>
      </c>
      <c r="BF91" s="375">
        <f t="shared" si="103"/>
        <v>2966337.4652222227</v>
      </c>
      <c r="BG91" s="187">
        <v>0.25</v>
      </c>
      <c r="BH91" s="188" t="s">
        <v>427</v>
      </c>
      <c r="BI91" s="391">
        <v>23111967</v>
      </c>
      <c r="BJ91" s="292">
        <v>0.13100000000000001</v>
      </c>
      <c r="BK91" s="307" t="s">
        <v>529</v>
      </c>
      <c r="BL91" s="394">
        <f t="shared" si="120"/>
        <v>3027667.6770000001</v>
      </c>
      <c r="BM91" s="187">
        <v>0.25</v>
      </c>
      <c r="BN91" s="278"/>
      <c r="BO91" s="387">
        <f t="shared" si="104"/>
        <v>34672005.390849538</v>
      </c>
      <c r="BP91" s="387">
        <f t="shared" si="105"/>
        <v>35530932.185607575</v>
      </c>
      <c r="BQ91" s="387">
        <f t="shared" si="106"/>
        <v>36389858.980365612</v>
      </c>
      <c r="BR91" s="387">
        <f t="shared" si="107"/>
        <v>37248785.775123648</v>
      </c>
      <c r="BS91" s="387">
        <f t="shared" si="108"/>
        <v>38107712.569881678</v>
      </c>
      <c r="BT91" s="387">
        <f t="shared" si="109"/>
        <v>38966639.364639714</v>
      </c>
      <c r="BU91" s="387">
        <f t="shared" si="110"/>
        <v>39825566.159397751</v>
      </c>
      <c r="BV91" s="387">
        <f t="shared" si="111"/>
        <v>40684492.954155788</v>
      </c>
      <c r="BW91" s="387">
        <f t="shared" si="112"/>
        <v>41543419.748913825</v>
      </c>
      <c r="BX91" s="387">
        <f t="shared" si="113"/>
        <v>42402346.543671861</v>
      </c>
      <c r="BY91" s="388">
        <f t="shared" si="114"/>
        <v>0.22295627454137615</v>
      </c>
      <c r="BZ91" s="388">
        <f t="shared" si="115"/>
        <v>0.22295627454137615</v>
      </c>
      <c r="CA91" s="389" t="b">
        <f t="shared" si="116"/>
        <v>1</v>
      </c>
    </row>
    <row r="92" spans="1:79">
      <c r="A92" s="183">
        <v>210</v>
      </c>
      <c r="B92" s="183" t="s">
        <v>151</v>
      </c>
      <c r="C92" s="183" t="s">
        <v>164</v>
      </c>
      <c r="D92" s="183" t="s">
        <v>166</v>
      </c>
      <c r="E92" s="183" t="str">
        <f t="shared" si="85"/>
        <v>Purchase of consumables for Treatment of injuries (Fracture reduction)</v>
      </c>
      <c r="F92" s="183">
        <v>2</v>
      </c>
      <c r="G92" s="183">
        <v>2.68</v>
      </c>
      <c r="H92" s="183">
        <v>1.6116504854368932</v>
      </c>
      <c r="I92" s="183">
        <v>179.38504490873785</v>
      </c>
      <c r="J92" s="185">
        <v>111.30517846746987</v>
      </c>
      <c r="K92" s="186">
        <f t="shared" si="83"/>
        <v>68529.783626213582</v>
      </c>
      <c r="L92" s="187">
        <v>0</v>
      </c>
      <c r="M92" s="183" t="s">
        <v>48</v>
      </c>
      <c r="N92" s="196" t="s">
        <v>427</v>
      </c>
      <c r="O92" s="197">
        <v>18898441</v>
      </c>
      <c r="P92" s="218">
        <v>8.9999999999999993E-3</v>
      </c>
      <c r="Q92" s="197" t="s">
        <v>422</v>
      </c>
      <c r="R92" s="190">
        <f t="shared" si="84"/>
        <v>170085.96899999998</v>
      </c>
      <c r="S92" s="207">
        <v>0.25</v>
      </c>
      <c r="T92" s="183" t="s">
        <v>434</v>
      </c>
      <c r="U92" s="183">
        <v>1</v>
      </c>
      <c r="V92" s="183"/>
      <c r="W92" s="183">
        <v>134.70118799999997</v>
      </c>
      <c r="X92" s="193">
        <f t="shared" si="81"/>
        <v>42521</v>
      </c>
      <c r="Y92" s="194">
        <f t="shared" si="86"/>
        <v>5899526387.2560244</v>
      </c>
      <c r="Z92" s="195">
        <f t="shared" si="82"/>
        <v>5727695.5216077911</v>
      </c>
      <c r="AA92" s="183" t="s">
        <v>49</v>
      </c>
      <c r="AB92" s="375">
        <f t="shared" si="88"/>
        <v>19366610.555555556</v>
      </c>
      <c r="AC92" s="292">
        <v>8.9999999999999993E-3</v>
      </c>
      <c r="AD92" s="375">
        <f t="shared" si="89"/>
        <v>174299.495</v>
      </c>
      <c r="AE92" s="187">
        <v>0.25</v>
      </c>
      <c r="AF92" s="375">
        <f t="shared" si="90"/>
        <v>19834780.111111112</v>
      </c>
      <c r="AG92" s="292">
        <v>8.9999999999999993E-3</v>
      </c>
      <c r="AH92" s="375">
        <f t="shared" si="91"/>
        <v>178513.02100000001</v>
      </c>
      <c r="AI92" s="187">
        <v>0.25</v>
      </c>
      <c r="AJ92" s="375">
        <f t="shared" si="92"/>
        <v>20302949.666666668</v>
      </c>
      <c r="AK92" s="292">
        <v>8.9999999999999993E-3</v>
      </c>
      <c r="AL92" s="375">
        <f t="shared" si="93"/>
        <v>182726.54699999999</v>
      </c>
      <c r="AM92" s="187">
        <v>0.25</v>
      </c>
      <c r="AN92" s="375">
        <f t="shared" si="94"/>
        <v>20771119.222222224</v>
      </c>
      <c r="AO92" s="292">
        <v>8.9999999999999993E-3</v>
      </c>
      <c r="AP92" s="375">
        <f t="shared" si="95"/>
        <v>186940.073</v>
      </c>
      <c r="AQ92" s="187">
        <v>0.25</v>
      </c>
      <c r="AR92" s="375">
        <f t="shared" si="96"/>
        <v>21239288.77777778</v>
      </c>
      <c r="AS92" s="292">
        <v>8.9999999999999993E-3</v>
      </c>
      <c r="AT92" s="375">
        <f t="shared" si="97"/>
        <v>191153.59900000002</v>
      </c>
      <c r="AU92" s="187">
        <v>0.25</v>
      </c>
      <c r="AV92" s="375">
        <f t="shared" si="98"/>
        <v>21707458.333333336</v>
      </c>
      <c r="AW92" s="292">
        <v>8.9999999999999993E-3</v>
      </c>
      <c r="AX92" s="183">
        <f t="shared" si="99"/>
        <v>195367.125</v>
      </c>
      <c r="AY92" s="187">
        <v>0.25</v>
      </c>
      <c r="AZ92" s="375">
        <f t="shared" si="100"/>
        <v>22175627.888888892</v>
      </c>
      <c r="BA92" s="292">
        <v>8.9999999999999993E-3</v>
      </c>
      <c r="BB92" s="375">
        <f t="shared" si="101"/>
        <v>199580.65100000001</v>
      </c>
      <c r="BC92" s="187">
        <v>0.25</v>
      </c>
      <c r="BD92" s="375">
        <f t="shared" si="102"/>
        <v>22643797.444444448</v>
      </c>
      <c r="BE92" s="292">
        <v>8.9999999999999993E-3</v>
      </c>
      <c r="BF92" s="375">
        <f t="shared" si="103"/>
        <v>203794.17700000003</v>
      </c>
      <c r="BG92" s="187">
        <v>0.25</v>
      </c>
      <c r="BH92" s="188" t="s">
        <v>427</v>
      </c>
      <c r="BI92" s="280">
        <v>23111967</v>
      </c>
      <c r="BJ92" s="292">
        <v>8.9999999999999993E-3</v>
      </c>
      <c r="BK92" s="307" t="s">
        <v>529</v>
      </c>
      <c r="BL92" s="277">
        <f t="shared" si="120"/>
        <v>208007.70299999998</v>
      </c>
      <c r="BM92" s="187">
        <v>0.25</v>
      </c>
      <c r="BN92" s="278"/>
      <c r="BO92" s="387">
        <f t="shared" si="104"/>
        <v>5727695.5216077911</v>
      </c>
      <c r="BP92" s="387">
        <f t="shared" si="105"/>
        <v>5869587.2610750133</v>
      </c>
      <c r="BQ92" s="387">
        <f t="shared" si="106"/>
        <v>6011479.0005422365</v>
      </c>
      <c r="BR92" s="387">
        <f t="shared" si="107"/>
        <v>6153370.7400094578</v>
      </c>
      <c r="BS92" s="387">
        <f t="shared" si="108"/>
        <v>6295262.47947668</v>
      </c>
      <c r="BT92" s="387">
        <f t="shared" si="109"/>
        <v>6437154.2189439023</v>
      </c>
      <c r="BU92" s="387">
        <f t="shared" si="110"/>
        <v>6579045.9584111236</v>
      </c>
      <c r="BV92" s="387">
        <f t="shared" si="111"/>
        <v>6720937.6978783458</v>
      </c>
      <c r="BW92" s="387">
        <f t="shared" si="112"/>
        <v>6862829.4373455681</v>
      </c>
      <c r="BX92" s="387">
        <f t="shared" si="113"/>
        <v>7004721.1768127885</v>
      </c>
      <c r="BY92" s="388">
        <f t="shared" si="114"/>
        <v>0.22295627454137615</v>
      </c>
      <c r="BZ92" s="388">
        <f t="shared" si="115"/>
        <v>0.2229562745413762</v>
      </c>
      <c r="CA92" s="389" t="b">
        <f t="shared" si="116"/>
        <v>1</v>
      </c>
    </row>
    <row r="93" spans="1:79">
      <c r="A93" s="183">
        <v>211</v>
      </c>
      <c r="B93" s="183" t="s">
        <v>151</v>
      </c>
      <c r="C93" s="183" t="s">
        <v>164</v>
      </c>
      <c r="D93" s="183" t="s">
        <v>167</v>
      </c>
      <c r="E93" s="183" t="str">
        <f t="shared" si="85"/>
        <v>Purchase of consumables for Treatment of injuries (Fracture fixation)</v>
      </c>
      <c r="F93" s="183">
        <v>2</v>
      </c>
      <c r="G93" s="183">
        <v>2.68</v>
      </c>
      <c r="H93" s="183">
        <v>1.2068965517241379</v>
      </c>
      <c r="I93" s="183">
        <v>458.22844228965516</v>
      </c>
      <c r="J93" s="185">
        <v>379.67499504</v>
      </c>
      <c r="K93" s="186">
        <f t="shared" si="83"/>
        <v>20527.616948275863</v>
      </c>
      <c r="L93" s="187">
        <v>0</v>
      </c>
      <c r="M93" s="183" t="s">
        <v>48</v>
      </c>
      <c r="N93" s="196" t="s">
        <v>427</v>
      </c>
      <c r="O93" s="197">
        <v>18898441</v>
      </c>
      <c r="P93" s="218">
        <v>1E-3</v>
      </c>
      <c r="Q93" s="197" t="s">
        <v>422</v>
      </c>
      <c r="R93" s="190">
        <f t="shared" si="84"/>
        <v>18898.440999999999</v>
      </c>
      <c r="S93" s="207">
        <v>0.9</v>
      </c>
      <c r="T93" s="183" t="s">
        <v>441</v>
      </c>
      <c r="U93" s="183">
        <v>1</v>
      </c>
      <c r="V93" s="183"/>
      <c r="W93" s="183">
        <v>24.905242881858626</v>
      </c>
      <c r="X93" s="193">
        <f t="shared" si="81"/>
        <v>17009</v>
      </c>
      <c r="Y93" s="194">
        <f t="shared" si="86"/>
        <v>436311333.98035151</v>
      </c>
      <c r="Z93" s="195">
        <f t="shared" si="82"/>
        <v>423603.2368741277</v>
      </c>
      <c r="AA93" s="183" t="s">
        <v>49</v>
      </c>
      <c r="AB93" s="375">
        <f t="shared" si="88"/>
        <v>19366610.555555556</v>
      </c>
      <c r="AC93" s="292">
        <v>1E-3</v>
      </c>
      <c r="AD93" s="375">
        <f t="shared" si="89"/>
        <v>19366.610555555555</v>
      </c>
      <c r="AE93" s="187">
        <v>0.9</v>
      </c>
      <c r="AF93" s="375">
        <f t="shared" si="90"/>
        <v>19834780.111111112</v>
      </c>
      <c r="AG93" s="292">
        <v>1E-3</v>
      </c>
      <c r="AH93" s="375">
        <f t="shared" si="91"/>
        <v>19834.780111111111</v>
      </c>
      <c r="AI93" s="187">
        <v>0.9</v>
      </c>
      <c r="AJ93" s="375">
        <f t="shared" si="92"/>
        <v>20302949.666666668</v>
      </c>
      <c r="AK93" s="292">
        <v>1E-3</v>
      </c>
      <c r="AL93" s="375">
        <f t="shared" si="93"/>
        <v>20302.949666666667</v>
      </c>
      <c r="AM93" s="187">
        <v>0.9</v>
      </c>
      <c r="AN93" s="375">
        <f t="shared" si="94"/>
        <v>20771119.222222224</v>
      </c>
      <c r="AO93" s="292">
        <v>1E-3</v>
      </c>
      <c r="AP93" s="375">
        <f t="shared" si="95"/>
        <v>20771.119222222223</v>
      </c>
      <c r="AQ93" s="187">
        <v>0.9</v>
      </c>
      <c r="AR93" s="375">
        <f t="shared" si="96"/>
        <v>21239288.77777778</v>
      </c>
      <c r="AS93" s="292">
        <v>1E-3</v>
      </c>
      <c r="AT93" s="375">
        <f t="shared" si="97"/>
        <v>21239.28877777778</v>
      </c>
      <c r="AU93" s="187">
        <v>0.9</v>
      </c>
      <c r="AV93" s="375">
        <f t="shared" si="98"/>
        <v>21707458.333333336</v>
      </c>
      <c r="AW93" s="292">
        <v>1E-3</v>
      </c>
      <c r="AX93" s="183">
        <f t="shared" si="99"/>
        <v>21707.458333333336</v>
      </c>
      <c r="AY93" s="187">
        <v>0.9</v>
      </c>
      <c r="AZ93" s="375">
        <f t="shared" si="100"/>
        <v>22175627.888888892</v>
      </c>
      <c r="BA93" s="292">
        <v>1E-3</v>
      </c>
      <c r="BB93" s="375">
        <f t="shared" si="101"/>
        <v>22175.627888888892</v>
      </c>
      <c r="BC93" s="187">
        <v>0.9</v>
      </c>
      <c r="BD93" s="375">
        <f t="shared" si="102"/>
        <v>22643797.444444448</v>
      </c>
      <c r="BE93" s="292">
        <v>1E-3</v>
      </c>
      <c r="BF93" s="375">
        <f t="shared" si="103"/>
        <v>22643.797444444448</v>
      </c>
      <c r="BG93" s="187">
        <v>0.9</v>
      </c>
      <c r="BH93" s="188" t="s">
        <v>427</v>
      </c>
      <c r="BI93" s="280">
        <v>23111967</v>
      </c>
      <c r="BJ93" s="292">
        <v>1E-3</v>
      </c>
      <c r="BK93" s="307" t="s">
        <v>529</v>
      </c>
      <c r="BL93" s="277">
        <f t="shared" si="120"/>
        <v>23111.967000000001</v>
      </c>
      <c r="BM93" s="187">
        <v>0.9</v>
      </c>
      <c r="BN93" s="278"/>
      <c r="BO93" s="387">
        <f t="shared" si="104"/>
        <v>423603.2368741277</v>
      </c>
      <c r="BP93" s="387">
        <f>AD93*AE93*$W93</f>
        <v>434097.12571603031</v>
      </c>
      <c r="BQ93" s="387">
        <f t="shared" si="106"/>
        <v>444591.01455793297</v>
      </c>
      <c r="BR93" s="387">
        <f t="shared" si="107"/>
        <v>455084.90339983563</v>
      </c>
      <c r="BS93" s="387">
        <f t="shared" si="108"/>
        <v>465578.79224173824</v>
      </c>
      <c r="BT93" s="387">
        <f t="shared" si="109"/>
        <v>476072.6810836409</v>
      </c>
      <c r="BU93" s="387">
        <f t="shared" si="110"/>
        <v>486566.5699255435</v>
      </c>
      <c r="BV93" s="387">
        <f t="shared" si="111"/>
        <v>497060.45876744617</v>
      </c>
      <c r="BW93" s="387">
        <f t="shared" si="112"/>
        <v>507554.34760934883</v>
      </c>
      <c r="BX93" s="387">
        <f t="shared" si="113"/>
        <v>518048.23645125132</v>
      </c>
      <c r="BY93" s="388">
        <f t="shared" si="114"/>
        <v>0.22295627454137615</v>
      </c>
      <c r="BZ93" s="388">
        <f t="shared" si="115"/>
        <v>0.22295627454137629</v>
      </c>
      <c r="CA93" s="389" t="b">
        <f t="shared" si="116"/>
        <v>1</v>
      </c>
    </row>
    <row r="94" spans="1:79">
      <c r="A94" s="234">
        <v>219</v>
      </c>
      <c r="B94" s="234" t="s">
        <v>235</v>
      </c>
      <c r="C94" s="234" t="s">
        <v>168</v>
      </c>
      <c r="D94" s="234" t="s">
        <v>442</v>
      </c>
      <c r="E94" s="234" t="str">
        <f t="shared" si="85"/>
        <v>Purchase of consumables for Treatment of pre-cancerous cervical lesions</v>
      </c>
      <c r="F94" s="234">
        <v>2</v>
      </c>
      <c r="G94" s="234">
        <v>2.5</v>
      </c>
      <c r="H94" s="234">
        <v>6.0599999999999998E-4</v>
      </c>
      <c r="I94" s="234">
        <v>0.11086051843692117</v>
      </c>
      <c r="J94" s="235">
        <v>182.93814923584353</v>
      </c>
      <c r="K94" s="186">
        <f t="shared" si="83"/>
        <v>0</v>
      </c>
      <c r="L94" s="191">
        <v>0.7</v>
      </c>
      <c r="M94" s="234" t="s">
        <v>72</v>
      </c>
      <c r="N94" s="234"/>
      <c r="O94" s="234"/>
      <c r="P94" s="234"/>
      <c r="Q94" s="234"/>
      <c r="R94" s="236">
        <f t="shared" si="84"/>
        <v>0</v>
      </c>
      <c r="S94" s="208"/>
      <c r="T94" s="234"/>
      <c r="U94" s="234"/>
      <c r="V94" s="234"/>
      <c r="W94" s="234">
        <v>916.46453999999994</v>
      </c>
      <c r="X94" s="193">
        <f t="shared" si="81"/>
        <v>0</v>
      </c>
      <c r="Y94" s="237">
        <f t="shared" si="86"/>
        <v>0</v>
      </c>
      <c r="Z94" s="195">
        <f t="shared" si="82"/>
        <v>0</v>
      </c>
      <c r="AA94" s="234" t="s">
        <v>49</v>
      </c>
      <c r="AB94" s="375">
        <f t="shared" si="88"/>
        <v>0</v>
      </c>
      <c r="AC94" s="345"/>
      <c r="AD94" s="375">
        <f t="shared" si="89"/>
        <v>0</v>
      </c>
      <c r="AE94" s="345"/>
      <c r="AF94" s="375">
        <f t="shared" si="90"/>
        <v>0</v>
      </c>
      <c r="AG94" s="345"/>
      <c r="AH94" s="375">
        <f t="shared" si="91"/>
        <v>0</v>
      </c>
      <c r="AI94" s="345"/>
      <c r="AJ94" s="375">
        <f t="shared" si="92"/>
        <v>0</v>
      </c>
      <c r="AK94" s="345"/>
      <c r="AL94" s="375">
        <f t="shared" si="93"/>
        <v>0</v>
      </c>
      <c r="AM94" s="345"/>
      <c r="AN94" s="375">
        <f t="shared" si="94"/>
        <v>0</v>
      </c>
      <c r="AO94" s="345"/>
      <c r="AP94" s="375">
        <f t="shared" si="95"/>
        <v>0</v>
      </c>
      <c r="AQ94" s="345"/>
      <c r="AR94" s="375">
        <f t="shared" si="96"/>
        <v>0</v>
      </c>
      <c r="AS94" s="345"/>
      <c r="AT94" s="375">
        <f t="shared" si="97"/>
        <v>0</v>
      </c>
      <c r="AU94" s="345"/>
      <c r="AV94" s="375">
        <f t="shared" si="98"/>
        <v>0</v>
      </c>
      <c r="AW94" s="345"/>
      <c r="AX94" s="183">
        <f t="shared" si="99"/>
        <v>0</v>
      </c>
      <c r="AY94" s="345"/>
      <c r="AZ94" s="375">
        <f t="shared" si="100"/>
        <v>0</v>
      </c>
      <c r="BA94" s="345"/>
      <c r="BB94" s="375">
        <f t="shared" si="101"/>
        <v>0</v>
      </c>
      <c r="BC94" s="345"/>
      <c r="BD94" s="375">
        <f t="shared" si="102"/>
        <v>0</v>
      </c>
      <c r="BE94" s="345"/>
      <c r="BF94" s="375">
        <f t="shared" si="103"/>
        <v>0</v>
      </c>
      <c r="BG94" s="345"/>
      <c r="BH94" s="234"/>
      <c r="BI94" s="234"/>
      <c r="BJ94" s="285"/>
      <c r="BK94" s="278"/>
      <c r="BL94" s="277">
        <f t="shared" si="120"/>
        <v>0</v>
      </c>
      <c r="BM94" s="286"/>
      <c r="BN94" s="278"/>
      <c r="BO94" s="387">
        <f t="shared" si="104"/>
        <v>0</v>
      </c>
      <c r="BP94" s="387">
        <f t="shared" si="105"/>
        <v>0</v>
      </c>
      <c r="BQ94" s="387">
        <f t="shared" si="106"/>
        <v>0</v>
      </c>
      <c r="BR94" s="387">
        <f t="shared" si="107"/>
        <v>0</v>
      </c>
      <c r="BS94" s="387">
        <f t="shared" si="108"/>
        <v>0</v>
      </c>
      <c r="BT94" s="387">
        <f t="shared" si="109"/>
        <v>0</v>
      </c>
      <c r="BU94" s="387">
        <f t="shared" si="110"/>
        <v>0</v>
      </c>
      <c r="BV94" s="387">
        <f t="shared" si="111"/>
        <v>0</v>
      </c>
      <c r="BW94" s="387">
        <f t="shared" si="112"/>
        <v>0</v>
      </c>
      <c r="BX94" s="387">
        <f t="shared" si="113"/>
        <v>0</v>
      </c>
      <c r="BY94" s="388" t="e">
        <f t="shared" si="114"/>
        <v>#DIV/0!</v>
      </c>
      <c r="BZ94" s="388" t="e">
        <f t="shared" si="115"/>
        <v>#DIV/0!</v>
      </c>
      <c r="CA94" s="389" t="e">
        <f t="shared" si="116"/>
        <v>#DIV/0!</v>
      </c>
    </row>
    <row r="95" spans="1:79">
      <c r="A95" s="183">
        <v>220</v>
      </c>
      <c r="B95" s="183" t="s">
        <v>235</v>
      </c>
      <c r="C95" s="183" t="s">
        <v>168</v>
      </c>
      <c r="D95" s="183" t="s">
        <v>571</v>
      </c>
      <c r="E95" s="183" t="str">
        <f t="shared" si="85"/>
        <v>Purchase of consumables for Cervical cancer screening and treatment of precancerious lesions</v>
      </c>
      <c r="F95" s="184">
        <v>3</v>
      </c>
      <c r="G95" s="183">
        <v>2.69</v>
      </c>
      <c r="H95" s="183">
        <v>6.0287081339712917E-2</v>
      </c>
      <c r="I95" s="183">
        <v>4.2441197894736842</v>
      </c>
      <c r="J95" s="185">
        <v>70.398494920634917</v>
      </c>
      <c r="K95" s="186">
        <f t="shared" si="83"/>
        <v>3709.0543736842105</v>
      </c>
      <c r="L95" s="187">
        <v>0.05</v>
      </c>
      <c r="M95" s="183" t="s">
        <v>51</v>
      </c>
      <c r="N95" s="197" t="s">
        <v>444</v>
      </c>
      <c r="O95" s="197">
        <v>3728679</v>
      </c>
      <c r="P95" s="230">
        <v>0.33</v>
      </c>
      <c r="Q95" s="197" t="s">
        <v>445</v>
      </c>
      <c r="R95" s="190">
        <f t="shared" si="84"/>
        <v>1230464.07</v>
      </c>
      <c r="S95" s="207">
        <v>0.05</v>
      </c>
      <c r="T95" s="190" t="s">
        <v>436</v>
      </c>
      <c r="U95" s="190">
        <v>1</v>
      </c>
      <c r="V95" s="190" t="s">
        <v>509</v>
      </c>
      <c r="W95" s="192">
        <v>5.54</v>
      </c>
      <c r="X95" s="193">
        <f t="shared" si="81"/>
        <v>61523</v>
      </c>
      <c r="Y95" s="194">
        <f t="shared" si="86"/>
        <v>351063703.81170005</v>
      </c>
      <c r="Z95" s="195">
        <f t="shared" si="82"/>
        <v>340838.54739000002</v>
      </c>
      <c r="AA95" s="183" t="s">
        <v>49</v>
      </c>
      <c r="AB95" s="375">
        <f t="shared" si="88"/>
        <v>4084206.5555555555</v>
      </c>
      <c r="AC95" s="285">
        <v>0.33</v>
      </c>
      <c r="AD95" s="375">
        <f t="shared" si="89"/>
        <v>1347788.1633333333</v>
      </c>
      <c r="AE95" s="379">
        <f>((BM95-S95)/$AD$1)+S95</f>
        <v>5.5555555555555559E-2</v>
      </c>
      <c r="AF95" s="375">
        <f t="shared" si="90"/>
        <v>4439734.111111111</v>
      </c>
      <c r="AG95" s="343">
        <v>0.33</v>
      </c>
      <c r="AH95" s="375">
        <f t="shared" si="91"/>
        <v>1465112.2566666666</v>
      </c>
      <c r="AI95" s="379">
        <f t="shared" ref="AI95" si="121">((BM95-S95)/$AD$1)+AE95</f>
        <v>6.1111111111111116E-2</v>
      </c>
      <c r="AJ95" s="375">
        <f t="shared" si="92"/>
        <v>4795261.666666667</v>
      </c>
      <c r="AK95" s="343">
        <v>0.33</v>
      </c>
      <c r="AL95" s="375">
        <f t="shared" si="93"/>
        <v>1582436.35</v>
      </c>
      <c r="AM95" s="379">
        <f>(($BM$95-$S$95)/$AD$1)+AI$95</f>
        <v>6.6666666666666666E-2</v>
      </c>
      <c r="AN95" s="375">
        <f t="shared" si="94"/>
        <v>5150789.2222222229</v>
      </c>
      <c r="AO95" s="343">
        <v>0.33</v>
      </c>
      <c r="AP95" s="375">
        <f t="shared" si="95"/>
        <v>1699760.4433333336</v>
      </c>
      <c r="AQ95" s="379">
        <f>(($BM$95-$S$95)/$AD$1)+AM$95</f>
        <v>7.2222222222222215E-2</v>
      </c>
      <c r="AR95" s="375">
        <f t="shared" si="96"/>
        <v>5506316.7777777789</v>
      </c>
      <c r="AS95" s="343">
        <v>0.33</v>
      </c>
      <c r="AT95" s="375">
        <f t="shared" si="97"/>
        <v>1817084.5366666671</v>
      </c>
      <c r="AU95" s="379">
        <f>(($BM$95-$S$95)/$AD$1)+AQ$95</f>
        <v>7.7777777777777765E-2</v>
      </c>
      <c r="AV95" s="375">
        <f t="shared" si="98"/>
        <v>5861844.3333333349</v>
      </c>
      <c r="AW95" s="343">
        <v>0.33</v>
      </c>
      <c r="AX95" s="183">
        <f t="shared" si="99"/>
        <v>1934408.6300000006</v>
      </c>
      <c r="AY95" s="379">
        <f>(($BM$95-$S$95)/$AD$1)+AU$95</f>
        <v>8.3333333333333315E-2</v>
      </c>
      <c r="AZ95" s="375">
        <f t="shared" si="100"/>
        <v>6217371.8888888909</v>
      </c>
      <c r="BA95" s="343">
        <v>0.33</v>
      </c>
      <c r="BB95" s="375">
        <f t="shared" si="101"/>
        <v>2051732.7233333341</v>
      </c>
      <c r="BC95" s="379">
        <f>(($BM$95-$S$95)/$AD$1)+AY$95</f>
        <v>8.8888888888888865E-2</v>
      </c>
      <c r="BD95" s="375">
        <f t="shared" si="102"/>
        <v>6572899.4444444468</v>
      </c>
      <c r="BE95" s="343">
        <v>0.33</v>
      </c>
      <c r="BF95" s="375">
        <f t="shared" si="103"/>
        <v>2169056.8166666673</v>
      </c>
      <c r="BG95" s="379">
        <f>(($BM$95-$S$95)/$AD$1)+BC$95</f>
        <v>9.4444444444444414E-2</v>
      </c>
      <c r="BH95" s="188" t="s">
        <v>444</v>
      </c>
      <c r="BI95" s="188">
        <v>6928427</v>
      </c>
      <c r="BJ95" s="285">
        <v>0.33</v>
      </c>
      <c r="BK95" s="307" t="s">
        <v>529</v>
      </c>
      <c r="BL95" s="277">
        <f t="shared" si="120"/>
        <v>2286380.91</v>
      </c>
      <c r="BM95" s="286">
        <v>0.1</v>
      </c>
      <c r="BN95" s="278" t="s">
        <v>547</v>
      </c>
      <c r="BO95" s="387">
        <f t="shared" si="104"/>
        <v>340838.54739000002</v>
      </c>
      <c r="BP95" s="387">
        <f t="shared" si="105"/>
        <v>414819.24582592596</v>
      </c>
      <c r="BQ95" s="387">
        <f t="shared" si="106"/>
        <v>496021.89400703704</v>
      </c>
      <c r="BR95" s="387">
        <f t="shared" si="107"/>
        <v>584446.49193333334</v>
      </c>
      <c r="BS95" s="387">
        <f t="shared" si="108"/>
        <v>680093.03960481484</v>
      </c>
      <c r="BT95" s="387">
        <f t="shared" si="109"/>
        <v>782961.53702148155</v>
      </c>
      <c r="BU95" s="387">
        <f t="shared" si="110"/>
        <v>893051.98418333335</v>
      </c>
      <c r="BV95" s="387">
        <f t="shared" si="111"/>
        <v>1010364.3810903704</v>
      </c>
      <c r="BW95" s="387">
        <f t="shared" si="112"/>
        <v>1134898.7277425926</v>
      </c>
      <c r="BX95" s="387">
        <f t="shared" si="113"/>
        <v>1266655.0241400001</v>
      </c>
      <c r="BY95" s="388">
        <f t="shared" si="114"/>
        <v>2.7162904074070204</v>
      </c>
      <c r="BZ95" s="388">
        <f t="shared" si="115"/>
        <v>0.85814520370351</v>
      </c>
      <c r="CA95" s="389" t="b">
        <f t="shared" si="116"/>
        <v>0</v>
      </c>
    </row>
    <row r="96" spans="1:79">
      <c r="A96" s="183">
        <v>229</v>
      </c>
      <c r="B96" s="183" t="s">
        <v>151</v>
      </c>
      <c r="C96" s="183" t="s">
        <v>168</v>
      </c>
      <c r="D96" s="192" t="s">
        <v>170</v>
      </c>
      <c r="E96" s="183" t="str">
        <f t="shared" si="85"/>
        <v>Purchase of consumables for Emergency inguinal hernia repair</v>
      </c>
      <c r="F96" s="183">
        <v>2</v>
      </c>
      <c r="G96" s="183">
        <v>2.68</v>
      </c>
      <c r="H96" s="183">
        <v>35.833333333333336</v>
      </c>
      <c r="I96" s="183">
        <v>269.0463732</v>
      </c>
      <c r="J96" s="185">
        <v>7.5082708799999995</v>
      </c>
      <c r="K96" s="186">
        <f t="shared" si="83"/>
        <v>11850897.377083335</v>
      </c>
      <c r="L96" s="187">
        <v>0.99999999999946043</v>
      </c>
      <c r="M96" s="183" t="s">
        <v>48</v>
      </c>
      <c r="N96" s="197" t="s">
        <v>446</v>
      </c>
      <c r="O96" s="197">
        <v>18898441</v>
      </c>
      <c r="P96" s="218">
        <v>1.7500000000000002E-2</v>
      </c>
      <c r="Q96" s="197" t="s">
        <v>422</v>
      </c>
      <c r="R96" s="190">
        <f t="shared" si="84"/>
        <v>330722.71750000003</v>
      </c>
      <c r="S96" s="207">
        <v>1</v>
      </c>
      <c r="T96" s="190" t="s">
        <v>447</v>
      </c>
      <c r="U96" s="190">
        <v>1</v>
      </c>
      <c r="V96" s="190"/>
      <c r="W96" s="183">
        <v>38.686250999999999</v>
      </c>
      <c r="X96" s="193">
        <f t="shared" si="81"/>
        <v>330723</v>
      </c>
      <c r="Y96" s="194">
        <f t="shared" si="86"/>
        <v>13178254722.425304</v>
      </c>
      <c r="Z96" s="195">
        <f t="shared" si="82"/>
        <v>12794422.060607092</v>
      </c>
      <c r="AA96" s="183" t="s">
        <v>49</v>
      </c>
      <c r="AB96" s="375">
        <f t="shared" si="88"/>
        <v>19366610.555555556</v>
      </c>
      <c r="AC96" s="292">
        <v>1.7500000000000002E-2</v>
      </c>
      <c r="AD96" s="375">
        <f t="shared" si="89"/>
        <v>338915.68472222227</v>
      </c>
      <c r="AE96" s="187">
        <v>1</v>
      </c>
      <c r="AF96" s="375">
        <f t="shared" si="90"/>
        <v>19834780.111111112</v>
      </c>
      <c r="AG96" s="292">
        <v>1.7500000000000002E-2</v>
      </c>
      <c r="AH96" s="375">
        <f t="shared" si="91"/>
        <v>347108.65194444451</v>
      </c>
      <c r="AI96" s="187">
        <v>1</v>
      </c>
      <c r="AJ96" s="375">
        <f t="shared" si="92"/>
        <v>20302949.666666668</v>
      </c>
      <c r="AK96" s="292">
        <v>1.7500000000000002E-2</v>
      </c>
      <c r="AL96" s="375">
        <f t="shared" si="93"/>
        <v>355301.6191666667</v>
      </c>
      <c r="AM96" s="187">
        <v>1</v>
      </c>
      <c r="AN96" s="375">
        <f t="shared" si="94"/>
        <v>20771119.222222224</v>
      </c>
      <c r="AO96" s="292">
        <v>1.7500000000000002E-2</v>
      </c>
      <c r="AP96" s="375">
        <f t="shared" si="95"/>
        <v>363494.58638888894</v>
      </c>
      <c r="AQ96" s="187">
        <v>1</v>
      </c>
      <c r="AR96" s="375">
        <f t="shared" si="96"/>
        <v>21239288.77777778</v>
      </c>
      <c r="AS96" s="292">
        <v>1.7500000000000002E-2</v>
      </c>
      <c r="AT96" s="375">
        <f t="shared" si="97"/>
        <v>371687.55361111119</v>
      </c>
      <c r="AU96" s="187">
        <v>1</v>
      </c>
      <c r="AV96" s="375">
        <f t="shared" si="98"/>
        <v>21707458.333333336</v>
      </c>
      <c r="AW96" s="292">
        <v>1.7500000000000002E-2</v>
      </c>
      <c r="AX96" s="183">
        <f t="shared" si="99"/>
        <v>379880.52083333343</v>
      </c>
      <c r="AY96" s="187">
        <v>1</v>
      </c>
      <c r="AZ96" s="375">
        <f t="shared" si="100"/>
        <v>22175627.888888892</v>
      </c>
      <c r="BA96" s="292">
        <v>1.7500000000000002E-2</v>
      </c>
      <c r="BB96" s="375">
        <f t="shared" si="101"/>
        <v>388073.48805555562</v>
      </c>
      <c r="BC96" s="187">
        <v>1</v>
      </c>
      <c r="BD96" s="375">
        <f t="shared" si="102"/>
        <v>22643797.444444448</v>
      </c>
      <c r="BE96" s="292">
        <v>1.7500000000000002E-2</v>
      </c>
      <c r="BF96" s="375">
        <f t="shared" si="103"/>
        <v>396266.45527777786</v>
      </c>
      <c r="BG96" s="187">
        <v>1</v>
      </c>
      <c r="BH96" s="188" t="s">
        <v>446</v>
      </c>
      <c r="BI96" s="280">
        <v>23111967</v>
      </c>
      <c r="BJ96" s="292">
        <v>1.7500000000000002E-2</v>
      </c>
      <c r="BK96" s="307" t="s">
        <v>529</v>
      </c>
      <c r="BL96" s="277">
        <f t="shared" si="120"/>
        <v>404459.42250000004</v>
      </c>
      <c r="BM96" s="187">
        <v>1</v>
      </c>
      <c r="BN96" s="278"/>
      <c r="BO96" s="387">
        <f t="shared" si="104"/>
        <v>12794422.060607092</v>
      </c>
      <c r="BP96" s="387">
        <f t="shared" si="105"/>
        <v>13111377.247000756</v>
      </c>
      <c r="BQ96" s="387">
        <f t="shared" si="106"/>
        <v>13428332.433394417</v>
      </c>
      <c r="BR96" s="387">
        <f t="shared" si="107"/>
        <v>13745287.619788079</v>
      </c>
      <c r="BS96" s="387">
        <f t="shared" si="108"/>
        <v>14062242.80618174</v>
      </c>
      <c r="BT96" s="387">
        <f t="shared" si="109"/>
        <v>14379197.992575403</v>
      </c>
      <c r="BU96" s="387">
        <f t="shared" si="110"/>
        <v>14696153.178969067</v>
      </c>
      <c r="BV96" s="387">
        <f t="shared" si="111"/>
        <v>15013108.365362726</v>
      </c>
      <c r="BW96" s="387">
        <f t="shared" si="112"/>
        <v>15330063.551756388</v>
      </c>
      <c r="BX96" s="387">
        <f t="shared" si="113"/>
        <v>15647018.738150049</v>
      </c>
      <c r="BY96" s="388">
        <f t="shared" si="114"/>
        <v>0.22295627454137631</v>
      </c>
      <c r="BZ96" s="388">
        <f t="shared" si="115"/>
        <v>0.22295627454137623</v>
      </c>
      <c r="CA96" s="389" t="b">
        <f t="shared" si="116"/>
        <v>1</v>
      </c>
    </row>
    <row r="97" spans="1:79">
      <c r="A97" s="183">
        <v>230</v>
      </c>
      <c r="B97" s="183" t="s">
        <v>151</v>
      </c>
      <c r="C97" s="183" t="s">
        <v>168</v>
      </c>
      <c r="D97" s="238" t="s">
        <v>171</v>
      </c>
      <c r="E97" s="183" t="str">
        <f t="shared" si="85"/>
        <v>Purchase of consumables for Elective inguinal hernia repair</v>
      </c>
      <c r="F97" s="183">
        <v>2</v>
      </c>
      <c r="G97" s="183">
        <v>2.38</v>
      </c>
      <c r="H97" s="183">
        <v>6.125</v>
      </c>
      <c r="I97" s="183">
        <v>165.93024987000001</v>
      </c>
      <c r="J97" s="185">
        <v>27.090653040000003</v>
      </c>
      <c r="K97" s="186">
        <f t="shared" si="83"/>
        <v>2122663.4517812501</v>
      </c>
      <c r="L97" s="187">
        <v>0.49844367156213137</v>
      </c>
      <c r="M97" s="183" t="s">
        <v>48</v>
      </c>
      <c r="N97" s="197" t="s">
        <v>421</v>
      </c>
      <c r="O97" s="197">
        <v>18989441</v>
      </c>
      <c r="P97" s="218">
        <v>3.6499999999999998E-2</v>
      </c>
      <c r="Q97" s="197" t="s">
        <v>422</v>
      </c>
      <c r="R97" s="190">
        <f t="shared" si="84"/>
        <v>693114.59649999999</v>
      </c>
      <c r="S97" s="207">
        <v>0.5</v>
      </c>
      <c r="T97" s="190"/>
      <c r="U97" s="190">
        <v>1</v>
      </c>
      <c r="V97" s="190"/>
      <c r="W97" s="183">
        <v>38.686250999999999</v>
      </c>
      <c r="X97" s="193">
        <f t="shared" si="81"/>
        <v>346557</v>
      </c>
      <c r="Y97" s="194">
        <f t="shared" si="86"/>
        <v>13809212704.760801</v>
      </c>
      <c r="Z97" s="195">
        <f t="shared" si="82"/>
        <v>13407002.625981361</v>
      </c>
      <c r="AA97" s="183" t="s">
        <v>49</v>
      </c>
      <c r="AB97" s="375">
        <f t="shared" si="88"/>
        <v>19447499.444444444</v>
      </c>
      <c r="AC97" s="292">
        <v>3.6499999999999998E-2</v>
      </c>
      <c r="AD97" s="375">
        <f t="shared" si="89"/>
        <v>709833.7297222222</v>
      </c>
      <c r="AE97" s="187">
        <v>0.5</v>
      </c>
      <c r="AF97" s="375">
        <f t="shared" si="90"/>
        <v>19905557.888888888</v>
      </c>
      <c r="AG97" s="292">
        <v>3.6499999999999998E-2</v>
      </c>
      <c r="AH97" s="375">
        <f t="shared" si="91"/>
        <v>726552.86294444441</v>
      </c>
      <c r="AI97" s="187">
        <v>0.5</v>
      </c>
      <c r="AJ97" s="375">
        <f t="shared" si="92"/>
        <v>20363616.333333332</v>
      </c>
      <c r="AK97" s="292">
        <v>3.6499999999999998E-2</v>
      </c>
      <c r="AL97" s="375">
        <f t="shared" si="93"/>
        <v>743271.99616666662</v>
      </c>
      <c r="AM97" s="187">
        <v>0.5</v>
      </c>
      <c r="AN97" s="375">
        <f t="shared" si="94"/>
        <v>20821674.777777776</v>
      </c>
      <c r="AO97" s="292">
        <v>3.6499999999999998E-2</v>
      </c>
      <c r="AP97" s="375">
        <f t="shared" si="95"/>
        <v>759991.12938888883</v>
      </c>
      <c r="AQ97" s="187">
        <v>0.5</v>
      </c>
      <c r="AR97" s="375">
        <f t="shared" si="96"/>
        <v>21279733.22222222</v>
      </c>
      <c r="AS97" s="292">
        <v>3.6499999999999998E-2</v>
      </c>
      <c r="AT97" s="375">
        <f t="shared" si="97"/>
        <v>776710.26261111104</v>
      </c>
      <c r="AU97" s="187">
        <v>0.5</v>
      </c>
      <c r="AV97" s="375">
        <f t="shared" si="98"/>
        <v>21737791.666666664</v>
      </c>
      <c r="AW97" s="292">
        <v>3.6499999999999998E-2</v>
      </c>
      <c r="AX97" s="183">
        <f t="shared" si="99"/>
        <v>793429.39583333314</v>
      </c>
      <c r="AY97" s="187">
        <v>0.5</v>
      </c>
      <c r="AZ97" s="375">
        <f t="shared" si="100"/>
        <v>22195850.111111108</v>
      </c>
      <c r="BA97" s="292">
        <v>3.6499999999999998E-2</v>
      </c>
      <c r="BB97" s="375">
        <f t="shared" si="101"/>
        <v>810148.52905555535</v>
      </c>
      <c r="BC97" s="187">
        <v>0.5</v>
      </c>
      <c r="BD97" s="375">
        <f t="shared" si="102"/>
        <v>22653908.555555552</v>
      </c>
      <c r="BE97" s="292">
        <v>3.6499999999999998E-2</v>
      </c>
      <c r="BF97" s="375">
        <f t="shared" si="103"/>
        <v>826867.66227777756</v>
      </c>
      <c r="BG97" s="187">
        <v>0.5</v>
      </c>
      <c r="BH97" s="188" t="s">
        <v>421</v>
      </c>
      <c r="BI97" s="280">
        <v>23111967</v>
      </c>
      <c r="BJ97" s="292">
        <v>3.6499999999999998E-2</v>
      </c>
      <c r="BK97" s="307" t="s">
        <v>529</v>
      </c>
      <c r="BL97" s="277">
        <f t="shared" si="120"/>
        <v>843586.79549999989</v>
      </c>
      <c r="BM97" s="187">
        <v>0.5</v>
      </c>
      <c r="BN97" s="278"/>
      <c r="BO97" s="387">
        <f t="shared" si="104"/>
        <v>13407002.625981361</v>
      </c>
      <c r="BP97" s="387">
        <f t="shared" si="105"/>
        <v>13730402.918150024</v>
      </c>
      <c r="BQ97" s="387">
        <f t="shared" si="106"/>
        <v>14053803.210318686</v>
      </c>
      <c r="BR97" s="387">
        <f t="shared" si="107"/>
        <v>14377203.50248735</v>
      </c>
      <c r="BS97" s="387">
        <f t="shared" si="108"/>
        <v>14700603.794656014</v>
      </c>
      <c r="BT97" s="387">
        <f t="shared" si="109"/>
        <v>15024004.086824678</v>
      </c>
      <c r="BU97" s="387">
        <f t="shared" si="110"/>
        <v>15347404.37899334</v>
      </c>
      <c r="BV97" s="387">
        <f t="shared" si="111"/>
        <v>15670804.671162004</v>
      </c>
      <c r="BW97" s="387">
        <f t="shared" si="112"/>
        <v>15994204.963330667</v>
      </c>
      <c r="BX97" s="387">
        <f t="shared" si="113"/>
        <v>16317605.255499333</v>
      </c>
      <c r="BY97" s="388">
        <f t="shared" si="114"/>
        <v>0.2170957007107264</v>
      </c>
      <c r="BZ97" s="388">
        <f t="shared" si="115"/>
        <v>0.21709570071072642</v>
      </c>
      <c r="CA97" s="389" t="b">
        <f t="shared" si="116"/>
        <v>1</v>
      </c>
    </row>
    <row r="98" spans="1:79">
      <c r="A98" s="183">
        <v>232</v>
      </c>
      <c r="B98" s="183" t="s">
        <v>151</v>
      </c>
      <c r="C98" s="239" t="s">
        <v>155</v>
      </c>
      <c r="D98" s="183" t="s">
        <v>172</v>
      </c>
      <c r="E98" s="183" t="str">
        <f t="shared" si="85"/>
        <v>Purchase of consumables for Prevention of cardiovascular disease</v>
      </c>
      <c r="F98" s="184">
        <v>3</v>
      </c>
      <c r="G98" s="183">
        <v>2.06</v>
      </c>
      <c r="H98" s="183">
        <v>3.163E-3</v>
      </c>
      <c r="I98" s="183">
        <v>0.15243321285076661</v>
      </c>
      <c r="J98" s="185">
        <v>48.192606023005567</v>
      </c>
      <c r="K98" s="186">
        <f t="shared" si="83"/>
        <v>249.34245300000001</v>
      </c>
      <c r="L98" s="187">
        <v>0</v>
      </c>
      <c r="M98" s="183" t="s">
        <v>48</v>
      </c>
      <c r="N98" s="197" t="s">
        <v>448</v>
      </c>
      <c r="O98" s="197">
        <v>1576620</v>
      </c>
      <c r="P98" s="230">
        <v>1</v>
      </c>
      <c r="Q98" s="183"/>
      <c r="R98" s="190">
        <f t="shared" si="84"/>
        <v>1576620</v>
      </c>
      <c r="S98" s="207">
        <v>0.05</v>
      </c>
      <c r="T98" s="183" t="s">
        <v>449</v>
      </c>
      <c r="U98" s="183">
        <v>1</v>
      </c>
      <c r="V98" s="183"/>
      <c r="W98" s="183">
        <v>7.2743999999999989E-2</v>
      </c>
      <c r="X98" s="193">
        <f t="shared" si="81"/>
        <v>78831</v>
      </c>
      <c r="Y98" s="194">
        <f t="shared" si="86"/>
        <v>5906516.7319199992</v>
      </c>
      <c r="Z98" s="195">
        <f t="shared" si="82"/>
        <v>5734.4822639999993</v>
      </c>
      <c r="AA98" s="183" t="s">
        <v>49</v>
      </c>
      <c r="AB98" s="375">
        <f t="shared" si="88"/>
        <v>1825944.4</v>
      </c>
      <c r="AC98" s="293">
        <v>1</v>
      </c>
      <c r="AD98" s="375">
        <f t="shared" si="89"/>
        <v>1825944.4</v>
      </c>
      <c r="AE98" s="187">
        <v>0.05</v>
      </c>
      <c r="AF98" s="375">
        <f t="shared" si="90"/>
        <v>2075268.7999999998</v>
      </c>
      <c r="AG98" s="293">
        <v>1</v>
      </c>
      <c r="AH98" s="375">
        <f t="shared" si="91"/>
        <v>2075268.7999999998</v>
      </c>
      <c r="AI98" s="187">
        <v>0.05</v>
      </c>
      <c r="AJ98" s="375">
        <f t="shared" si="92"/>
        <v>2324593.1999999997</v>
      </c>
      <c r="AK98" s="293">
        <v>1</v>
      </c>
      <c r="AL98" s="375">
        <f t="shared" si="93"/>
        <v>2324593.1999999997</v>
      </c>
      <c r="AM98" s="187">
        <v>0.05</v>
      </c>
      <c r="AN98" s="375">
        <f t="shared" si="94"/>
        <v>2573917.5999999996</v>
      </c>
      <c r="AO98" s="293">
        <v>1</v>
      </c>
      <c r="AP98" s="375">
        <f t="shared" si="95"/>
        <v>2573917.5999999996</v>
      </c>
      <c r="AQ98" s="187">
        <v>0.05</v>
      </c>
      <c r="AR98" s="375">
        <f t="shared" si="96"/>
        <v>2823241.9999999995</v>
      </c>
      <c r="AS98" s="293">
        <v>1</v>
      </c>
      <c r="AT98" s="375">
        <f t="shared" si="97"/>
        <v>2823241.9999999995</v>
      </c>
      <c r="AU98" s="187">
        <v>0.05</v>
      </c>
      <c r="AV98" s="375">
        <f t="shared" si="98"/>
        <v>3072566.3999999994</v>
      </c>
      <c r="AW98" s="293">
        <v>1</v>
      </c>
      <c r="AX98" s="183">
        <f t="shared" si="99"/>
        <v>3072566.3999999994</v>
      </c>
      <c r="AY98" s="187">
        <v>0.05</v>
      </c>
      <c r="AZ98" s="375">
        <f t="shared" si="100"/>
        <v>3321890.7999999993</v>
      </c>
      <c r="BA98" s="293">
        <v>1</v>
      </c>
      <c r="BB98" s="375">
        <f t="shared" si="101"/>
        <v>3321890.7999999993</v>
      </c>
      <c r="BC98" s="187">
        <v>0.05</v>
      </c>
      <c r="BD98" s="375">
        <f t="shared" si="102"/>
        <v>3571215.1999999993</v>
      </c>
      <c r="BE98" s="293">
        <v>1</v>
      </c>
      <c r="BF98" s="375">
        <f t="shared" si="103"/>
        <v>3571215.1999999993</v>
      </c>
      <c r="BG98" s="187">
        <v>0.05</v>
      </c>
      <c r="BH98" s="188" t="s">
        <v>448</v>
      </c>
      <c r="BI98" s="278">
        <v>3820539.5999999996</v>
      </c>
      <c r="BJ98" s="293">
        <v>1</v>
      </c>
      <c r="BK98" s="307" t="s">
        <v>529</v>
      </c>
      <c r="BL98" s="277">
        <f t="shared" si="120"/>
        <v>3820539.5999999996</v>
      </c>
      <c r="BM98" s="187">
        <v>0.05</v>
      </c>
      <c r="BN98" s="278"/>
      <c r="BO98" s="387">
        <f t="shared" si="104"/>
        <v>5734.4822639999993</v>
      </c>
      <c r="BP98" s="387">
        <f t="shared" si="105"/>
        <v>6641.3249716799992</v>
      </c>
      <c r="BQ98" s="387">
        <f t="shared" si="106"/>
        <v>7548.1676793599991</v>
      </c>
      <c r="BR98" s="387">
        <f t="shared" si="107"/>
        <v>8455.010387039998</v>
      </c>
      <c r="BS98" s="387">
        <f t="shared" si="108"/>
        <v>9361.8530947199979</v>
      </c>
      <c r="BT98" s="387">
        <f t="shared" si="109"/>
        <v>10268.695802399996</v>
      </c>
      <c r="BU98" s="387">
        <f t="shared" si="110"/>
        <v>11175.538510079996</v>
      </c>
      <c r="BV98" s="387">
        <f t="shared" si="111"/>
        <v>12082.381217759998</v>
      </c>
      <c r="BW98" s="387">
        <f t="shared" si="112"/>
        <v>12989.223925439997</v>
      </c>
      <c r="BX98" s="387">
        <f t="shared" si="113"/>
        <v>13896.066633119997</v>
      </c>
      <c r="BY98" s="388">
        <f t="shared" si="114"/>
        <v>1.4232469459984014</v>
      </c>
      <c r="BZ98" s="388">
        <f t="shared" si="115"/>
        <v>1.4232469459984014</v>
      </c>
      <c r="CA98" s="389" t="b">
        <f t="shared" si="116"/>
        <v>1</v>
      </c>
    </row>
    <row r="99" spans="1:79">
      <c r="A99" s="183">
        <v>234</v>
      </c>
      <c r="B99" s="183" t="s">
        <v>235</v>
      </c>
      <c r="C99" s="183" t="s">
        <v>139</v>
      </c>
      <c r="D99" s="192" t="s">
        <v>254</v>
      </c>
      <c r="E99" s="183" t="str">
        <f t="shared" si="85"/>
        <v>Purchase of consumables for Fistula repair surgery</v>
      </c>
      <c r="F99" s="183">
        <v>2</v>
      </c>
      <c r="G99" s="183">
        <v>2.42</v>
      </c>
      <c r="H99" s="183">
        <v>7.0200000000000005</v>
      </c>
      <c r="I99" s="183">
        <v>407.44395120000001</v>
      </c>
      <c r="J99" s="185">
        <v>58.040448888888889</v>
      </c>
      <c r="K99" s="186">
        <f t="shared" si="83"/>
        <v>23582.305656</v>
      </c>
      <c r="L99" s="187"/>
      <c r="M99" s="183" t="s">
        <v>48</v>
      </c>
      <c r="N99" s="196" t="s">
        <v>450</v>
      </c>
      <c r="O99" s="240">
        <v>4799004</v>
      </c>
      <c r="P99" s="218">
        <v>1.4E-3</v>
      </c>
      <c r="Q99" s="197" t="s">
        <v>418</v>
      </c>
      <c r="R99" s="190">
        <f t="shared" si="84"/>
        <v>6718.6055999999999</v>
      </c>
      <c r="S99" s="207">
        <v>0.5</v>
      </c>
      <c r="T99" s="183"/>
      <c r="U99" s="183">
        <v>1</v>
      </c>
      <c r="V99" s="183"/>
      <c r="W99" s="183">
        <v>59.170986000000006</v>
      </c>
      <c r="X99" s="193">
        <f t="shared" si="81"/>
        <v>3359</v>
      </c>
      <c r="Y99" s="194">
        <f t="shared" si="86"/>
        <v>204736456.71701762</v>
      </c>
      <c r="Z99" s="195">
        <f t="shared" si="82"/>
        <v>198773.2589485608</v>
      </c>
      <c r="AA99" s="183" t="s">
        <v>49</v>
      </c>
      <c r="AB99" s="375">
        <f t="shared" si="88"/>
        <v>4951351.111111111</v>
      </c>
      <c r="AC99" s="292">
        <v>1.4E-3</v>
      </c>
      <c r="AD99" s="375">
        <f t="shared" si="89"/>
        <v>6931.891555555555</v>
      </c>
      <c r="AE99" s="187">
        <v>0.5</v>
      </c>
      <c r="AF99" s="375">
        <f t="shared" si="90"/>
        <v>5103698.222222222</v>
      </c>
      <c r="AG99" s="292">
        <v>1.4E-3</v>
      </c>
      <c r="AH99" s="375">
        <f t="shared" si="91"/>
        <v>7145.177511111111</v>
      </c>
      <c r="AI99" s="187">
        <v>0.5</v>
      </c>
      <c r="AJ99" s="375">
        <f t="shared" si="92"/>
        <v>5256045.333333333</v>
      </c>
      <c r="AK99" s="292">
        <v>1.4E-3</v>
      </c>
      <c r="AL99" s="375">
        <f t="shared" si="93"/>
        <v>7358.4634666666661</v>
      </c>
      <c r="AM99" s="187">
        <v>0.5</v>
      </c>
      <c r="AN99" s="375">
        <f t="shared" si="94"/>
        <v>5408392.444444444</v>
      </c>
      <c r="AO99" s="292">
        <v>1.4E-3</v>
      </c>
      <c r="AP99" s="375">
        <f t="shared" si="95"/>
        <v>7571.7494222222213</v>
      </c>
      <c r="AQ99" s="187">
        <v>0.5</v>
      </c>
      <c r="AR99" s="375">
        <f t="shared" si="96"/>
        <v>5560739.555555555</v>
      </c>
      <c r="AS99" s="292">
        <v>1.4E-3</v>
      </c>
      <c r="AT99" s="375">
        <f t="shared" si="97"/>
        <v>7785.0353777777773</v>
      </c>
      <c r="AU99" s="187">
        <v>0.5</v>
      </c>
      <c r="AV99" s="375">
        <f t="shared" si="98"/>
        <v>5713086.666666666</v>
      </c>
      <c r="AW99" s="292">
        <v>1.4E-3</v>
      </c>
      <c r="AX99" s="183">
        <f t="shared" si="99"/>
        <v>7998.3213333333324</v>
      </c>
      <c r="AY99" s="187">
        <v>0.5</v>
      </c>
      <c r="AZ99" s="375">
        <f t="shared" si="100"/>
        <v>5865433.7777777771</v>
      </c>
      <c r="BA99" s="292">
        <v>1.4E-3</v>
      </c>
      <c r="BB99" s="375">
        <f t="shared" si="101"/>
        <v>8211.6072888888884</v>
      </c>
      <c r="BC99" s="187">
        <v>0.5</v>
      </c>
      <c r="BD99" s="375">
        <f t="shared" si="102"/>
        <v>6017780.8888888881</v>
      </c>
      <c r="BE99" s="292">
        <v>1.4E-3</v>
      </c>
      <c r="BF99" s="375">
        <f t="shared" si="103"/>
        <v>8424.8932444444436</v>
      </c>
      <c r="BG99" s="187">
        <v>0.5</v>
      </c>
      <c r="BH99" s="188" t="s">
        <v>450</v>
      </c>
      <c r="BI99" s="280">
        <v>6170128</v>
      </c>
      <c r="BJ99" s="292">
        <v>1.4E-3</v>
      </c>
      <c r="BK99" s="307" t="s">
        <v>529</v>
      </c>
      <c r="BL99" s="277">
        <f t="shared" si="120"/>
        <v>8638.1792000000005</v>
      </c>
      <c r="BM99" s="187">
        <v>0.5</v>
      </c>
      <c r="BN99" s="278"/>
      <c r="BO99" s="387">
        <f t="shared" si="104"/>
        <v>198773.2589485608</v>
      </c>
      <c r="BP99" s="387">
        <f t="shared" si="105"/>
        <v>205083.42909364801</v>
      </c>
      <c r="BQ99" s="387">
        <f t="shared" si="106"/>
        <v>211393.59923873522</v>
      </c>
      <c r="BR99" s="387">
        <f t="shared" si="107"/>
        <v>217703.76938382239</v>
      </c>
      <c r="BS99" s="387">
        <f t="shared" si="108"/>
        <v>224013.9395289096</v>
      </c>
      <c r="BT99" s="387">
        <f t="shared" si="109"/>
        <v>230324.10967399681</v>
      </c>
      <c r="BU99" s="387">
        <f t="shared" si="110"/>
        <v>236634.27981908401</v>
      </c>
      <c r="BV99" s="387">
        <f t="shared" si="111"/>
        <v>242944.44996417122</v>
      </c>
      <c r="BW99" s="387">
        <f t="shared" si="112"/>
        <v>249254.62010925839</v>
      </c>
      <c r="BX99" s="387">
        <f t="shared" si="113"/>
        <v>255564.79025434563</v>
      </c>
      <c r="BY99" s="388">
        <f t="shared" si="114"/>
        <v>0.28571011818285641</v>
      </c>
      <c r="BZ99" s="388">
        <f t="shared" si="115"/>
        <v>0.28571011818285635</v>
      </c>
      <c r="CA99" s="389" t="b">
        <f t="shared" si="116"/>
        <v>1</v>
      </c>
    </row>
    <row r="100" spans="1:79">
      <c r="A100" s="183">
        <v>237</v>
      </c>
      <c r="B100" s="183" t="s">
        <v>173</v>
      </c>
      <c r="C100" s="239" t="s">
        <v>174</v>
      </c>
      <c r="D100" s="183" t="s">
        <v>175</v>
      </c>
      <c r="E100" s="183" t="str">
        <f t="shared" si="85"/>
        <v>Purchase of consumables for Vitamin A supplementation in infants and children 6-59 months + Deworming</v>
      </c>
      <c r="F100" s="184">
        <v>3</v>
      </c>
      <c r="G100" s="183">
        <v>2.7</v>
      </c>
      <c r="H100" s="183">
        <v>7.9864826064215567E-3</v>
      </c>
      <c r="I100" s="183">
        <v>1.3901591084041618</v>
      </c>
      <c r="J100" s="185">
        <v>174.06399999999999</v>
      </c>
      <c r="K100" s="186">
        <f t="shared" si="83"/>
        <v>20765.538419607157</v>
      </c>
      <c r="L100" s="187">
        <v>0.9</v>
      </c>
      <c r="M100" s="183" t="s">
        <v>51</v>
      </c>
      <c r="N100" s="196" t="s">
        <v>397</v>
      </c>
      <c r="O100" s="197">
        <v>2888984</v>
      </c>
      <c r="P100" s="217">
        <v>1</v>
      </c>
      <c r="Q100" s="183"/>
      <c r="R100" s="190">
        <f t="shared" si="84"/>
        <v>2888984</v>
      </c>
      <c r="S100" s="207">
        <v>0.9</v>
      </c>
      <c r="T100" s="183" t="s">
        <v>451</v>
      </c>
      <c r="U100" s="183">
        <v>1</v>
      </c>
      <c r="V100" s="183"/>
      <c r="W100" s="183">
        <v>6.5279999999999999E-3</v>
      </c>
      <c r="X100" s="193">
        <f t="shared" si="81"/>
        <v>2600086</v>
      </c>
      <c r="Y100" s="194">
        <f t="shared" si="86"/>
        <v>17482559.560704</v>
      </c>
      <c r="Z100" s="195">
        <f t="shared" si="82"/>
        <v>16973.358796799999</v>
      </c>
      <c r="AA100" s="183" t="s">
        <v>49</v>
      </c>
      <c r="AB100" s="375">
        <f t="shared" si="88"/>
        <v>2915161.3333333335</v>
      </c>
      <c r="AC100" s="217">
        <v>1</v>
      </c>
      <c r="AD100" s="375">
        <f t="shared" si="89"/>
        <v>2915161.3333333335</v>
      </c>
      <c r="AE100" s="187">
        <v>0.9</v>
      </c>
      <c r="AF100" s="375">
        <f t="shared" si="90"/>
        <v>2941338.666666667</v>
      </c>
      <c r="AG100" s="217">
        <v>1</v>
      </c>
      <c r="AH100" s="375">
        <f t="shared" si="91"/>
        <v>2941338.666666667</v>
      </c>
      <c r="AI100" s="187">
        <v>0.9</v>
      </c>
      <c r="AJ100" s="375">
        <f t="shared" si="92"/>
        <v>2967516.0000000005</v>
      </c>
      <c r="AK100" s="217">
        <v>1</v>
      </c>
      <c r="AL100" s="375">
        <f t="shared" si="93"/>
        <v>2967516.0000000005</v>
      </c>
      <c r="AM100" s="187">
        <v>0.9</v>
      </c>
      <c r="AN100" s="375">
        <f t="shared" si="94"/>
        <v>2993693.333333334</v>
      </c>
      <c r="AO100" s="217">
        <v>1</v>
      </c>
      <c r="AP100" s="375">
        <f t="shared" si="95"/>
        <v>2993693.333333334</v>
      </c>
      <c r="AQ100" s="187">
        <v>0.9</v>
      </c>
      <c r="AR100" s="375">
        <f t="shared" si="96"/>
        <v>3019870.6666666674</v>
      </c>
      <c r="AS100" s="217">
        <v>1</v>
      </c>
      <c r="AT100" s="375">
        <f t="shared" si="97"/>
        <v>3019870.6666666674</v>
      </c>
      <c r="AU100" s="187">
        <v>0.9</v>
      </c>
      <c r="AV100" s="375">
        <f t="shared" si="98"/>
        <v>3046048.0000000009</v>
      </c>
      <c r="AW100" s="217">
        <v>1</v>
      </c>
      <c r="AX100" s="183">
        <f t="shared" si="99"/>
        <v>3046048.0000000009</v>
      </c>
      <c r="AY100" s="187">
        <v>0.9</v>
      </c>
      <c r="AZ100" s="375">
        <f t="shared" si="100"/>
        <v>3072225.3333333344</v>
      </c>
      <c r="BA100" s="217">
        <v>1</v>
      </c>
      <c r="BB100" s="375">
        <f t="shared" si="101"/>
        <v>3072225.3333333344</v>
      </c>
      <c r="BC100" s="187">
        <v>0.9</v>
      </c>
      <c r="BD100" s="375">
        <f t="shared" si="102"/>
        <v>3098402.6666666679</v>
      </c>
      <c r="BE100" s="217">
        <v>1</v>
      </c>
      <c r="BF100" s="375">
        <f t="shared" si="103"/>
        <v>3098402.6666666679</v>
      </c>
      <c r="BG100" s="187">
        <v>0.9</v>
      </c>
      <c r="BH100" s="188" t="s">
        <v>397</v>
      </c>
      <c r="BI100" s="278">
        <v>3124580</v>
      </c>
      <c r="BJ100" s="217">
        <v>1</v>
      </c>
      <c r="BK100" s="307" t="s">
        <v>529</v>
      </c>
      <c r="BL100" s="277">
        <f t="shared" si="120"/>
        <v>3124580</v>
      </c>
      <c r="BM100" s="187">
        <v>0.9</v>
      </c>
      <c r="BN100" s="278"/>
      <c r="BO100" s="387">
        <f>Z100</f>
        <v>16973.358796799999</v>
      </c>
      <c r="BP100" s="387">
        <f t="shared" si="105"/>
        <v>17127.155865600002</v>
      </c>
      <c r="BQ100" s="387">
        <f t="shared" si="106"/>
        <v>17280.9529344</v>
      </c>
      <c r="BR100" s="387">
        <f t="shared" si="107"/>
        <v>17434.750003200003</v>
      </c>
      <c r="BS100" s="387">
        <f t="shared" si="108"/>
        <v>17588.547072000001</v>
      </c>
      <c r="BT100" s="387">
        <f t="shared" si="109"/>
        <v>17742.344140800004</v>
      </c>
      <c r="BU100" s="387">
        <f t="shared" si="110"/>
        <v>17896.141209600006</v>
      </c>
      <c r="BV100" s="387">
        <f t="shared" si="111"/>
        <v>18049.938278400008</v>
      </c>
      <c r="BW100" s="387">
        <f t="shared" si="112"/>
        <v>18203.735347200007</v>
      </c>
      <c r="BX100" s="387">
        <f t="shared" si="113"/>
        <v>18357.532415999998</v>
      </c>
      <c r="BY100" s="388">
        <f t="shared" si="114"/>
        <v>8.1549776668891155E-2</v>
      </c>
      <c r="BZ100" s="388">
        <f t="shared" si="115"/>
        <v>8.1549776668891211E-2</v>
      </c>
      <c r="CA100" s="389" t="b">
        <f t="shared" si="116"/>
        <v>1</v>
      </c>
    </row>
    <row r="101" spans="1:79">
      <c r="A101" s="183">
        <v>241</v>
      </c>
      <c r="B101" s="183" t="s">
        <v>173</v>
      </c>
      <c r="C101" s="183" t="s">
        <v>176</v>
      </c>
      <c r="D101" s="183" t="s">
        <v>177</v>
      </c>
      <c r="E101" s="183" t="str">
        <f t="shared" si="85"/>
        <v>Purchase of consumables for Community-based management of moderate acute malnutrition (children)</v>
      </c>
      <c r="F101" s="184">
        <v>3</v>
      </c>
      <c r="G101" s="183">
        <v>2.7</v>
      </c>
      <c r="H101" s="183">
        <v>3.9</v>
      </c>
      <c r="I101" s="183">
        <v>211.27681871999999</v>
      </c>
      <c r="J101" s="185">
        <v>54.173543261538462</v>
      </c>
      <c r="K101" s="186">
        <f t="shared" si="83"/>
        <v>499708.43675999995</v>
      </c>
      <c r="L101" s="187">
        <v>0</v>
      </c>
      <c r="M101" s="183" t="s">
        <v>48</v>
      </c>
      <c r="N101" s="197" t="s">
        <v>452</v>
      </c>
      <c r="O101" s="240">
        <v>7909282</v>
      </c>
      <c r="P101" s="218">
        <v>2.7E-2</v>
      </c>
      <c r="Q101" s="197" t="s">
        <v>453</v>
      </c>
      <c r="R101" s="190">
        <f t="shared" si="84"/>
        <v>213550.614</v>
      </c>
      <c r="S101" s="207">
        <v>0.6</v>
      </c>
      <c r="T101" s="190" t="s">
        <v>454</v>
      </c>
      <c r="U101" s="190">
        <v>6</v>
      </c>
      <c r="V101" s="190" t="s">
        <v>510</v>
      </c>
      <c r="W101" s="192">
        <v>5</v>
      </c>
      <c r="X101" s="193">
        <f t="shared" si="81"/>
        <v>128130</v>
      </c>
      <c r="Y101" s="194">
        <f t="shared" si="86"/>
        <v>659871397.25999999</v>
      </c>
      <c r="Z101" s="195">
        <f t="shared" si="82"/>
        <v>640651.84199999995</v>
      </c>
      <c r="AA101" s="183" t="s">
        <v>49</v>
      </c>
      <c r="AB101" s="375">
        <f t="shared" si="88"/>
        <v>8011127.555555556</v>
      </c>
      <c r="AC101" s="292">
        <v>2.7E-2</v>
      </c>
      <c r="AD101" s="375">
        <f t="shared" si="89"/>
        <v>216300.44400000002</v>
      </c>
      <c r="AE101" s="187">
        <v>0.6</v>
      </c>
      <c r="AF101" s="375">
        <f t="shared" si="90"/>
        <v>8112973.1111111119</v>
      </c>
      <c r="AG101" s="292">
        <v>2.7E-2</v>
      </c>
      <c r="AH101" s="375">
        <f t="shared" si="91"/>
        <v>219050.27400000003</v>
      </c>
      <c r="AI101" s="187">
        <v>0.6</v>
      </c>
      <c r="AJ101" s="375">
        <f t="shared" si="92"/>
        <v>8214818.6666666679</v>
      </c>
      <c r="AK101" s="292">
        <v>2.7E-2</v>
      </c>
      <c r="AL101" s="375">
        <f t="shared" si="93"/>
        <v>221800.10400000002</v>
      </c>
      <c r="AM101" s="187">
        <v>0.6</v>
      </c>
      <c r="AN101" s="375">
        <f t="shared" si="94"/>
        <v>8316664.2222222239</v>
      </c>
      <c r="AO101" s="292">
        <v>2.7E-2</v>
      </c>
      <c r="AP101" s="375">
        <f t="shared" si="95"/>
        <v>224549.93400000004</v>
      </c>
      <c r="AQ101" s="187">
        <v>0.6</v>
      </c>
      <c r="AR101" s="375">
        <f t="shared" si="96"/>
        <v>8418509.7777777798</v>
      </c>
      <c r="AS101" s="292">
        <v>2.7E-2</v>
      </c>
      <c r="AT101" s="375">
        <f t="shared" si="97"/>
        <v>227299.76400000005</v>
      </c>
      <c r="AU101" s="187">
        <v>0.6</v>
      </c>
      <c r="AV101" s="375">
        <f t="shared" si="98"/>
        <v>8520355.3333333358</v>
      </c>
      <c r="AW101" s="292">
        <v>2.7E-2</v>
      </c>
      <c r="AX101" s="183">
        <f t="shared" si="99"/>
        <v>230049.59400000007</v>
      </c>
      <c r="AY101" s="187">
        <v>0.6</v>
      </c>
      <c r="AZ101" s="375">
        <f t="shared" si="100"/>
        <v>8622200.8888888918</v>
      </c>
      <c r="BA101" s="292">
        <v>2.7E-2</v>
      </c>
      <c r="BB101" s="375">
        <f t="shared" si="101"/>
        <v>232799.42400000009</v>
      </c>
      <c r="BC101" s="187">
        <v>0.6</v>
      </c>
      <c r="BD101" s="375">
        <f t="shared" si="102"/>
        <v>8724046.4444444478</v>
      </c>
      <c r="BE101" s="292">
        <v>2.7E-2</v>
      </c>
      <c r="BF101" s="375">
        <f t="shared" si="103"/>
        <v>235549.25400000007</v>
      </c>
      <c r="BG101" s="187">
        <v>0.6</v>
      </c>
      <c r="BH101" s="188" t="s">
        <v>452</v>
      </c>
      <c r="BI101" s="278">
        <v>8825892</v>
      </c>
      <c r="BJ101" s="292">
        <v>2.7E-2</v>
      </c>
      <c r="BK101" s="307" t="s">
        <v>529</v>
      </c>
      <c r="BL101" s="277">
        <f t="shared" si="120"/>
        <v>238299.084</v>
      </c>
      <c r="BM101" s="187">
        <v>0.6</v>
      </c>
      <c r="BN101" s="278"/>
      <c r="BO101" s="387">
        <f t="shared" si="104"/>
        <v>640651.84199999995</v>
      </c>
      <c r="BP101" s="387">
        <f t="shared" si="105"/>
        <v>648901.33200000005</v>
      </c>
      <c r="BQ101" s="387">
        <f t="shared" si="106"/>
        <v>657150.82200000004</v>
      </c>
      <c r="BR101" s="387">
        <f t="shared" si="107"/>
        <v>665400.31199999992</v>
      </c>
      <c r="BS101" s="387">
        <f t="shared" si="108"/>
        <v>673649.80200000003</v>
      </c>
      <c r="BT101" s="387">
        <f t="shared" si="109"/>
        <v>681899.29200000013</v>
      </c>
      <c r="BU101" s="387">
        <f t="shared" si="110"/>
        <v>690148.78200000024</v>
      </c>
      <c r="BV101" s="387">
        <f t="shared" si="111"/>
        <v>698398.27200000035</v>
      </c>
      <c r="BW101" s="387">
        <f t="shared" si="112"/>
        <v>706647.76200000022</v>
      </c>
      <c r="BX101" s="387">
        <f t="shared" si="113"/>
        <v>714897.25199999998</v>
      </c>
      <c r="BY101" s="388">
        <f t="shared" si="114"/>
        <v>0.11589041837173089</v>
      </c>
      <c r="BZ101" s="388">
        <f t="shared" si="115"/>
        <v>0.11589041837173084</v>
      </c>
      <c r="CA101" s="389" t="b">
        <f t="shared" si="116"/>
        <v>1</v>
      </c>
    </row>
    <row r="102" spans="1:79">
      <c r="A102" s="183">
        <v>243</v>
      </c>
      <c r="B102" s="183" t="s">
        <v>173</v>
      </c>
      <c r="C102" s="183" t="s">
        <v>176</v>
      </c>
      <c r="D102" s="183" t="s">
        <v>311</v>
      </c>
      <c r="E102" s="183" t="str">
        <f t="shared" si="85"/>
        <v xml:space="preserve">Purchase of consumables for Community Management of severe malnutrition (children) </v>
      </c>
      <c r="F102" s="184">
        <v>3</v>
      </c>
      <c r="G102" s="183">
        <v>2.87</v>
      </c>
      <c r="H102" s="183">
        <v>2.3885700000000001</v>
      </c>
      <c r="I102" s="183">
        <v>616.7532799999999</v>
      </c>
      <c r="J102" s="185">
        <v>258.21025969513136</v>
      </c>
      <c r="K102" s="186">
        <f t="shared" si="83"/>
        <v>68010.745344263996</v>
      </c>
      <c r="L102" s="187">
        <v>0.9</v>
      </c>
      <c r="M102" s="183" t="s">
        <v>51</v>
      </c>
      <c r="N102" s="197" t="s">
        <v>455</v>
      </c>
      <c r="O102" s="240">
        <v>7909282</v>
      </c>
      <c r="P102" s="218">
        <v>6.0000000000000001E-3</v>
      </c>
      <c r="Q102" s="197" t="s">
        <v>453</v>
      </c>
      <c r="R102" s="190">
        <f t="shared" si="84"/>
        <v>47455.692000000003</v>
      </c>
      <c r="S102" s="207">
        <v>0.6</v>
      </c>
      <c r="T102" s="190" t="s">
        <v>456</v>
      </c>
      <c r="U102" s="190">
        <v>6</v>
      </c>
      <c r="V102" s="190"/>
      <c r="W102" s="192">
        <v>54.77</v>
      </c>
      <c r="X102" s="193">
        <f t="shared" si="81"/>
        <v>28473</v>
      </c>
      <c r="Y102" s="194">
        <f t="shared" si="86"/>
        <v>1606273619.01912</v>
      </c>
      <c r="Z102" s="195">
        <f t="shared" si="82"/>
        <v>1559488.9505040001</v>
      </c>
      <c r="AA102" s="183" t="s">
        <v>49</v>
      </c>
      <c r="AB102" s="375">
        <f t="shared" si="88"/>
        <v>8011127.555555556</v>
      </c>
      <c r="AC102" s="292">
        <v>6.0000000000000001E-3</v>
      </c>
      <c r="AD102" s="375">
        <f t="shared" si="89"/>
        <v>48066.765333333336</v>
      </c>
      <c r="AE102" s="187">
        <v>0.6</v>
      </c>
      <c r="AF102" s="375">
        <f t="shared" si="90"/>
        <v>8112973.1111111119</v>
      </c>
      <c r="AG102" s="292">
        <v>6.0000000000000001E-3</v>
      </c>
      <c r="AH102" s="375">
        <f t="shared" si="91"/>
        <v>48677.83866666667</v>
      </c>
      <c r="AI102" s="187">
        <v>0.6</v>
      </c>
      <c r="AJ102" s="375">
        <f t="shared" si="92"/>
        <v>8214818.6666666679</v>
      </c>
      <c r="AK102" s="292">
        <v>6.0000000000000001E-3</v>
      </c>
      <c r="AL102" s="375">
        <f t="shared" si="93"/>
        <v>49288.912000000011</v>
      </c>
      <c r="AM102" s="187">
        <v>0.6</v>
      </c>
      <c r="AN102" s="375">
        <f t="shared" si="94"/>
        <v>8316664.2222222239</v>
      </c>
      <c r="AO102" s="292">
        <v>6.0000000000000001E-3</v>
      </c>
      <c r="AP102" s="375">
        <f t="shared" si="95"/>
        <v>49899.985333333345</v>
      </c>
      <c r="AQ102" s="187">
        <v>0.6</v>
      </c>
      <c r="AR102" s="375">
        <f t="shared" si="96"/>
        <v>8418509.7777777798</v>
      </c>
      <c r="AS102" s="292">
        <v>6.0000000000000001E-3</v>
      </c>
      <c r="AT102" s="375">
        <f t="shared" si="97"/>
        <v>50511.058666666679</v>
      </c>
      <c r="AU102" s="187">
        <v>0.6</v>
      </c>
      <c r="AV102" s="375">
        <f t="shared" si="98"/>
        <v>8520355.3333333358</v>
      </c>
      <c r="AW102" s="292">
        <v>6.0000000000000001E-3</v>
      </c>
      <c r="AX102" s="183">
        <f t="shared" si="99"/>
        <v>51122.132000000012</v>
      </c>
      <c r="AY102" s="187">
        <v>0.6</v>
      </c>
      <c r="AZ102" s="375">
        <f t="shared" si="100"/>
        <v>8622200.8888888918</v>
      </c>
      <c r="BA102" s="292">
        <v>6.0000000000000001E-3</v>
      </c>
      <c r="BB102" s="375">
        <f t="shared" si="101"/>
        <v>51733.205333333353</v>
      </c>
      <c r="BC102" s="187">
        <v>0.6</v>
      </c>
      <c r="BD102" s="375">
        <f t="shared" si="102"/>
        <v>8724046.4444444478</v>
      </c>
      <c r="BE102" s="292">
        <v>6.0000000000000001E-3</v>
      </c>
      <c r="BF102" s="375">
        <f t="shared" si="103"/>
        <v>52344.278666666687</v>
      </c>
      <c r="BG102" s="187">
        <v>0.6</v>
      </c>
      <c r="BH102" s="188" t="s">
        <v>455</v>
      </c>
      <c r="BI102" s="278">
        <v>8825892</v>
      </c>
      <c r="BJ102" s="292">
        <v>6.0000000000000001E-3</v>
      </c>
      <c r="BK102" s="307" t="s">
        <v>529</v>
      </c>
      <c r="BL102" s="277">
        <f t="shared" si="120"/>
        <v>52955.351999999999</v>
      </c>
      <c r="BM102" s="187">
        <v>0.6</v>
      </c>
      <c r="BN102" s="278"/>
      <c r="BO102" s="387">
        <f t="shared" si="104"/>
        <v>1559488.9505040001</v>
      </c>
      <c r="BP102" s="387">
        <f t="shared" si="105"/>
        <v>1579570.042384</v>
      </c>
      <c r="BQ102" s="387">
        <f t="shared" si="106"/>
        <v>1599651.134264</v>
      </c>
      <c r="BR102" s="387">
        <f t="shared" si="107"/>
        <v>1619732.2261440002</v>
      </c>
      <c r="BS102" s="387">
        <f t="shared" si="108"/>
        <v>1639813.3180240004</v>
      </c>
      <c r="BT102" s="387">
        <f t="shared" si="109"/>
        <v>1659894.4099040003</v>
      </c>
      <c r="BU102" s="387">
        <f t="shared" si="110"/>
        <v>1679975.5017840003</v>
      </c>
      <c r="BV102" s="387">
        <f t="shared" si="111"/>
        <v>1700056.5936640007</v>
      </c>
      <c r="BW102" s="387">
        <f t="shared" si="112"/>
        <v>1720137.6855440007</v>
      </c>
      <c r="BX102" s="387">
        <f t="shared" si="113"/>
        <v>1740218.777424</v>
      </c>
      <c r="BY102" s="388">
        <f t="shared" si="114"/>
        <v>0.11589041837173077</v>
      </c>
      <c r="BZ102" s="388">
        <f t="shared" si="115"/>
        <v>0.11589041837173075</v>
      </c>
      <c r="CA102" s="389" t="b">
        <f t="shared" si="116"/>
        <v>1</v>
      </c>
    </row>
    <row r="103" spans="1:79">
      <c r="A103" s="183">
        <v>243</v>
      </c>
      <c r="B103" s="183" t="s">
        <v>173</v>
      </c>
      <c r="C103" s="183" t="s">
        <v>176</v>
      </c>
      <c r="D103" s="192" t="s">
        <v>312</v>
      </c>
      <c r="E103" s="183" t="str">
        <f t="shared" si="85"/>
        <v xml:space="preserve">Purchase of consumables for NRU management of severe malnutrition (children) </v>
      </c>
      <c r="F103" s="184">
        <v>2</v>
      </c>
      <c r="G103" s="183">
        <v>2.87</v>
      </c>
      <c r="H103" s="183">
        <v>2.3885700000000001</v>
      </c>
      <c r="I103" s="183">
        <v>616.7532799999999</v>
      </c>
      <c r="J103" s="185">
        <v>258.21025969513136</v>
      </c>
      <c r="K103" s="186">
        <f t="shared" si="83"/>
        <v>11335.124224044002</v>
      </c>
      <c r="L103" s="187">
        <v>0.9</v>
      </c>
      <c r="M103" s="183" t="s">
        <v>51</v>
      </c>
      <c r="N103" s="197" t="s">
        <v>455</v>
      </c>
      <c r="O103" s="240">
        <v>7909282</v>
      </c>
      <c r="P103" s="218">
        <v>6.0000000000000001E-3</v>
      </c>
      <c r="Q103" s="197" t="s">
        <v>453</v>
      </c>
      <c r="R103" s="190">
        <f t="shared" si="84"/>
        <v>47455.692000000003</v>
      </c>
      <c r="S103" s="207">
        <v>0.1</v>
      </c>
      <c r="T103" s="190" t="s">
        <v>454</v>
      </c>
      <c r="U103" s="190">
        <v>1</v>
      </c>
      <c r="V103" s="190"/>
      <c r="W103" s="192">
        <v>6.39</v>
      </c>
      <c r="X103" s="193">
        <f t="shared" si="81"/>
        <v>4746</v>
      </c>
      <c r="Y103" s="194">
        <f t="shared" si="86"/>
        <v>31233912.803640004</v>
      </c>
      <c r="Z103" s="195">
        <f t="shared" si="82"/>
        <v>30324.187188000004</v>
      </c>
      <c r="AA103" s="183" t="s">
        <v>49</v>
      </c>
      <c r="AB103" s="375">
        <f t="shared" si="88"/>
        <v>8011127.555555556</v>
      </c>
      <c r="AC103" s="292">
        <v>6.0000000000000001E-3</v>
      </c>
      <c r="AD103" s="375">
        <f t="shared" si="89"/>
        <v>48066.765333333336</v>
      </c>
      <c r="AE103" s="187">
        <v>0.1</v>
      </c>
      <c r="AF103" s="375">
        <f t="shared" si="90"/>
        <v>8112973.1111111119</v>
      </c>
      <c r="AG103" s="292">
        <v>6.0000000000000001E-3</v>
      </c>
      <c r="AH103" s="375">
        <f t="shared" si="91"/>
        <v>48677.83866666667</v>
      </c>
      <c r="AI103" s="187">
        <v>0.1</v>
      </c>
      <c r="AJ103" s="375">
        <f t="shared" si="92"/>
        <v>8214818.6666666679</v>
      </c>
      <c r="AK103" s="292">
        <v>6.0000000000000001E-3</v>
      </c>
      <c r="AL103" s="375">
        <f t="shared" si="93"/>
        <v>49288.912000000011</v>
      </c>
      <c r="AM103" s="187">
        <v>0.1</v>
      </c>
      <c r="AN103" s="375">
        <f t="shared" si="94"/>
        <v>8316664.2222222239</v>
      </c>
      <c r="AO103" s="292">
        <v>6.0000000000000001E-3</v>
      </c>
      <c r="AP103" s="375">
        <f t="shared" si="95"/>
        <v>49899.985333333345</v>
      </c>
      <c r="AQ103" s="187">
        <v>0.1</v>
      </c>
      <c r="AR103" s="375">
        <f t="shared" si="96"/>
        <v>8418509.7777777798</v>
      </c>
      <c r="AS103" s="292">
        <v>6.0000000000000001E-3</v>
      </c>
      <c r="AT103" s="375">
        <f t="shared" si="97"/>
        <v>50511.058666666679</v>
      </c>
      <c r="AU103" s="187">
        <v>0.1</v>
      </c>
      <c r="AV103" s="375">
        <f t="shared" si="98"/>
        <v>8520355.3333333358</v>
      </c>
      <c r="AW103" s="292">
        <v>6.0000000000000001E-3</v>
      </c>
      <c r="AX103" s="183">
        <f t="shared" si="99"/>
        <v>51122.132000000012</v>
      </c>
      <c r="AY103" s="187">
        <v>0.1</v>
      </c>
      <c r="AZ103" s="375">
        <f t="shared" si="100"/>
        <v>8622200.8888888918</v>
      </c>
      <c r="BA103" s="292">
        <v>6.0000000000000001E-3</v>
      </c>
      <c r="BB103" s="375">
        <f t="shared" si="101"/>
        <v>51733.205333333353</v>
      </c>
      <c r="BC103" s="187">
        <v>0.1</v>
      </c>
      <c r="BD103" s="375">
        <f t="shared" si="102"/>
        <v>8724046.4444444478</v>
      </c>
      <c r="BE103" s="292">
        <v>6.0000000000000001E-3</v>
      </c>
      <c r="BF103" s="375">
        <f t="shared" si="103"/>
        <v>52344.278666666687</v>
      </c>
      <c r="BG103" s="187">
        <v>0.1</v>
      </c>
      <c r="BH103" s="188" t="s">
        <v>455</v>
      </c>
      <c r="BI103" s="278">
        <v>8825892</v>
      </c>
      <c r="BJ103" s="292">
        <v>6.0000000000000001E-3</v>
      </c>
      <c r="BK103" s="307" t="s">
        <v>529</v>
      </c>
      <c r="BL103" s="277">
        <f t="shared" si="120"/>
        <v>52955.351999999999</v>
      </c>
      <c r="BM103" s="187">
        <v>0.1</v>
      </c>
      <c r="BN103" s="278"/>
      <c r="BO103" s="387">
        <f t="shared" si="104"/>
        <v>30324.187188000004</v>
      </c>
      <c r="BP103" s="387">
        <f t="shared" si="105"/>
        <v>30714.663048000002</v>
      </c>
      <c r="BQ103" s="387">
        <f t="shared" si="106"/>
        <v>31105.138908000004</v>
      </c>
      <c r="BR103" s="387">
        <f t="shared" si="107"/>
        <v>31495.61476800001</v>
      </c>
      <c r="BS103" s="387">
        <f t="shared" si="108"/>
        <v>31886.090628000009</v>
      </c>
      <c r="BT103" s="387">
        <f t="shared" si="109"/>
        <v>32276.566488000011</v>
      </c>
      <c r="BU103" s="387">
        <f t="shared" si="110"/>
        <v>32667.04234800001</v>
      </c>
      <c r="BV103" s="387">
        <f t="shared" si="111"/>
        <v>33057.518208000009</v>
      </c>
      <c r="BW103" s="387">
        <f t="shared" si="112"/>
        <v>33447.994068000015</v>
      </c>
      <c r="BX103" s="387">
        <f t="shared" si="113"/>
        <v>33838.469927999999</v>
      </c>
      <c r="BY103" s="388">
        <f t="shared" si="114"/>
        <v>0.11589041837173066</v>
      </c>
      <c r="BZ103" s="388">
        <f t="shared" si="115"/>
        <v>0.11589041837173075</v>
      </c>
      <c r="CA103" s="389" t="b">
        <f t="shared" si="116"/>
        <v>1</v>
      </c>
    </row>
    <row r="104" spans="1:79">
      <c r="A104" s="232">
        <v>247</v>
      </c>
      <c r="B104" s="183" t="s">
        <v>173</v>
      </c>
      <c r="C104" s="183" t="s">
        <v>179</v>
      </c>
      <c r="D104" s="192" t="s">
        <v>180</v>
      </c>
      <c r="E104" s="183" t="str">
        <f t="shared" si="85"/>
        <v>Purchase of consumables for Growth Monitoring and promotion</v>
      </c>
      <c r="F104" s="184">
        <v>3</v>
      </c>
      <c r="G104" s="183">
        <v>2.25</v>
      </c>
      <c r="H104" s="183"/>
      <c r="I104" s="183"/>
      <c r="J104" s="185"/>
      <c r="K104" s="186">
        <f t="shared" si="83"/>
        <v>0</v>
      </c>
      <c r="L104" s="187"/>
      <c r="M104" s="183" t="s">
        <v>48</v>
      </c>
      <c r="N104" s="197" t="s">
        <v>397</v>
      </c>
      <c r="O104" s="197">
        <v>2888984</v>
      </c>
      <c r="P104" s="213">
        <v>1</v>
      </c>
      <c r="Q104" s="183"/>
      <c r="R104" s="190">
        <f t="shared" si="84"/>
        <v>2888984</v>
      </c>
      <c r="S104" s="207">
        <v>0.8</v>
      </c>
      <c r="T104" s="183" t="s">
        <v>457</v>
      </c>
      <c r="U104" s="183">
        <v>4</v>
      </c>
      <c r="V104" s="183" t="s">
        <v>612</v>
      </c>
      <c r="W104" s="183">
        <v>0</v>
      </c>
      <c r="X104" s="193">
        <f t="shared" si="81"/>
        <v>2311187</v>
      </c>
      <c r="Y104" s="194">
        <f t="shared" si="86"/>
        <v>0</v>
      </c>
      <c r="Z104" s="195">
        <f t="shared" si="82"/>
        <v>0</v>
      </c>
      <c r="AA104" s="183" t="s">
        <v>49</v>
      </c>
      <c r="AB104" s="375">
        <f t="shared" si="88"/>
        <v>2915161.3333333335</v>
      </c>
      <c r="AC104" s="213">
        <v>1</v>
      </c>
      <c r="AD104" s="375">
        <f t="shared" si="89"/>
        <v>2915161.3333333335</v>
      </c>
      <c r="AE104" s="187">
        <v>0.8</v>
      </c>
      <c r="AF104" s="375">
        <f t="shared" si="90"/>
        <v>2941338.666666667</v>
      </c>
      <c r="AG104" s="213">
        <v>1</v>
      </c>
      <c r="AH104" s="375">
        <f t="shared" si="91"/>
        <v>2941338.666666667</v>
      </c>
      <c r="AI104" s="187">
        <v>0.8</v>
      </c>
      <c r="AJ104" s="375">
        <f t="shared" si="92"/>
        <v>2967516.0000000005</v>
      </c>
      <c r="AK104" s="213">
        <v>1</v>
      </c>
      <c r="AL104" s="375">
        <f t="shared" si="93"/>
        <v>2967516.0000000005</v>
      </c>
      <c r="AM104" s="187">
        <v>0.8</v>
      </c>
      <c r="AN104" s="375">
        <f t="shared" si="94"/>
        <v>2993693.333333334</v>
      </c>
      <c r="AO104" s="213">
        <v>1</v>
      </c>
      <c r="AP104" s="375">
        <f t="shared" si="95"/>
        <v>2993693.333333334</v>
      </c>
      <c r="AQ104" s="187">
        <v>0.8</v>
      </c>
      <c r="AR104" s="375">
        <f t="shared" si="96"/>
        <v>3019870.6666666674</v>
      </c>
      <c r="AS104" s="213">
        <v>1</v>
      </c>
      <c r="AT104" s="375">
        <f t="shared" si="97"/>
        <v>3019870.6666666674</v>
      </c>
      <c r="AU104" s="187">
        <v>0.8</v>
      </c>
      <c r="AV104" s="375">
        <f t="shared" si="98"/>
        <v>3046048.0000000009</v>
      </c>
      <c r="AW104" s="213">
        <v>1</v>
      </c>
      <c r="AX104" s="183">
        <f t="shared" si="99"/>
        <v>3046048.0000000009</v>
      </c>
      <c r="AY104" s="187">
        <v>0.8</v>
      </c>
      <c r="AZ104" s="375">
        <f t="shared" si="100"/>
        <v>3072225.3333333344</v>
      </c>
      <c r="BA104" s="213">
        <v>1</v>
      </c>
      <c r="BB104" s="375">
        <f t="shared" si="101"/>
        <v>3072225.3333333344</v>
      </c>
      <c r="BC104" s="187">
        <v>0.8</v>
      </c>
      <c r="BD104" s="375">
        <f t="shared" si="102"/>
        <v>3098402.6666666679</v>
      </c>
      <c r="BE104" s="213">
        <v>1</v>
      </c>
      <c r="BF104" s="375">
        <f t="shared" si="103"/>
        <v>3098402.6666666679</v>
      </c>
      <c r="BG104" s="187">
        <v>0.8</v>
      </c>
      <c r="BH104" s="188" t="s">
        <v>397</v>
      </c>
      <c r="BI104" s="278">
        <v>3124580</v>
      </c>
      <c r="BJ104" s="213">
        <v>1</v>
      </c>
      <c r="BK104" s="307" t="s">
        <v>529</v>
      </c>
      <c r="BL104" s="277">
        <f t="shared" si="120"/>
        <v>3124580</v>
      </c>
      <c r="BM104" s="187">
        <v>0.8</v>
      </c>
      <c r="BN104" s="278"/>
      <c r="BO104" s="387">
        <f t="shared" si="104"/>
        <v>0</v>
      </c>
      <c r="BP104" s="387">
        <f t="shared" si="105"/>
        <v>0</v>
      </c>
      <c r="BQ104" s="387">
        <f t="shared" si="106"/>
        <v>0</v>
      </c>
      <c r="BR104" s="387">
        <f t="shared" si="107"/>
        <v>0</v>
      </c>
      <c r="BS104" s="387">
        <f t="shared" si="108"/>
        <v>0</v>
      </c>
      <c r="BT104" s="387">
        <f t="shared" si="109"/>
        <v>0</v>
      </c>
      <c r="BU104" s="387">
        <f t="shared" si="110"/>
        <v>0</v>
      </c>
      <c r="BV104" s="387">
        <f t="shared" si="111"/>
        <v>0</v>
      </c>
      <c r="BW104" s="387">
        <f t="shared" si="112"/>
        <v>0</v>
      </c>
      <c r="BX104" s="387">
        <f t="shared" si="113"/>
        <v>0</v>
      </c>
      <c r="BY104" s="388" t="e">
        <f t="shared" si="114"/>
        <v>#DIV/0!</v>
      </c>
      <c r="BZ104" s="388">
        <f t="shared" si="115"/>
        <v>8.1549776668891211E-2</v>
      </c>
      <c r="CA104" s="389" t="e">
        <f t="shared" si="116"/>
        <v>#DIV/0!</v>
      </c>
    </row>
    <row r="105" spans="1:79" ht="15" customHeight="1">
      <c r="A105" s="183">
        <v>250</v>
      </c>
      <c r="B105" s="183" t="s">
        <v>173</v>
      </c>
      <c r="C105" s="183" t="s">
        <v>78</v>
      </c>
      <c r="D105" s="183" t="s">
        <v>181</v>
      </c>
      <c r="E105" s="183" t="str">
        <f t="shared" si="85"/>
        <v>Purchase of consumables for Distribution of micronutrient supplements</v>
      </c>
      <c r="F105" s="206">
        <v>3</v>
      </c>
      <c r="G105" s="183">
        <v>2.25</v>
      </c>
      <c r="H105" s="183"/>
      <c r="I105" s="183"/>
      <c r="J105" s="183"/>
      <c r="K105" s="186">
        <f t="shared" si="83"/>
        <v>0</v>
      </c>
      <c r="L105" s="183"/>
      <c r="M105" s="183" t="s">
        <v>48</v>
      </c>
      <c r="N105" s="197" t="s">
        <v>397</v>
      </c>
      <c r="O105" s="197">
        <v>2888984</v>
      </c>
      <c r="P105" s="230">
        <v>1</v>
      </c>
      <c r="Q105" s="183"/>
      <c r="R105" s="190">
        <f t="shared" si="84"/>
        <v>2888984</v>
      </c>
      <c r="S105" s="207">
        <v>0.8</v>
      </c>
      <c r="T105" s="183" t="s">
        <v>457</v>
      </c>
      <c r="U105" s="183">
        <v>1</v>
      </c>
      <c r="V105" s="183"/>
      <c r="W105" s="183"/>
      <c r="X105" s="193">
        <f t="shared" si="81"/>
        <v>2311187</v>
      </c>
      <c r="Y105" s="194">
        <f t="shared" si="86"/>
        <v>0</v>
      </c>
      <c r="Z105" s="195">
        <f t="shared" si="82"/>
        <v>0</v>
      </c>
      <c r="AA105" s="183" t="s">
        <v>57</v>
      </c>
      <c r="AB105" s="183"/>
      <c r="AC105" s="227">
        <v>0.1</v>
      </c>
      <c r="AD105" s="183"/>
      <c r="AE105" s="183"/>
      <c r="AF105" s="183"/>
      <c r="AG105" s="217">
        <v>0.1</v>
      </c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8" t="s">
        <v>397</v>
      </c>
      <c r="BI105" s="278">
        <v>3124580</v>
      </c>
      <c r="BJ105" s="293">
        <v>1</v>
      </c>
      <c r="BK105" s="307" t="s">
        <v>529</v>
      </c>
      <c r="BL105" s="277">
        <f t="shared" si="120"/>
        <v>3124580</v>
      </c>
      <c r="BM105" s="187">
        <v>0.8</v>
      </c>
      <c r="BN105" s="297"/>
      <c r="BO105" s="387"/>
    </row>
    <row r="106" spans="1:79">
      <c r="A106" s="232">
        <v>259</v>
      </c>
      <c r="B106" s="183" t="s">
        <v>182</v>
      </c>
      <c r="C106" s="183" t="s">
        <v>183</v>
      </c>
      <c r="D106" s="192" t="s">
        <v>184</v>
      </c>
      <c r="E106" s="183" t="str">
        <f t="shared" si="85"/>
        <v>Purchase of consumables for Management of severe tooth pain - tooth extraction</v>
      </c>
      <c r="F106" s="184">
        <v>3</v>
      </c>
      <c r="G106" s="183">
        <v>2.5100000000000002</v>
      </c>
      <c r="H106" s="183"/>
      <c r="I106" s="183"/>
      <c r="J106" s="185"/>
      <c r="K106" s="186">
        <f t="shared" si="83"/>
        <v>0</v>
      </c>
      <c r="L106" s="187"/>
      <c r="M106" s="183" t="s">
        <v>48</v>
      </c>
      <c r="N106" s="183" t="s">
        <v>458</v>
      </c>
      <c r="O106" s="241">
        <v>9672513</v>
      </c>
      <c r="P106" s="227">
        <v>0.1</v>
      </c>
      <c r="Q106" s="183" t="s">
        <v>459</v>
      </c>
      <c r="R106" s="190">
        <f t="shared" si="84"/>
        <v>967251.3</v>
      </c>
      <c r="S106" s="212">
        <v>0.7</v>
      </c>
      <c r="T106" s="183" t="s">
        <v>459</v>
      </c>
      <c r="U106" s="183">
        <v>1</v>
      </c>
      <c r="V106" s="183"/>
      <c r="W106" s="192">
        <v>1.56</v>
      </c>
      <c r="X106" s="193">
        <f t="shared" si="81"/>
        <v>677076</v>
      </c>
      <c r="Y106" s="194">
        <f t="shared" si="86"/>
        <v>1087925572.1880002</v>
      </c>
      <c r="Z106" s="195">
        <f t="shared" si="82"/>
        <v>1056238.4196000001</v>
      </c>
      <c r="AA106" s="183" t="s">
        <v>49</v>
      </c>
      <c r="AB106" s="375">
        <f>((BI106-O106)/$AD$1)+O106</f>
        <v>10012804</v>
      </c>
      <c r="AC106" s="217">
        <v>0.1</v>
      </c>
      <c r="AD106" s="375">
        <f>AB106*AC106</f>
        <v>1001280.4</v>
      </c>
      <c r="AE106" s="343">
        <v>0.7</v>
      </c>
      <c r="AF106" s="375">
        <f>((BI106-O106)/$AD$1)+AB106</f>
        <v>10353095</v>
      </c>
      <c r="AG106" s="217">
        <v>1</v>
      </c>
      <c r="AH106" s="375">
        <f>AF106*AG106</f>
        <v>10353095</v>
      </c>
      <c r="AI106" s="343">
        <v>0.7</v>
      </c>
      <c r="AJ106" s="375">
        <f>((BI106-O106)/$AD$1)+AF106</f>
        <v>10693386</v>
      </c>
      <c r="AK106" s="217">
        <v>1</v>
      </c>
      <c r="AL106" s="375">
        <f>AJ106*AK106</f>
        <v>10693386</v>
      </c>
      <c r="AM106" s="343">
        <v>0.7</v>
      </c>
      <c r="AN106" s="375">
        <f>((BI106-O106)/$AD$1)+AJ106</f>
        <v>11033677</v>
      </c>
      <c r="AO106" s="217">
        <v>1</v>
      </c>
      <c r="AP106" s="375">
        <f>AN106*AO106</f>
        <v>11033677</v>
      </c>
      <c r="AQ106" s="343">
        <v>0.7</v>
      </c>
      <c r="AR106" s="375">
        <f>((BI106-O106)/$AD$1)+AN106</f>
        <v>11373968</v>
      </c>
      <c r="AS106" s="217">
        <v>1</v>
      </c>
      <c r="AT106" s="375">
        <f>AR106*AS106</f>
        <v>11373968</v>
      </c>
      <c r="AU106" s="343">
        <v>0.7</v>
      </c>
      <c r="AV106" s="375">
        <f>((BI106-O106)/$AD$1)+AR106</f>
        <v>11714259</v>
      </c>
      <c r="AW106" s="217">
        <v>1</v>
      </c>
      <c r="AX106" s="375">
        <f>AV106*AW106</f>
        <v>11714259</v>
      </c>
      <c r="AY106" s="343">
        <v>0.7</v>
      </c>
      <c r="AZ106" s="375">
        <f>((BI106-O106)/$AD$1)+AV106</f>
        <v>12054550</v>
      </c>
      <c r="BA106" s="217">
        <v>1</v>
      </c>
      <c r="BB106" s="375">
        <f>AZ106*BA106</f>
        <v>12054550</v>
      </c>
      <c r="BC106" s="343">
        <v>0.7</v>
      </c>
      <c r="BD106" s="375">
        <f>((BI106-O106)/$AD$1)+AZ106</f>
        <v>12394841</v>
      </c>
      <c r="BE106" s="217">
        <v>1</v>
      </c>
      <c r="BF106" s="375">
        <f>BD106*BE106</f>
        <v>12394841</v>
      </c>
      <c r="BG106" s="343">
        <v>0.7</v>
      </c>
      <c r="BH106" s="183" t="s">
        <v>458</v>
      </c>
      <c r="BI106" s="280">
        <v>12735132</v>
      </c>
      <c r="BJ106" s="227">
        <v>0.1</v>
      </c>
      <c r="BK106" s="307" t="s">
        <v>529</v>
      </c>
      <c r="BL106" s="277">
        <f t="shared" si="120"/>
        <v>1273513.2000000002</v>
      </c>
      <c r="BM106" s="205">
        <v>0.7</v>
      </c>
      <c r="BN106" s="278"/>
      <c r="BO106" s="387">
        <f>Z106</f>
        <v>1056238.4196000001</v>
      </c>
      <c r="BP106" s="387">
        <f>AD106*AE106*$W106</f>
        <v>1093398.1968</v>
      </c>
      <c r="BQ106" s="387">
        <f>AH106*AI106*$W106</f>
        <v>11305579.74</v>
      </c>
      <c r="BR106" s="387">
        <f>AL106*AM106*$W106</f>
        <v>11677177.512</v>
      </c>
      <c r="BS106" s="387">
        <f>AP106*AQ106*$W106</f>
        <v>12048775.284</v>
      </c>
      <c r="BT106" s="387">
        <f>AT106*AU106*$W106</f>
        <v>12420373.056</v>
      </c>
      <c r="BU106" s="387">
        <f>AX106*AY106*$W106</f>
        <v>12791970.828</v>
      </c>
      <c r="BV106" s="387">
        <f>BB106*BC106*$W106</f>
        <v>13163568.6</v>
      </c>
      <c r="BW106" s="387">
        <f>BF106*BG106*$W106</f>
        <v>13535166.372</v>
      </c>
      <c r="BX106" s="387">
        <f>BL106*BM106*$W106</f>
        <v>1390676.4144000001</v>
      </c>
      <c r="BY106" s="388">
        <f>(BX106-BO106)/BO106</f>
        <v>0.31663115883121579</v>
      </c>
      <c r="BZ106" s="388">
        <f>(BL106-R106)/R106</f>
        <v>0.31663115883121595</v>
      </c>
      <c r="CA106" s="389" t="b">
        <f>BY106=BZ106</f>
        <v>1</v>
      </c>
    </row>
    <row r="107" spans="1:79" ht="16.2" customHeight="1">
      <c r="A107" s="232">
        <v>260</v>
      </c>
      <c r="B107" s="183" t="s">
        <v>182</v>
      </c>
      <c r="C107" s="183" t="s">
        <v>185</v>
      </c>
      <c r="D107" s="183" t="s">
        <v>186</v>
      </c>
      <c r="E107" s="183" t="str">
        <f t="shared" si="85"/>
        <v>Purchase of consumables for Management of mild tooth pain - tooth filling</v>
      </c>
      <c r="F107" s="183">
        <v>2</v>
      </c>
      <c r="G107" s="183">
        <v>2.38</v>
      </c>
      <c r="H107" s="183"/>
      <c r="I107" s="183"/>
      <c r="J107" s="185"/>
      <c r="K107" s="186">
        <f t="shared" si="83"/>
        <v>0</v>
      </c>
      <c r="L107" s="187"/>
      <c r="M107" s="183" t="s">
        <v>48</v>
      </c>
      <c r="N107" s="183" t="s">
        <v>458</v>
      </c>
      <c r="O107" s="241">
        <v>9672513</v>
      </c>
      <c r="P107" s="227">
        <v>0.1</v>
      </c>
      <c r="Q107" s="183" t="s">
        <v>459</v>
      </c>
      <c r="R107" s="190">
        <f t="shared" si="84"/>
        <v>967251.3</v>
      </c>
      <c r="S107" s="212">
        <v>0.1</v>
      </c>
      <c r="T107" s="183" t="s">
        <v>459</v>
      </c>
      <c r="U107" s="183">
        <v>1</v>
      </c>
      <c r="V107" s="183"/>
      <c r="W107" s="192">
        <v>17.609796000000003</v>
      </c>
      <c r="X107" s="193">
        <f t="shared" si="81"/>
        <v>96725</v>
      </c>
      <c r="Y107" s="194">
        <f t="shared" si="86"/>
        <v>1754409101.5946848</v>
      </c>
      <c r="Z107" s="195">
        <f t="shared" si="82"/>
        <v>1703309.8073734804</v>
      </c>
      <c r="AA107" s="183" t="s">
        <v>57</v>
      </c>
      <c r="AB107" s="183"/>
      <c r="AC107" s="217">
        <v>4.7E-2</v>
      </c>
      <c r="AD107" s="183"/>
      <c r="AE107" s="183"/>
      <c r="AF107" s="183"/>
      <c r="AG107" s="217">
        <v>4.7E-2</v>
      </c>
      <c r="AH107" s="183"/>
      <c r="AI107" s="187">
        <v>0.5</v>
      </c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 t="s">
        <v>458</v>
      </c>
      <c r="BI107" s="280">
        <v>12735132</v>
      </c>
      <c r="BJ107" s="227">
        <v>0.1</v>
      </c>
      <c r="BK107" s="307" t="s">
        <v>529</v>
      </c>
      <c r="BL107" s="277">
        <f t="shared" si="120"/>
        <v>1273513.2000000002</v>
      </c>
      <c r="BM107" s="205">
        <v>0.1</v>
      </c>
      <c r="BN107" s="297"/>
      <c r="BO107" s="387"/>
    </row>
    <row r="108" spans="1:79">
      <c r="A108" s="183">
        <v>279</v>
      </c>
      <c r="B108" s="183" t="s">
        <v>187</v>
      </c>
      <c r="C108" s="183" t="s">
        <v>139</v>
      </c>
      <c r="D108" s="183" t="s">
        <v>188</v>
      </c>
      <c r="E108" s="183" t="str">
        <f t="shared" si="85"/>
        <v>Purchase of consumables for Asthma: Inhaled short acting beta agonist for intermittent asthma</v>
      </c>
      <c r="F108" s="184">
        <v>3</v>
      </c>
      <c r="G108" s="183">
        <v>2.13</v>
      </c>
      <c r="H108" s="183">
        <v>1.5053980731355918E-3</v>
      </c>
      <c r="I108" s="183">
        <v>9.9655115715982276</v>
      </c>
      <c r="J108" s="185">
        <v>6619.8514196587721</v>
      </c>
      <c r="K108" s="186">
        <f t="shared" si="83"/>
        <v>554.76869499999998</v>
      </c>
      <c r="L108" s="187">
        <v>0</v>
      </c>
      <c r="M108" s="183" t="s">
        <v>48</v>
      </c>
      <c r="N108" s="197" t="s">
        <v>460</v>
      </c>
      <c r="O108" s="197">
        <v>18898441</v>
      </c>
      <c r="P108" s="217">
        <v>3.9E-2</v>
      </c>
      <c r="Q108" s="190" t="s">
        <v>461</v>
      </c>
      <c r="R108" s="190">
        <f t="shared" si="84"/>
        <v>737039.19900000002</v>
      </c>
      <c r="S108" s="207">
        <v>0.5</v>
      </c>
      <c r="T108" s="183" t="s">
        <v>436</v>
      </c>
      <c r="U108" s="63">
        <v>4</v>
      </c>
      <c r="V108" s="260" t="s">
        <v>502</v>
      </c>
      <c r="W108" s="183">
        <v>54.552</v>
      </c>
      <c r="X108" s="193">
        <f t="shared" si="81"/>
        <v>368520</v>
      </c>
      <c r="Y108" s="194">
        <f t="shared" si="86"/>
        <v>20706585627.681721</v>
      </c>
      <c r="Z108" s="195">
        <f t="shared" si="82"/>
        <v>20103481.191924002</v>
      </c>
      <c r="AA108" s="183" t="s">
        <v>49</v>
      </c>
      <c r="AB108" s="375">
        <f t="shared" ref="AB108:AB123" si="122">((BI108-O108)/$AD$1)+O108</f>
        <v>19366610.555555556</v>
      </c>
      <c r="AC108" s="217">
        <v>3.9E-2</v>
      </c>
      <c r="AD108" s="375">
        <f t="shared" ref="AD108:AD123" si="123">AB108*AC108</f>
        <v>755297.81166666665</v>
      </c>
      <c r="AE108" s="187">
        <v>0.5</v>
      </c>
      <c r="AF108" s="375">
        <f t="shared" ref="AF108:AF123" si="124">((BI108-O108)/$AD$1)+AB108</f>
        <v>19834780.111111112</v>
      </c>
      <c r="AG108" s="292">
        <v>3.9E-2</v>
      </c>
      <c r="AH108" s="375">
        <f t="shared" ref="AH108:AH123" si="125">AF108*AG108</f>
        <v>773556.42433333339</v>
      </c>
      <c r="AI108" s="187">
        <v>0.5</v>
      </c>
      <c r="AJ108" s="375">
        <f t="shared" ref="AJ108:AJ123" si="126">((BI108-O108)/$AD$1)+AF108</f>
        <v>20302949.666666668</v>
      </c>
      <c r="AK108" s="292">
        <v>3.9E-2</v>
      </c>
      <c r="AL108" s="375">
        <f t="shared" ref="AL108:AL123" si="127">AJ108*AK108</f>
        <v>791815.03700000001</v>
      </c>
      <c r="AM108" s="187">
        <v>0.5</v>
      </c>
      <c r="AN108" s="375">
        <f t="shared" ref="AN108:AN123" si="128">((BI108-O108)/$AD$1)+AJ108</f>
        <v>20771119.222222224</v>
      </c>
      <c r="AO108" s="292">
        <v>3.9E-2</v>
      </c>
      <c r="AP108" s="375">
        <f t="shared" ref="AP108:AP123" si="129">AN108*AO108</f>
        <v>810073.64966666675</v>
      </c>
      <c r="AQ108" s="187">
        <v>0.5</v>
      </c>
      <c r="AR108" s="375">
        <f t="shared" ref="AR108:AR123" si="130">((BI108-O108)/$AD$1)+AN108</f>
        <v>21239288.77777778</v>
      </c>
      <c r="AS108" s="292">
        <v>3.9E-2</v>
      </c>
      <c r="AT108" s="375">
        <f t="shared" ref="AT108:AT123" si="131">AR108*AS108</f>
        <v>828332.26233333338</v>
      </c>
      <c r="AU108" s="187">
        <v>0.5</v>
      </c>
      <c r="AV108" s="375">
        <f t="shared" ref="AV108:AV123" si="132">((BI108-O108)/$AD$1)+AR108</f>
        <v>21707458.333333336</v>
      </c>
      <c r="AW108" s="292">
        <v>3.9E-2</v>
      </c>
      <c r="AX108" s="375">
        <f t="shared" ref="AX108:AX123" si="133">AV108*AW108</f>
        <v>846590.87500000012</v>
      </c>
      <c r="AY108" s="187">
        <v>0.5</v>
      </c>
      <c r="AZ108" s="375">
        <f t="shared" ref="AZ108:AZ123" si="134">((BI108-O108)/$AD$1)+AV108</f>
        <v>22175627.888888892</v>
      </c>
      <c r="BA108" s="292">
        <v>3.9E-2</v>
      </c>
      <c r="BB108" s="375">
        <f t="shared" ref="BB108:BB123" si="135">AZ108*BA108</f>
        <v>864849.48766666674</v>
      </c>
      <c r="BC108" s="187">
        <v>0.5</v>
      </c>
      <c r="BD108" s="375">
        <f t="shared" ref="BD108:BD123" si="136">((BI108-O108)/$AD$1)+AZ108</f>
        <v>22643797.444444448</v>
      </c>
      <c r="BE108" s="292">
        <v>3.9E-2</v>
      </c>
      <c r="BF108" s="375">
        <f>BD108*BE108</f>
        <v>883108.10033333348</v>
      </c>
      <c r="BG108" s="187">
        <v>0.5</v>
      </c>
      <c r="BH108" s="188" t="s">
        <v>460</v>
      </c>
      <c r="BI108" s="280">
        <v>23111967</v>
      </c>
      <c r="BJ108" s="217">
        <v>3.9E-2</v>
      </c>
      <c r="BK108" s="307" t="s">
        <v>529</v>
      </c>
      <c r="BL108" s="277">
        <f t="shared" si="120"/>
        <v>901366.71299999999</v>
      </c>
      <c r="BM108" s="187">
        <v>0.5</v>
      </c>
      <c r="BN108" s="278"/>
      <c r="BO108" s="387">
        <f t="shared" ref="BO108:BO123" si="137">Z108</f>
        <v>20103481.191924002</v>
      </c>
      <c r="BP108" s="387">
        <f t="shared" ref="BP108:BP123" si="138">AD108*AE108*$W108</f>
        <v>20601503.111019999</v>
      </c>
      <c r="BQ108" s="387">
        <f t="shared" ref="BQ108:BQ123" si="139">AH108*AI108*$W108</f>
        <v>21099525.030116003</v>
      </c>
      <c r="BR108" s="387">
        <f t="shared" ref="BR108:BR123" si="140">AL108*AM108*$W108</f>
        <v>21597546.949212</v>
      </c>
      <c r="BS108" s="387">
        <f t="shared" ref="BS108:BS123" si="141">AP108*AQ108*$W108</f>
        <v>22095568.868308004</v>
      </c>
      <c r="BT108" s="387">
        <f t="shared" ref="BT108:BT123" si="142">AT108*AU108*$W108</f>
        <v>22593590.787404001</v>
      </c>
      <c r="BU108" s="387">
        <f t="shared" ref="BU108:BU123" si="143">AX108*AY108*$W108</f>
        <v>23091612.706500001</v>
      </c>
      <c r="BV108" s="387">
        <f t="shared" ref="BV108:BV123" si="144">BB108*BC108*$W108</f>
        <v>23589634.625596002</v>
      </c>
      <c r="BW108" s="387">
        <f t="shared" ref="BW108:BW123" si="145">BF108*BG108*$W108</f>
        <v>24087656.544692002</v>
      </c>
      <c r="BX108" s="387">
        <f t="shared" ref="BX108:BX123" si="146">BL108*BM108*$W108</f>
        <v>24585678.463787999</v>
      </c>
      <c r="BY108" s="388">
        <f t="shared" ref="BY108:BY123" si="147">(BX108-BO108)/BO108</f>
        <v>0.22295627454137601</v>
      </c>
      <c r="BZ108" s="388">
        <f t="shared" ref="BZ108:BZ123" si="148">(BL108-R108)/R108</f>
        <v>0.22295627454137615</v>
      </c>
      <c r="CA108" s="389" t="b">
        <f t="shared" ref="CA108:CA123" si="149">BY108=BZ108</f>
        <v>1</v>
      </c>
    </row>
    <row r="109" spans="1:79">
      <c r="A109" s="183">
        <v>280</v>
      </c>
      <c r="B109" s="183" t="s">
        <v>187</v>
      </c>
      <c r="C109" s="183" t="s">
        <v>139</v>
      </c>
      <c r="D109" s="183" t="s">
        <v>189</v>
      </c>
      <c r="E109" s="183" t="str">
        <f t="shared" si="85"/>
        <v>Purchase of consumables for COPD - Inhaled salbutamol</v>
      </c>
      <c r="F109" s="184">
        <v>3</v>
      </c>
      <c r="G109" s="183">
        <v>2.13</v>
      </c>
      <c r="H109" s="183">
        <v>1.2491601032401719E-3</v>
      </c>
      <c r="I109" s="183">
        <v>8.2692542828155506</v>
      </c>
      <c r="J109" s="185">
        <v>6619.851419658773</v>
      </c>
      <c r="K109" s="186">
        <f t="shared" si="83"/>
        <v>283.93915743528976</v>
      </c>
      <c r="L109" s="187">
        <v>0</v>
      </c>
      <c r="M109" s="183" t="s">
        <v>48</v>
      </c>
      <c r="N109" s="197" t="s">
        <v>435</v>
      </c>
      <c r="O109" s="242">
        <v>9672513</v>
      </c>
      <c r="P109" s="217">
        <v>4.7E-2</v>
      </c>
      <c r="Q109" s="190" t="s">
        <v>462</v>
      </c>
      <c r="R109" s="190">
        <f t="shared" si="84"/>
        <v>454608.11099999998</v>
      </c>
      <c r="S109" s="207">
        <v>0.5</v>
      </c>
      <c r="T109" s="183" t="s">
        <v>436</v>
      </c>
      <c r="U109" s="63">
        <v>4</v>
      </c>
      <c r="V109" s="260" t="s">
        <v>502</v>
      </c>
      <c r="W109" s="183">
        <v>54.552</v>
      </c>
      <c r="X109" s="193">
        <f t="shared" si="81"/>
        <v>227304</v>
      </c>
      <c r="Y109" s="194">
        <f t="shared" si="86"/>
        <v>12771887560.70508</v>
      </c>
      <c r="Z109" s="195">
        <f t="shared" si="82"/>
        <v>12399890.835635999</v>
      </c>
      <c r="AA109" s="183" t="s">
        <v>49</v>
      </c>
      <c r="AB109" s="375">
        <f t="shared" si="122"/>
        <v>10012804</v>
      </c>
      <c r="AC109" s="217">
        <v>4.7E-2</v>
      </c>
      <c r="AD109" s="375">
        <f t="shared" si="123"/>
        <v>470601.788</v>
      </c>
      <c r="AE109" s="187">
        <v>0.5</v>
      </c>
      <c r="AF109" s="375">
        <f t="shared" si="124"/>
        <v>10353095</v>
      </c>
      <c r="AG109" s="343">
        <v>4.7E-2</v>
      </c>
      <c r="AH109" s="375">
        <f t="shared" si="125"/>
        <v>486595.46500000003</v>
      </c>
      <c r="AI109" s="187">
        <v>0.5</v>
      </c>
      <c r="AJ109" s="375">
        <f t="shared" si="126"/>
        <v>10693386</v>
      </c>
      <c r="AK109" s="343">
        <v>4.7E-2</v>
      </c>
      <c r="AL109" s="375">
        <f t="shared" si="127"/>
        <v>502589.14199999999</v>
      </c>
      <c r="AM109" s="187">
        <v>0.5</v>
      </c>
      <c r="AN109" s="375">
        <f t="shared" si="128"/>
        <v>11033677</v>
      </c>
      <c r="AO109" s="343">
        <v>4.7E-2</v>
      </c>
      <c r="AP109" s="375">
        <f t="shared" si="129"/>
        <v>518582.81900000002</v>
      </c>
      <c r="AQ109" s="187">
        <v>0.5</v>
      </c>
      <c r="AR109" s="375">
        <f t="shared" si="130"/>
        <v>11373968</v>
      </c>
      <c r="AS109" s="343">
        <v>4.7E-2</v>
      </c>
      <c r="AT109" s="375">
        <f t="shared" si="131"/>
        <v>534576.49600000004</v>
      </c>
      <c r="AU109" s="187">
        <v>0.5</v>
      </c>
      <c r="AV109" s="375">
        <f t="shared" si="132"/>
        <v>11714259</v>
      </c>
      <c r="AW109" s="343">
        <v>4.7E-2</v>
      </c>
      <c r="AX109" s="375">
        <f t="shared" si="133"/>
        <v>550570.17299999995</v>
      </c>
      <c r="AY109" s="187">
        <v>0.5</v>
      </c>
      <c r="AZ109" s="375">
        <f t="shared" si="134"/>
        <v>12054550</v>
      </c>
      <c r="BA109" s="343">
        <v>4.7E-2</v>
      </c>
      <c r="BB109" s="375">
        <f t="shared" si="135"/>
        <v>566563.85</v>
      </c>
      <c r="BC109" s="187">
        <v>0.5</v>
      </c>
      <c r="BD109" s="375">
        <f t="shared" si="136"/>
        <v>12394841</v>
      </c>
      <c r="BE109" s="343">
        <v>4.7E-2</v>
      </c>
      <c r="BF109" s="375">
        <f t="shared" ref="BF109:BF123" si="150">BD109*BE109</f>
        <v>582557.527</v>
      </c>
      <c r="BG109" s="187">
        <v>0.5</v>
      </c>
      <c r="BH109" s="188" t="s">
        <v>435</v>
      </c>
      <c r="BI109" s="280">
        <v>12735132</v>
      </c>
      <c r="BJ109" s="217">
        <v>4.7E-2</v>
      </c>
      <c r="BK109" s="307" t="s">
        <v>529</v>
      </c>
      <c r="BL109" s="277">
        <f t="shared" si="120"/>
        <v>598551.20400000003</v>
      </c>
      <c r="BM109" s="187">
        <v>0.5</v>
      </c>
      <c r="BN109" s="278"/>
      <c r="BO109" s="387">
        <f t="shared" si="137"/>
        <v>12399890.835635999</v>
      </c>
      <c r="BP109" s="387">
        <f t="shared" si="138"/>
        <v>12836134.369487999</v>
      </c>
      <c r="BQ109" s="387">
        <f t="shared" si="139"/>
        <v>13272377.903340001</v>
      </c>
      <c r="BR109" s="387">
        <f t="shared" si="140"/>
        <v>13708621.437192</v>
      </c>
      <c r="BS109" s="387">
        <f t="shared" si="141"/>
        <v>14144864.971044</v>
      </c>
      <c r="BT109" s="387">
        <f t="shared" si="142"/>
        <v>14581108.504896002</v>
      </c>
      <c r="BU109" s="387">
        <f t="shared" si="143"/>
        <v>15017352.038747998</v>
      </c>
      <c r="BV109" s="387">
        <f t="shared" si="144"/>
        <v>15453595.5726</v>
      </c>
      <c r="BW109" s="387">
        <f t="shared" si="145"/>
        <v>15889839.106451999</v>
      </c>
      <c r="BX109" s="387">
        <f t="shared" si="146"/>
        <v>16326082.640304001</v>
      </c>
      <c r="BY109" s="388">
        <f t="shared" si="147"/>
        <v>0.31663115883121601</v>
      </c>
      <c r="BZ109" s="388">
        <f t="shared" si="148"/>
        <v>0.31663115883121595</v>
      </c>
      <c r="CA109" s="389" t="b">
        <f t="shared" si="149"/>
        <v>1</v>
      </c>
    </row>
    <row r="110" spans="1:79">
      <c r="A110" s="183">
        <v>298</v>
      </c>
      <c r="B110" s="183" t="s">
        <v>190</v>
      </c>
      <c r="C110" s="183" t="s">
        <v>191</v>
      </c>
      <c r="D110" s="183" t="s">
        <v>192</v>
      </c>
      <c r="E110" s="183" t="str">
        <f t="shared" si="85"/>
        <v>Purchase of consumables for (Full) Xpert for all patients with presumptive tuberculosis</v>
      </c>
      <c r="F110" s="183">
        <v>2</v>
      </c>
      <c r="G110" s="183">
        <v>2.73</v>
      </c>
      <c r="H110" s="183">
        <v>2.3940286609243342E-3</v>
      </c>
      <c r="I110" s="183">
        <v>0.33295142272375861</v>
      </c>
      <c r="J110" s="185">
        <v>139.07578808818693</v>
      </c>
      <c r="K110" s="186">
        <f t="shared" si="83"/>
        <v>1400.5067666407356</v>
      </c>
      <c r="L110" s="187">
        <v>0.9</v>
      </c>
      <c r="M110" s="183" t="s">
        <v>51</v>
      </c>
      <c r="N110" s="197" t="s">
        <v>463</v>
      </c>
      <c r="O110" s="202">
        <v>650000</v>
      </c>
      <c r="P110" s="230">
        <v>1</v>
      </c>
      <c r="Q110" s="197" t="s">
        <v>464</v>
      </c>
      <c r="R110" s="190">
        <f t="shared" si="84"/>
        <v>650000</v>
      </c>
      <c r="S110" s="207">
        <v>0.9</v>
      </c>
      <c r="T110" s="190" t="s">
        <v>465</v>
      </c>
      <c r="U110" s="190">
        <v>1</v>
      </c>
      <c r="V110" s="190"/>
      <c r="W110" s="183">
        <v>9.9906959999999998</v>
      </c>
      <c r="X110" s="193">
        <f t="shared" si="81"/>
        <v>585000</v>
      </c>
      <c r="Y110" s="194">
        <f t="shared" si="86"/>
        <v>6019893874.8000002</v>
      </c>
      <c r="Z110" s="195">
        <f t="shared" si="82"/>
        <v>5844557.1600000001</v>
      </c>
      <c r="AA110" s="183" t="s">
        <v>49</v>
      </c>
      <c r="AB110" s="375">
        <f t="shared" si="122"/>
        <v>634942</v>
      </c>
      <c r="AC110" s="292">
        <v>1</v>
      </c>
      <c r="AD110" s="375">
        <f t="shared" si="123"/>
        <v>634942</v>
      </c>
      <c r="AE110" s="187">
        <v>0.9</v>
      </c>
      <c r="AF110" s="375">
        <f t="shared" si="124"/>
        <v>619884</v>
      </c>
      <c r="AG110" s="343">
        <v>1</v>
      </c>
      <c r="AH110" s="375">
        <f t="shared" si="125"/>
        <v>619884</v>
      </c>
      <c r="AI110" s="187">
        <v>0.9</v>
      </c>
      <c r="AJ110" s="375">
        <f t="shared" si="126"/>
        <v>604826</v>
      </c>
      <c r="AK110" s="343">
        <v>1</v>
      </c>
      <c r="AL110" s="375">
        <f t="shared" si="127"/>
        <v>604826</v>
      </c>
      <c r="AM110" s="187">
        <v>0.9</v>
      </c>
      <c r="AN110" s="375">
        <f t="shared" si="128"/>
        <v>589768</v>
      </c>
      <c r="AO110" s="343">
        <v>1</v>
      </c>
      <c r="AP110" s="375">
        <f t="shared" si="129"/>
        <v>589768</v>
      </c>
      <c r="AQ110" s="187">
        <v>0.9</v>
      </c>
      <c r="AR110" s="375">
        <f t="shared" si="130"/>
        <v>574710</v>
      </c>
      <c r="AS110" s="343">
        <v>1</v>
      </c>
      <c r="AT110" s="375">
        <f t="shared" si="131"/>
        <v>574710</v>
      </c>
      <c r="AU110" s="187">
        <v>0.9</v>
      </c>
      <c r="AV110" s="375">
        <f t="shared" si="132"/>
        <v>559652</v>
      </c>
      <c r="AW110" s="343">
        <v>1</v>
      </c>
      <c r="AX110" s="375">
        <f t="shared" si="133"/>
        <v>559652</v>
      </c>
      <c r="AY110" s="187">
        <v>0.9</v>
      </c>
      <c r="AZ110" s="375">
        <f t="shared" si="134"/>
        <v>544594</v>
      </c>
      <c r="BA110" s="343">
        <v>1</v>
      </c>
      <c r="BB110" s="375">
        <f t="shared" si="135"/>
        <v>544594</v>
      </c>
      <c r="BC110" s="187">
        <v>0.9</v>
      </c>
      <c r="BD110" s="375">
        <f t="shared" si="136"/>
        <v>529536</v>
      </c>
      <c r="BE110" s="343">
        <v>1</v>
      </c>
      <c r="BF110" s="375">
        <f t="shared" si="150"/>
        <v>529536</v>
      </c>
      <c r="BG110" s="187">
        <v>0.9</v>
      </c>
      <c r="BH110" s="188" t="s">
        <v>551</v>
      </c>
      <c r="BI110" s="280">
        <v>514478</v>
      </c>
      <c r="BJ110" s="292">
        <v>1</v>
      </c>
      <c r="BK110" s="278" t="s">
        <v>552</v>
      </c>
      <c r="BL110" s="277">
        <f t="shared" si="120"/>
        <v>514478</v>
      </c>
      <c r="BM110" s="187">
        <v>0.9</v>
      </c>
      <c r="BN110" s="278"/>
      <c r="BO110" s="387">
        <f t="shared" si="137"/>
        <v>5844557.1600000001</v>
      </c>
      <c r="BP110" s="387">
        <f t="shared" si="138"/>
        <v>5709161.2496688003</v>
      </c>
      <c r="BQ110" s="387">
        <f t="shared" si="139"/>
        <v>5573765.3393375995</v>
      </c>
      <c r="BR110" s="387">
        <f t="shared" si="140"/>
        <v>5438369.4290064005</v>
      </c>
      <c r="BS110" s="387">
        <f t="shared" si="141"/>
        <v>5302973.5186752006</v>
      </c>
      <c r="BT110" s="387">
        <f t="shared" si="142"/>
        <v>5167577.6083439998</v>
      </c>
      <c r="BU110" s="387">
        <f t="shared" si="143"/>
        <v>5032181.6980128</v>
      </c>
      <c r="BV110" s="387">
        <f t="shared" si="144"/>
        <v>4896785.7876816001</v>
      </c>
      <c r="BW110" s="387">
        <f t="shared" si="145"/>
        <v>4761389.8773504002</v>
      </c>
      <c r="BX110" s="387">
        <f t="shared" si="146"/>
        <v>4625993.9670192003</v>
      </c>
      <c r="BY110" s="388">
        <f t="shared" si="147"/>
        <v>-0.20849538461538458</v>
      </c>
      <c r="BZ110" s="388">
        <f t="shared" si="148"/>
        <v>-0.20849538461538461</v>
      </c>
      <c r="CA110" s="389" t="b">
        <f t="shared" si="149"/>
        <v>1</v>
      </c>
    </row>
    <row r="111" spans="1:79">
      <c r="A111" s="232">
        <v>307</v>
      </c>
      <c r="B111" s="183" t="s">
        <v>190</v>
      </c>
      <c r="C111" s="183"/>
      <c r="D111" s="183" t="s">
        <v>194</v>
      </c>
      <c r="E111" s="183" t="str">
        <f t="shared" si="85"/>
        <v>Purchase of consumables for 3HP Preventive Therapy for HIV+ people</v>
      </c>
      <c r="F111" s="184">
        <v>3</v>
      </c>
      <c r="G111" s="183">
        <v>2.6300000000000003</v>
      </c>
      <c r="H111" s="183"/>
      <c r="I111" s="183"/>
      <c r="J111" s="185"/>
      <c r="K111" s="186">
        <f t="shared" si="83"/>
        <v>0</v>
      </c>
      <c r="L111" s="187"/>
      <c r="M111" s="183" t="s">
        <v>51</v>
      </c>
      <c r="N111" s="197" t="s">
        <v>466</v>
      </c>
      <c r="O111" s="202">
        <v>1045011</v>
      </c>
      <c r="P111" s="230">
        <v>1</v>
      </c>
      <c r="Q111" s="197" t="s">
        <v>467</v>
      </c>
      <c r="R111" s="390">
        <f t="shared" si="84"/>
        <v>1045011</v>
      </c>
      <c r="S111" s="207">
        <v>0.9</v>
      </c>
      <c r="T111" s="190" t="s">
        <v>468</v>
      </c>
      <c r="U111" s="63">
        <v>4</v>
      </c>
      <c r="V111" s="260" t="s">
        <v>502</v>
      </c>
      <c r="W111" s="192">
        <v>26.64</v>
      </c>
      <c r="X111" s="193">
        <f t="shared" si="81"/>
        <v>940510</v>
      </c>
      <c r="Y111" s="194">
        <f t="shared" si="86"/>
        <v>25806839248.080002</v>
      </c>
      <c r="Z111" s="195">
        <f t="shared" si="82"/>
        <v>25055183.736000001</v>
      </c>
      <c r="AA111" s="183" t="s">
        <v>49</v>
      </c>
      <c r="AB111" s="375">
        <f t="shared" si="122"/>
        <v>1008266</v>
      </c>
      <c r="AC111" s="293">
        <v>1</v>
      </c>
      <c r="AD111" s="375">
        <f t="shared" si="123"/>
        <v>1008266</v>
      </c>
      <c r="AE111" s="187">
        <v>0.9</v>
      </c>
      <c r="AF111" s="375">
        <f t="shared" si="124"/>
        <v>971521</v>
      </c>
      <c r="AG111" s="343">
        <v>1</v>
      </c>
      <c r="AH111" s="375">
        <f t="shared" si="125"/>
        <v>971521</v>
      </c>
      <c r="AI111" s="187">
        <v>0.9</v>
      </c>
      <c r="AJ111" s="375">
        <f t="shared" si="126"/>
        <v>934776</v>
      </c>
      <c r="AK111" s="343">
        <v>1</v>
      </c>
      <c r="AL111" s="375">
        <f t="shared" si="127"/>
        <v>934776</v>
      </c>
      <c r="AM111" s="187">
        <v>0.9</v>
      </c>
      <c r="AN111" s="375">
        <f t="shared" si="128"/>
        <v>898031</v>
      </c>
      <c r="AO111" s="343">
        <v>1</v>
      </c>
      <c r="AP111" s="375">
        <f t="shared" si="129"/>
        <v>898031</v>
      </c>
      <c r="AQ111" s="187">
        <v>0.9</v>
      </c>
      <c r="AR111" s="375">
        <f t="shared" si="130"/>
        <v>861286</v>
      </c>
      <c r="AS111" s="343">
        <v>1</v>
      </c>
      <c r="AT111" s="375">
        <f t="shared" si="131"/>
        <v>861286</v>
      </c>
      <c r="AU111" s="187">
        <v>0.9</v>
      </c>
      <c r="AV111" s="375">
        <f t="shared" si="132"/>
        <v>824541</v>
      </c>
      <c r="AW111" s="343">
        <v>1</v>
      </c>
      <c r="AX111" s="375">
        <f t="shared" si="133"/>
        <v>824541</v>
      </c>
      <c r="AY111" s="187">
        <v>0.9</v>
      </c>
      <c r="AZ111" s="375">
        <f t="shared" si="134"/>
        <v>787796</v>
      </c>
      <c r="BA111" s="343">
        <v>1</v>
      </c>
      <c r="BB111" s="375">
        <f t="shared" si="135"/>
        <v>787796</v>
      </c>
      <c r="BC111" s="187">
        <v>0.9</v>
      </c>
      <c r="BD111" s="375">
        <f t="shared" si="136"/>
        <v>751051</v>
      </c>
      <c r="BE111" s="343">
        <v>1</v>
      </c>
      <c r="BF111" s="375">
        <f t="shared" si="150"/>
        <v>751051</v>
      </c>
      <c r="BG111" s="187">
        <v>0.9</v>
      </c>
      <c r="BH111" s="188" t="s">
        <v>466</v>
      </c>
      <c r="BI111" s="392">
        <v>714306</v>
      </c>
      <c r="BJ111" s="293">
        <v>1</v>
      </c>
      <c r="BK111" s="278" t="s">
        <v>548</v>
      </c>
      <c r="BL111" s="394">
        <f t="shared" si="120"/>
        <v>714306</v>
      </c>
      <c r="BM111" s="187">
        <v>0.9</v>
      </c>
      <c r="BN111" s="278"/>
      <c r="BO111" s="387">
        <f t="shared" si="137"/>
        <v>25055183.736000001</v>
      </c>
      <c r="BP111" s="387">
        <f t="shared" si="138"/>
        <v>24174185.616</v>
      </c>
      <c r="BQ111" s="387">
        <f t="shared" si="139"/>
        <v>23293187.495999999</v>
      </c>
      <c r="BR111" s="387">
        <f t="shared" si="140"/>
        <v>22412189.376000002</v>
      </c>
      <c r="BS111" s="387">
        <f t="shared" si="141"/>
        <v>21531191.256000001</v>
      </c>
      <c r="BT111" s="387">
        <f t="shared" si="142"/>
        <v>20650193.136</v>
      </c>
      <c r="BU111" s="387">
        <f t="shared" si="143"/>
        <v>19769195.016000003</v>
      </c>
      <c r="BV111" s="387">
        <f t="shared" si="144"/>
        <v>18888196.896000002</v>
      </c>
      <c r="BW111" s="387">
        <f t="shared" si="145"/>
        <v>18007198.776000001</v>
      </c>
      <c r="BX111" s="387">
        <f t="shared" si="146"/>
        <v>17126200.655999999</v>
      </c>
      <c r="BY111" s="388">
        <f t="shared" si="147"/>
        <v>-0.31646078366639208</v>
      </c>
      <c r="BZ111" s="388">
        <f t="shared" si="148"/>
        <v>-0.31646078366639202</v>
      </c>
      <c r="CA111" s="389" t="b">
        <f t="shared" si="149"/>
        <v>1</v>
      </c>
    </row>
    <row r="112" spans="1:79">
      <c r="A112" s="183">
        <v>308</v>
      </c>
      <c r="B112" s="183" t="s">
        <v>190</v>
      </c>
      <c r="C112" s="183" t="s">
        <v>195</v>
      </c>
      <c r="D112" s="183" t="s">
        <v>196</v>
      </c>
      <c r="E112" s="183" t="str">
        <f t="shared" si="85"/>
        <v>Purchase of consumables for Isonized Preventive Therapy for children in contact with TB patients</v>
      </c>
      <c r="F112" s="184">
        <v>3</v>
      </c>
      <c r="G112" s="183">
        <v>2.7</v>
      </c>
      <c r="H112" s="183">
        <v>0.47073353681261659</v>
      </c>
      <c r="I112" s="183">
        <v>49.450368000000005</v>
      </c>
      <c r="J112" s="185">
        <v>105.04959628505193</v>
      </c>
      <c r="K112" s="186">
        <f t="shared" si="83"/>
        <v>3499.9979929091669</v>
      </c>
      <c r="L112" s="187">
        <v>0</v>
      </c>
      <c r="M112" s="183" t="s">
        <v>51</v>
      </c>
      <c r="N112" s="196" t="s">
        <v>469</v>
      </c>
      <c r="O112" s="202">
        <v>12392</v>
      </c>
      <c r="P112" s="230">
        <v>1</v>
      </c>
      <c r="Q112" s="243" t="s">
        <v>470</v>
      </c>
      <c r="R112" s="190">
        <f t="shared" si="84"/>
        <v>12392</v>
      </c>
      <c r="S112" s="207">
        <v>0.6</v>
      </c>
      <c r="T112" s="190" t="s">
        <v>465</v>
      </c>
      <c r="U112" s="63">
        <v>4</v>
      </c>
      <c r="V112" s="260" t="s">
        <v>502</v>
      </c>
      <c r="W112" s="183">
        <v>14.399999999999999</v>
      </c>
      <c r="X112" s="193">
        <f t="shared" si="81"/>
        <v>7435</v>
      </c>
      <c r="Y112" s="194">
        <f t="shared" si="86"/>
        <v>110278886.39999999</v>
      </c>
      <c r="Z112" s="195">
        <f t="shared" si="82"/>
        <v>107066.87999999999</v>
      </c>
      <c r="AA112" s="183" t="s">
        <v>49</v>
      </c>
      <c r="AB112" s="375">
        <f t="shared" si="122"/>
        <v>12067.888888888889</v>
      </c>
      <c r="AC112" s="293">
        <v>1</v>
      </c>
      <c r="AD112" s="375">
        <f t="shared" si="123"/>
        <v>12067.888888888889</v>
      </c>
      <c r="AE112" s="187">
        <v>0.6</v>
      </c>
      <c r="AF112" s="375">
        <f t="shared" si="124"/>
        <v>11743.777777777777</v>
      </c>
      <c r="AG112" s="293">
        <v>1</v>
      </c>
      <c r="AH112" s="375">
        <f t="shared" si="125"/>
        <v>11743.777777777777</v>
      </c>
      <c r="AI112" s="187">
        <v>0.6</v>
      </c>
      <c r="AJ112" s="375">
        <f t="shared" si="126"/>
        <v>11419.666666666666</v>
      </c>
      <c r="AK112" s="293">
        <v>1</v>
      </c>
      <c r="AL112" s="375">
        <f t="shared" si="127"/>
        <v>11419.666666666666</v>
      </c>
      <c r="AM112" s="187">
        <v>0.6</v>
      </c>
      <c r="AN112" s="375">
        <f t="shared" si="128"/>
        <v>11095.555555555555</v>
      </c>
      <c r="AO112" s="293">
        <v>1</v>
      </c>
      <c r="AP112" s="375">
        <f t="shared" si="129"/>
        <v>11095.555555555555</v>
      </c>
      <c r="AQ112" s="187">
        <v>0.6</v>
      </c>
      <c r="AR112" s="375">
        <f t="shared" si="130"/>
        <v>10771.444444444443</v>
      </c>
      <c r="AS112" s="293">
        <v>1</v>
      </c>
      <c r="AT112" s="375">
        <f t="shared" si="131"/>
        <v>10771.444444444443</v>
      </c>
      <c r="AU112" s="187">
        <v>0.6</v>
      </c>
      <c r="AV112" s="375">
        <f t="shared" si="132"/>
        <v>10447.333333333332</v>
      </c>
      <c r="AW112" s="293">
        <v>1</v>
      </c>
      <c r="AX112" s="375">
        <f t="shared" si="133"/>
        <v>10447.333333333332</v>
      </c>
      <c r="AY112" s="187">
        <v>0.6</v>
      </c>
      <c r="AZ112" s="375">
        <f t="shared" si="134"/>
        <v>10123.222222222221</v>
      </c>
      <c r="BA112" s="293">
        <v>1</v>
      </c>
      <c r="BB112" s="375">
        <f t="shared" si="135"/>
        <v>10123.222222222221</v>
      </c>
      <c r="BC112" s="187">
        <v>0.6</v>
      </c>
      <c r="BD112" s="375">
        <f t="shared" si="136"/>
        <v>9799.1111111111095</v>
      </c>
      <c r="BE112" s="293">
        <v>1</v>
      </c>
      <c r="BF112" s="375">
        <f t="shared" si="150"/>
        <v>9799.1111111111095</v>
      </c>
      <c r="BG112" s="187">
        <v>0.6</v>
      </c>
      <c r="BH112" s="188" t="s">
        <v>469</v>
      </c>
      <c r="BI112" s="278">
        <v>9475</v>
      </c>
      <c r="BJ112" s="293">
        <v>1</v>
      </c>
      <c r="BK112" s="278" t="s">
        <v>553</v>
      </c>
      <c r="BL112" s="277">
        <f t="shared" si="120"/>
        <v>9475</v>
      </c>
      <c r="BM112" s="187">
        <v>0.6</v>
      </c>
      <c r="BN112" s="278"/>
      <c r="BO112" s="387">
        <f t="shared" si="137"/>
        <v>107066.87999999999</v>
      </c>
      <c r="BP112" s="387">
        <f t="shared" si="138"/>
        <v>104266.55999999998</v>
      </c>
      <c r="BQ112" s="387">
        <f t="shared" si="139"/>
        <v>101466.23999999999</v>
      </c>
      <c r="BR112" s="387">
        <f t="shared" si="140"/>
        <v>98665.919999999984</v>
      </c>
      <c r="BS112" s="387">
        <f t="shared" si="141"/>
        <v>95865.599999999991</v>
      </c>
      <c r="BT112" s="387">
        <f t="shared" si="142"/>
        <v>93065.279999999984</v>
      </c>
      <c r="BU112" s="387">
        <f t="shared" si="143"/>
        <v>90264.959999999977</v>
      </c>
      <c r="BV112" s="387">
        <f t="shared" si="144"/>
        <v>87464.639999999985</v>
      </c>
      <c r="BW112" s="387">
        <f t="shared" si="145"/>
        <v>84664.319999999978</v>
      </c>
      <c r="BX112" s="387">
        <f t="shared" si="146"/>
        <v>81863.999999999985</v>
      </c>
      <c r="BY112" s="388">
        <f t="shared" si="147"/>
        <v>-0.23539380245319569</v>
      </c>
      <c r="BZ112" s="388">
        <f t="shared" si="148"/>
        <v>-0.23539380245319561</v>
      </c>
      <c r="CA112" s="389" t="b">
        <f t="shared" si="149"/>
        <v>1</v>
      </c>
    </row>
    <row r="113" spans="1:79">
      <c r="A113" s="183">
        <v>309</v>
      </c>
      <c r="B113" s="183" t="s">
        <v>190</v>
      </c>
      <c r="C113" s="183" t="s">
        <v>195</v>
      </c>
      <c r="D113" s="183" t="s">
        <v>197</v>
      </c>
      <c r="E113" s="183" t="str">
        <f t="shared" si="85"/>
        <v>Purchase of consumables for Isonized Preventive Therapy for HIV+ pregnant women</v>
      </c>
      <c r="F113" s="184">
        <v>3</v>
      </c>
      <c r="G113" s="183">
        <v>2.25</v>
      </c>
      <c r="H113" s="183">
        <v>20.286999999999999</v>
      </c>
      <c r="I113" s="183">
        <v>24.624388800000002</v>
      </c>
      <c r="J113" s="185">
        <v>1.2138013900527433</v>
      </c>
      <c r="K113" s="186">
        <f t="shared" si="83"/>
        <v>1493123.2</v>
      </c>
      <c r="L113" s="187">
        <v>0.92</v>
      </c>
      <c r="M113" s="183" t="s">
        <v>51</v>
      </c>
      <c r="N113" s="196" t="s">
        <v>471</v>
      </c>
      <c r="O113" s="202">
        <v>80000</v>
      </c>
      <c r="P113" s="230">
        <v>1</v>
      </c>
      <c r="Q113" s="197" t="s">
        <v>377</v>
      </c>
      <c r="R113" s="190">
        <f t="shared" si="84"/>
        <v>80000</v>
      </c>
      <c r="S113" s="207">
        <v>0.92</v>
      </c>
      <c r="T113" s="190" t="s">
        <v>465</v>
      </c>
      <c r="U113" s="63">
        <v>4</v>
      </c>
      <c r="V113" s="260" t="s">
        <v>502</v>
      </c>
      <c r="W113" s="183">
        <v>14.399999999999999</v>
      </c>
      <c r="X113" s="193">
        <f t="shared" si="81"/>
        <v>73600</v>
      </c>
      <c r="Y113" s="194">
        <f t="shared" si="86"/>
        <v>1091635200</v>
      </c>
      <c r="Z113" s="195">
        <f t="shared" si="82"/>
        <v>1059840</v>
      </c>
      <c r="AA113" s="183" t="s">
        <v>49</v>
      </c>
      <c r="AB113" s="375">
        <f t="shared" si="122"/>
        <v>77777.777777777781</v>
      </c>
      <c r="AC113" s="293">
        <v>1</v>
      </c>
      <c r="AD113" s="375">
        <f t="shared" si="123"/>
        <v>77777.777777777781</v>
      </c>
      <c r="AE113" s="187">
        <v>0.92</v>
      </c>
      <c r="AF113" s="375">
        <f t="shared" si="124"/>
        <v>75555.555555555562</v>
      </c>
      <c r="AG113" s="293">
        <v>1</v>
      </c>
      <c r="AH113" s="375">
        <f t="shared" si="125"/>
        <v>75555.555555555562</v>
      </c>
      <c r="AI113" s="187">
        <v>0.92</v>
      </c>
      <c r="AJ113" s="375">
        <f t="shared" si="126"/>
        <v>73333.333333333343</v>
      </c>
      <c r="AK113" s="293">
        <v>1</v>
      </c>
      <c r="AL113" s="375">
        <f t="shared" si="127"/>
        <v>73333.333333333343</v>
      </c>
      <c r="AM113" s="187">
        <v>0.92</v>
      </c>
      <c r="AN113" s="375">
        <f t="shared" si="128"/>
        <v>71111.111111111124</v>
      </c>
      <c r="AO113" s="293">
        <v>1</v>
      </c>
      <c r="AP113" s="375">
        <f t="shared" si="129"/>
        <v>71111.111111111124</v>
      </c>
      <c r="AQ113" s="187">
        <v>0.92</v>
      </c>
      <c r="AR113" s="375">
        <f t="shared" si="130"/>
        <v>68888.888888888905</v>
      </c>
      <c r="AS113" s="293">
        <v>1</v>
      </c>
      <c r="AT113" s="375">
        <f t="shared" si="131"/>
        <v>68888.888888888905</v>
      </c>
      <c r="AU113" s="187">
        <v>0.92</v>
      </c>
      <c r="AV113" s="375">
        <f t="shared" si="132"/>
        <v>66666.666666666686</v>
      </c>
      <c r="AW113" s="293">
        <v>1</v>
      </c>
      <c r="AX113" s="375">
        <f t="shared" si="133"/>
        <v>66666.666666666686</v>
      </c>
      <c r="AY113" s="187">
        <v>0.92</v>
      </c>
      <c r="AZ113" s="375">
        <f t="shared" si="134"/>
        <v>64444.444444444467</v>
      </c>
      <c r="BA113" s="293">
        <v>1</v>
      </c>
      <c r="BB113" s="375">
        <f t="shared" si="135"/>
        <v>64444.444444444467</v>
      </c>
      <c r="BC113" s="187">
        <v>0.92</v>
      </c>
      <c r="BD113" s="375">
        <f t="shared" si="136"/>
        <v>62222.222222222248</v>
      </c>
      <c r="BE113" s="293">
        <v>1</v>
      </c>
      <c r="BF113" s="375">
        <f t="shared" si="150"/>
        <v>62222.222222222248</v>
      </c>
      <c r="BG113" s="187">
        <v>0.92</v>
      </c>
      <c r="BH113" s="188" t="s">
        <v>471</v>
      </c>
      <c r="BI113" s="295">
        <v>60000</v>
      </c>
      <c r="BJ113" s="293">
        <v>1</v>
      </c>
      <c r="BK113" s="278" t="s">
        <v>549</v>
      </c>
      <c r="BL113" s="277">
        <f t="shared" si="120"/>
        <v>60000</v>
      </c>
      <c r="BM113" s="187">
        <v>0.92</v>
      </c>
      <c r="BN113" s="278"/>
      <c r="BO113" s="387">
        <f t="shared" si="137"/>
        <v>1059840</v>
      </c>
      <c r="BP113" s="387">
        <f t="shared" si="138"/>
        <v>1030400</v>
      </c>
      <c r="BQ113" s="387">
        <f t="shared" si="139"/>
        <v>1000960.0000000001</v>
      </c>
      <c r="BR113" s="387">
        <f t="shared" si="140"/>
        <v>971520</v>
      </c>
      <c r="BS113" s="387">
        <f t="shared" si="141"/>
        <v>942080.00000000012</v>
      </c>
      <c r="BT113" s="387">
        <f t="shared" si="142"/>
        <v>912640.00000000012</v>
      </c>
      <c r="BU113" s="387">
        <f t="shared" si="143"/>
        <v>883200.00000000012</v>
      </c>
      <c r="BV113" s="387">
        <f t="shared" si="144"/>
        <v>853760.00000000023</v>
      </c>
      <c r="BW113" s="387">
        <f t="shared" si="145"/>
        <v>824320.00000000035</v>
      </c>
      <c r="BX113" s="387">
        <f t="shared" si="146"/>
        <v>794879.99999999988</v>
      </c>
      <c r="BY113" s="388">
        <f t="shared" si="147"/>
        <v>-0.25000000000000011</v>
      </c>
      <c r="BZ113" s="388">
        <f t="shared" si="148"/>
        <v>-0.25</v>
      </c>
      <c r="CA113" s="389" t="b">
        <f t="shared" si="149"/>
        <v>1</v>
      </c>
    </row>
    <row r="114" spans="1:79">
      <c r="A114" s="183">
        <v>310</v>
      </c>
      <c r="B114" s="183" t="s">
        <v>190</v>
      </c>
      <c r="C114" s="183" t="s">
        <v>199</v>
      </c>
      <c r="D114" s="183" t="s">
        <v>200</v>
      </c>
      <c r="E114" s="183" t="str">
        <f t="shared" si="85"/>
        <v>Purchase of consumables for First line treatment of smear positive cases (95% coverage)</v>
      </c>
      <c r="F114" s="184">
        <v>3</v>
      </c>
      <c r="G114" s="183">
        <v>2.93</v>
      </c>
      <c r="H114" s="183">
        <v>72.258064516129039</v>
      </c>
      <c r="I114" s="183">
        <v>329.39084015409611</v>
      </c>
      <c r="J114" s="185">
        <v>4.5585339485611511</v>
      </c>
      <c r="K114" s="186">
        <f t="shared" si="83"/>
        <v>1519153.548387097</v>
      </c>
      <c r="L114" s="187">
        <v>0.8</v>
      </c>
      <c r="M114" s="183" t="s">
        <v>51</v>
      </c>
      <c r="N114" s="196" t="s">
        <v>472</v>
      </c>
      <c r="O114" s="202">
        <v>26280</v>
      </c>
      <c r="P114" s="230">
        <v>1</v>
      </c>
      <c r="Q114" s="216" t="s">
        <v>473</v>
      </c>
      <c r="R114" s="190">
        <f t="shared" si="84"/>
        <v>26280</v>
      </c>
      <c r="S114" s="207">
        <v>0.8</v>
      </c>
      <c r="T114" s="190"/>
      <c r="U114" s="63">
        <v>4</v>
      </c>
      <c r="V114" s="260" t="s">
        <v>512</v>
      </c>
      <c r="W114" s="183">
        <v>17.609796000000003</v>
      </c>
      <c r="X114" s="193">
        <f t="shared" si="81"/>
        <v>21024</v>
      </c>
      <c r="Y114" s="194">
        <f t="shared" si="86"/>
        <v>381335201.63712007</v>
      </c>
      <c r="Z114" s="195">
        <f t="shared" si="82"/>
        <v>370228.35110400006</v>
      </c>
      <c r="AA114" s="183" t="s">
        <v>49</v>
      </c>
      <c r="AB114" s="375">
        <f t="shared" si="122"/>
        <v>2591356.3333333335</v>
      </c>
      <c r="AC114" s="292">
        <v>8.9999999999999998E-4</v>
      </c>
      <c r="AD114" s="375">
        <f t="shared" si="123"/>
        <v>2332.2206999999999</v>
      </c>
      <c r="AE114" s="187">
        <v>0.8</v>
      </c>
      <c r="AF114" s="375">
        <f t="shared" si="124"/>
        <v>5156432.666666667</v>
      </c>
      <c r="AG114" s="292">
        <v>8.9999999999999998E-4</v>
      </c>
      <c r="AH114" s="375">
        <f t="shared" si="125"/>
        <v>4640.7894000000006</v>
      </c>
      <c r="AI114" s="187">
        <v>0.8</v>
      </c>
      <c r="AJ114" s="375">
        <f t="shared" si="126"/>
        <v>7721509</v>
      </c>
      <c r="AK114" s="292">
        <v>8.9999999999999998E-4</v>
      </c>
      <c r="AL114" s="375">
        <f t="shared" si="127"/>
        <v>6949.3580999999995</v>
      </c>
      <c r="AM114" s="187">
        <v>0.8</v>
      </c>
      <c r="AN114" s="375">
        <f t="shared" si="128"/>
        <v>10286585.333333334</v>
      </c>
      <c r="AO114" s="292">
        <v>8.9999999999999998E-4</v>
      </c>
      <c r="AP114" s="375">
        <f t="shared" si="129"/>
        <v>9257.9268000000011</v>
      </c>
      <c r="AQ114" s="187">
        <v>0.8</v>
      </c>
      <c r="AR114" s="375">
        <f t="shared" si="130"/>
        <v>12851661.666666668</v>
      </c>
      <c r="AS114" s="292">
        <v>8.9999999999999998E-4</v>
      </c>
      <c r="AT114" s="375">
        <f t="shared" si="131"/>
        <v>11566.495500000001</v>
      </c>
      <c r="AU114" s="187">
        <v>0.8</v>
      </c>
      <c r="AV114" s="375">
        <f t="shared" si="132"/>
        <v>15416738.000000002</v>
      </c>
      <c r="AW114" s="292">
        <v>8.9999999999999998E-4</v>
      </c>
      <c r="AX114" s="375">
        <f t="shared" si="133"/>
        <v>13875.064200000001</v>
      </c>
      <c r="AY114" s="187">
        <v>0.8</v>
      </c>
      <c r="AZ114" s="375">
        <f t="shared" si="134"/>
        <v>17981814.333333336</v>
      </c>
      <c r="BA114" s="292">
        <v>8.9999999999999998E-4</v>
      </c>
      <c r="BB114" s="375">
        <f t="shared" si="135"/>
        <v>16183.632900000002</v>
      </c>
      <c r="BC114" s="187">
        <v>0.8</v>
      </c>
      <c r="BD114" s="375">
        <f t="shared" si="136"/>
        <v>20546890.666666668</v>
      </c>
      <c r="BE114" s="292">
        <v>8.9999999999999998E-4</v>
      </c>
      <c r="BF114" s="375">
        <f t="shared" si="150"/>
        <v>18492.2016</v>
      </c>
      <c r="BG114" s="187">
        <v>0.8</v>
      </c>
      <c r="BH114" s="188" t="s">
        <v>378</v>
      </c>
      <c r="BI114" s="280">
        <v>23111967</v>
      </c>
      <c r="BJ114" s="292">
        <v>8.9999999999999998E-4</v>
      </c>
      <c r="BK114" s="278" t="s">
        <v>550</v>
      </c>
      <c r="BL114" s="277">
        <f t="shared" si="120"/>
        <v>20800.7703</v>
      </c>
      <c r="BM114" s="187">
        <v>0.8</v>
      </c>
      <c r="BN114" s="278"/>
      <c r="BO114" s="387">
        <f t="shared" si="137"/>
        <v>370228.35110400006</v>
      </c>
      <c r="BP114" s="387">
        <f t="shared" si="138"/>
        <v>32855.944603181764</v>
      </c>
      <c r="BQ114" s="387">
        <f t="shared" si="139"/>
        <v>65378.683690369944</v>
      </c>
      <c r="BR114" s="387">
        <f t="shared" si="140"/>
        <v>97901.422777558095</v>
      </c>
      <c r="BS114" s="387">
        <f t="shared" si="141"/>
        <v>130424.16186474627</v>
      </c>
      <c r="BT114" s="387">
        <f t="shared" si="142"/>
        <v>162946.90095193443</v>
      </c>
      <c r="BU114" s="387">
        <f t="shared" si="143"/>
        <v>195469.64003912261</v>
      </c>
      <c r="BV114" s="387">
        <f t="shared" si="144"/>
        <v>227992.37912631079</v>
      </c>
      <c r="BW114" s="387">
        <f t="shared" si="145"/>
        <v>260515.11821349894</v>
      </c>
      <c r="BX114" s="387">
        <f t="shared" si="146"/>
        <v>293037.85730068706</v>
      </c>
      <c r="BY114" s="388">
        <f t="shared" si="147"/>
        <v>-0.2084942808219179</v>
      </c>
      <c r="BZ114" s="388">
        <f t="shared" si="148"/>
        <v>-0.20849428082191782</v>
      </c>
      <c r="CA114" s="389" t="b">
        <f t="shared" si="149"/>
        <v>1</v>
      </c>
    </row>
    <row r="115" spans="1:79">
      <c r="A115" s="183">
        <v>311</v>
      </c>
      <c r="B115" s="183" t="s">
        <v>190</v>
      </c>
      <c r="C115" s="183" t="s">
        <v>199</v>
      </c>
      <c r="D115" s="183" t="s">
        <v>201</v>
      </c>
      <c r="E115" s="183" t="str">
        <f t="shared" si="85"/>
        <v>Purchase of consumables for Full DOTS (smear-positive, smear negative and Extrapulmonary cases)</v>
      </c>
      <c r="F115" s="184">
        <v>3</v>
      </c>
      <c r="G115" s="183">
        <v>2.93</v>
      </c>
      <c r="H115" s="183">
        <v>61.061837084884296</v>
      </c>
      <c r="I115" s="183">
        <v>357.15907886041867</v>
      </c>
      <c r="J115" s="185">
        <v>5.8491374631247792</v>
      </c>
      <c r="K115" s="186">
        <f t="shared" si="83"/>
        <v>80235.253929537968</v>
      </c>
      <c r="L115" s="187">
        <v>0.8</v>
      </c>
      <c r="M115" s="183" t="s">
        <v>51</v>
      </c>
      <c r="N115" s="196" t="s">
        <v>472</v>
      </c>
      <c r="O115" s="202">
        <v>26280</v>
      </c>
      <c r="P115" s="230">
        <v>1</v>
      </c>
      <c r="Q115" s="216" t="s">
        <v>473</v>
      </c>
      <c r="R115" s="190">
        <f t="shared" si="84"/>
        <v>26280</v>
      </c>
      <c r="S115" s="212">
        <v>0.05</v>
      </c>
      <c r="T115" s="190" t="s">
        <v>465</v>
      </c>
      <c r="U115" s="190">
        <v>6</v>
      </c>
      <c r="V115" s="190" t="s">
        <v>511</v>
      </c>
      <c r="W115" s="183">
        <v>622.14637168141599</v>
      </c>
      <c r="X115" s="193">
        <f t="shared" si="81"/>
        <v>1314</v>
      </c>
      <c r="Y115" s="194">
        <f t="shared" si="86"/>
        <v>842025342.36106193</v>
      </c>
      <c r="Z115" s="195">
        <f t="shared" si="82"/>
        <v>817500.33238938055</v>
      </c>
      <c r="AA115" s="183" t="s">
        <v>49</v>
      </c>
      <c r="AB115" s="375">
        <f t="shared" si="122"/>
        <v>2591356.3333333335</v>
      </c>
      <c r="AC115" s="292">
        <v>8.9999999999999998E-4</v>
      </c>
      <c r="AD115" s="375">
        <f t="shared" si="123"/>
        <v>2332.2206999999999</v>
      </c>
      <c r="AE115" s="343">
        <v>0.05</v>
      </c>
      <c r="AF115" s="375">
        <f t="shared" si="124"/>
        <v>5156432.666666667</v>
      </c>
      <c r="AG115" s="292">
        <v>8.9999999999999998E-4</v>
      </c>
      <c r="AH115" s="375">
        <f t="shared" si="125"/>
        <v>4640.7894000000006</v>
      </c>
      <c r="AI115" s="343">
        <v>0.05</v>
      </c>
      <c r="AJ115" s="375">
        <f t="shared" si="126"/>
        <v>7721509</v>
      </c>
      <c r="AK115" s="292">
        <v>8.9999999999999998E-4</v>
      </c>
      <c r="AL115" s="375">
        <f t="shared" si="127"/>
        <v>6949.3580999999995</v>
      </c>
      <c r="AM115" s="343">
        <v>0.05</v>
      </c>
      <c r="AN115" s="375">
        <f t="shared" si="128"/>
        <v>10286585.333333334</v>
      </c>
      <c r="AO115" s="292">
        <v>8.9999999999999998E-4</v>
      </c>
      <c r="AP115" s="375">
        <f t="shared" si="129"/>
        <v>9257.9268000000011</v>
      </c>
      <c r="AQ115" s="343">
        <v>0.05</v>
      </c>
      <c r="AR115" s="375">
        <f t="shared" si="130"/>
        <v>12851661.666666668</v>
      </c>
      <c r="AS115" s="292">
        <v>8.9999999999999998E-4</v>
      </c>
      <c r="AT115" s="375">
        <f t="shared" si="131"/>
        <v>11566.495500000001</v>
      </c>
      <c r="AU115" s="343">
        <v>0.05</v>
      </c>
      <c r="AV115" s="375">
        <f t="shared" si="132"/>
        <v>15416738.000000002</v>
      </c>
      <c r="AW115" s="292">
        <v>8.9999999999999998E-4</v>
      </c>
      <c r="AX115" s="375">
        <f t="shared" si="133"/>
        <v>13875.064200000001</v>
      </c>
      <c r="AY115" s="343">
        <v>0.05</v>
      </c>
      <c r="AZ115" s="375">
        <f t="shared" si="134"/>
        <v>17981814.333333336</v>
      </c>
      <c r="BA115" s="292">
        <v>8.9999999999999998E-4</v>
      </c>
      <c r="BB115" s="375">
        <f t="shared" si="135"/>
        <v>16183.632900000002</v>
      </c>
      <c r="BC115" s="343">
        <v>0.05</v>
      </c>
      <c r="BD115" s="375">
        <f t="shared" si="136"/>
        <v>20546890.666666668</v>
      </c>
      <c r="BE115" s="292">
        <v>8.9999999999999998E-4</v>
      </c>
      <c r="BF115" s="375">
        <f t="shared" si="150"/>
        <v>18492.2016</v>
      </c>
      <c r="BG115" s="343">
        <v>0.05</v>
      </c>
      <c r="BH115" s="188" t="s">
        <v>378</v>
      </c>
      <c r="BI115" s="280">
        <v>23111967</v>
      </c>
      <c r="BJ115" s="292">
        <v>8.9999999999999998E-4</v>
      </c>
      <c r="BK115" s="278" t="s">
        <v>550</v>
      </c>
      <c r="BL115" s="277">
        <f t="shared" si="120"/>
        <v>20800.7703</v>
      </c>
      <c r="BM115" s="205">
        <v>0.05</v>
      </c>
      <c r="BN115" s="278"/>
      <c r="BO115" s="387">
        <f t="shared" si="137"/>
        <v>817500.33238938055</v>
      </c>
      <c r="BP115" s="387">
        <f t="shared" si="138"/>
        <v>72549.13232326461</v>
      </c>
      <c r="BQ115" s="387">
        <f t="shared" si="139"/>
        <v>144362.5143473788</v>
      </c>
      <c r="BR115" s="387">
        <f t="shared" si="140"/>
        <v>216175.89637149291</v>
      </c>
      <c r="BS115" s="387">
        <f t="shared" si="141"/>
        <v>287989.27839560714</v>
      </c>
      <c r="BT115" s="387">
        <f t="shared" si="142"/>
        <v>359802.66041972127</v>
      </c>
      <c r="BU115" s="387">
        <f t="shared" si="143"/>
        <v>431616.04244383547</v>
      </c>
      <c r="BV115" s="387">
        <f t="shared" si="144"/>
        <v>503429.42446794966</v>
      </c>
      <c r="BW115" s="387">
        <f t="shared" si="145"/>
        <v>575242.8064920638</v>
      </c>
      <c r="BX115" s="387">
        <f t="shared" si="146"/>
        <v>647056.18851617794</v>
      </c>
      <c r="BY115" s="388">
        <f t="shared" si="147"/>
        <v>-0.20849428082191776</v>
      </c>
      <c r="BZ115" s="388">
        <f t="shared" si="148"/>
        <v>-0.20849428082191782</v>
      </c>
      <c r="CA115" s="389" t="b">
        <f t="shared" si="149"/>
        <v>1</v>
      </c>
    </row>
    <row r="116" spans="1:79">
      <c r="A116" s="183">
        <v>318</v>
      </c>
      <c r="B116" s="183" t="s">
        <v>190</v>
      </c>
      <c r="C116" s="183" t="s">
        <v>249</v>
      </c>
      <c r="D116" s="192" t="s">
        <v>250</v>
      </c>
      <c r="E116" s="183" t="str">
        <f t="shared" si="85"/>
        <v>Purchase of consumables for Case management of MDR-TB Cases</v>
      </c>
      <c r="F116" s="184">
        <v>3</v>
      </c>
      <c r="G116" s="183">
        <v>2.48</v>
      </c>
      <c r="H116" s="183">
        <v>0.12255696155523724</v>
      </c>
      <c r="I116" s="183">
        <v>26.711495284801398</v>
      </c>
      <c r="J116" s="185">
        <v>217.95167688424087</v>
      </c>
      <c r="K116" s="186">
        <f t="shared" si="83"/>
        <v>75.102906041049394</v>
      </c>
      <c r="L116" s="187">
        <v>0.8</v>
      </c>
      <c r="M116" s="183" t="s">
        <v>51</v>
      </c>
      <c r="N116" s="244" t="s">
        <v>474</v>
      </c>
      <c r="O116" s="197">
        <v>766</v>
      </c>
      <c r="P116" s="230">
        <v>1</v>
      </c>
      <c r="Q116" s="197" t="s">
        <v>475</v>
      </c>
      <c r="R116" s="190">
        <f t="shared" si="84"/>
        <v>766</v>
      </c>
      <c r="S116" s="228">
        <v>0.8</v>
      </c>
      <c r="T116" s="190" t="s">
        <v>465</v>
      </c>
      <c r="U116" s="190">
        <v>9</v>
      </c>
      <c r="V116" s="190" t="s">
        <v>513</v>
      </c>
      <c r="W116" s="220">
        <v>420.038388</v>
      </c>
      <c r="X116" s="193">
        <f t="shared" si="81"/>
        <v>613</v>
      </c>
      <c r="Y116" s="194">
        <f t="shared" si="86"/>
        <v>265121509.89139202</v>
      </c>
      <c r="Z116" s="195">
        <f t="shared" si="82"/>
        <v>257399.52416640002</v>
      </c>
      <c r="AA116" s="183" t="s">
        <v>49</v>
      </c>
      <c r="AB116" s="375">
        <f t="shared" si="122"/>
        <v>748.22222222222217</v>
      </c>
      <c r="AC116" s="285">
        <v>1</v>
      </c>
      <c r="AD116" s="375">
        <f t="shared" si="123"/>
        <v>748.22222222222217</v>
      </c>
      <c r="AE116" s="285">
        <v>1</v>
      </c>
      <c r="AF116" s="375">
        <f t="shared" si="124"/>
        <v>730.44444444444434</v>
      </c>
      <c r="AG116" s="285">
        <v>1</v>
      </c>
      <c r="AH116" s="375">
        <f t="shared" si="125"/>
        <v>730.44444444444434</v>
      </c>
      <c r="AI116" s="343">
        <v>1</v>
      </c>
      <c r="AJ116" s="375">
        <f t="shared" si="126"/>
        <v>712.66666666666652</v>
      </c>
      <c r="AK116" s="285">
        <v>1</v>
      </c>
      <c r="AL116" s="375">
        <f t="shared" si="127"/>
        <v>712.66666666666652</v>
      </c>
      <c r="AM116" s="343">
        <v>1</v>
      </c>
      <c r="AN116" s="375">
        <f t="shared" si="128"/>
        <v>694.88888888888869</v>
      </c>
      <c r="AO116" s="285">
        <v>1</v>
      </c>
      <c r="AP116" s="375">
        <f t="shared" si="129"/>
        <v>694.88888888888869</v>
      </c>
      <c r="AQ116" s="343">
        <v>1</v>
      </c>
      <c r="AR116" s="375">
        <f t="shared" si="130"/>
        <v>677.11111111111086</v>
      </c>
      <c r="AS116" s="285">
        <v>1</v>
      </c>
      <c r="AT116" s="375">
        <f t="shared" si="131"/>
        <v>677.11111111111086</v>
      </c>
      <c r="AU116" s="343">
        <v>1</v>
      </c>
      <c r="AV116" s="375">
        <f t="shared" si="132"/>
        <v>659.33333333333303</v>
      </c>
      <c r="AW116" s="285">
        <v>1</v>
      </c>
      <c r="AX116" s="375">
        <f t="shared" si="133"/>
        <v>659.33333333333303</v>
      </c>
      <c r="AY116" s="343">
        <v>1</v>
      </c>
      <c r="AZ116" s="375">
        <f t="shared" si="134"/>
        <v>641.5555555555552</v>
      </c>
      <c r="BA116" s="285">
        <v>1</v>
      </c>
      <c r="BB116" s="375">
        <f t="shared" si="135"/>
        <v>641.5555555555552</v>
      </c>
      <c r="BC116" s="343">
        <v>1</v>
      </c>
      <c r="BD116" s="375">
        <f t="shared" si="136"/>
        <v>623.77777777777737</v>
      </c>
      <c r="BE116" s="285">
        <v>1</v>
      </c>
      <c r="BF116" s="375">
        <f t="shared" si="150"/>
        <v>623.77777777777737</v>
      </c>
      <c r="BG116" s="343">
        <v>1</v>
      </c>
      <c r="BH116" s="278" t="s">
        <v>554</v>
      </c>
      <c r="BI116" s="278">
        <v>606</v>
      </c>
      <c r="BJ116" s="285">
        <v>1</v>
      </c>
      <c r="BK116" s="278" t="s">
        <v>555</v>
      </c>
      <c r="BL116" s="277">
        <f t="shared" si="120"/>
        <v>606</v>
      </c>
      <c r="BM116" s="286">
        <v>0.8</v>
      </c>
      <c r="BN116" s="278"/>
      <c r="BO116" s="387">
        <f t="shared" si="137"/>
        <v>257399.52416640002</v>
      </c>
      <c r="BP116" s="387">
        <f t="shared" si="138"/>
        <v>314282.05608799995</v>
      </c>
      <c r="BQ116" s="387">
        <f t="shared" si="139"/>
        <v>306814.70696799998</v>
      </c>
      <c r="BR116" s="387">
        <f t="shared" si="140"/>
        <v>299347.35784799996</v>
      </c>
      <c r="BS116" s="387">
        <f t="shared" si="141"/>
        <v>291880.00872799993</v>
      </c>
      <c r="BT116" s="387">
        <f t="shared" si="142"/>
        <v>284412.6596079999</v>
      </c>
      <c r="BU116" s="387">
        <f t="shared" si="143"/>
        <v>276945.31048799987</v>
      </c>
      <c r="BV116" s="387">
        <f t="shared" si="144"/>
        <v>269477.96136799984</v>
      </c>
      <c r="BW116" s="387">
        <f t="shared" si="145"/>
        <v>262010.61224799982</v>
      </c>
      <c r="BX116" s="387">
        <f t="shared" si="146"/>
        <v>203634.6105024</v>
      </c>
      <c r="BY116" s="388">
        <f t="shared" si="147"/>
        <v>-0.20887728459530033</v>
      </c>
      <c r="BZ116" s="388">
        <f t="shared" si="148"/>
        <v>-0.20887728459530025</v>
      </c>
      <c r="CA116" s="389" t="b">
        <f t="shared" si="149"/>
        <v>1</v>
      </c>
    </row>
    <row r="117" spans="1:79">
      <c r="A117" s="183">
        <v>322</v>
      </c>
      <c r="B117" s="183" t="s">
        <v>202</v>
      </c>
      <c r="C117" s="183" t="s">
        <v>203</v>
      </c>
      <c r="D117" s="183" t="s">
        <v>204</v>
      </c>
      <c r="E117" s="183" t="str">
        <f t="shared" si="85"/>
        <v>Purchase of consumables for Rotavirus vaccine</v>
      </c>
      <c r="F117" s="184">
        <v>3</v>
      </c>
      <c r="G117" s="183">
        <v>3</v>
      </c>
      <c r="H117" s="183">
        <v>0.18796992481203006</v>
      </c>
      <c r="I117" s="183">
        <v>11.547970670512621</v>
      </c>
      <c r="J117" s="185">
        <v>61.435203967127144</v>
      </c>
      <c r="K117" s="186">
        <f t="shared" si="83"/>
        <v>110366.97368421053</v>
      </c>
      <c r="L117" s="187">
        <v>0</v>
      </c>
      <c r="M117" s="183" t="s">
        <v>51</v>
      </c>
      <c r="N117" s="216" t="s">
        <v>476</v>
      </c>
      <c r="O117" s="197">
        <v>599135</v>
      </c>
      <c r="P117" s="230">
        <v>1</v>
      </c>
      <c r="Q117" s="197" t="s">
        <v>230</v>
      </c>
      <c r="R117" s="190">
        <f t="shared" si="84"/>
        <v>599135</v>
      </c>
      <c r="S117" s="207">
        <v>0.98</v>
      </c>
      <c r="T117" s="190" t="s">
        <v>477</v>
      </c>
      <c r="U117" s="190">
        <v>2</v>
      </c>
      <c r="V117" s="183" t="s">
        <v>514</v>
      </c>
      <c r="W117" s="183">
        <v>0.44159999999999999</v>
      </c>
      <c r="X117" s="193">
        <f t="shared" si="81"/>
        <v>587152</v>
      </c>
      <c r="Y117" s="194">
        <f t="shared" si="86"/>
        <v>267065049.3504</v>
      </c>
      <c r="Z117" s="195">
        <f t="shared" si="82"/>
        <v>259286.45568000001</v>
      </c>
      <c r="AA117" s="183" t="s">
        <v>49</v>
      </c>
      <c r="AB117" s="375">
        <f t="shared" si="122"/>
        <v>603829.88888888888</v>
      </c>
      <c r="AC117" s="293">
        <v>1</v>
      </c>
      <c r="AD117" s="375">
        <f t="shared" si="123"/>
        <v>603829.88888888888</v>
      </c>
      <c r="AE117" s="187">
        <v>0.98</v>
      </c>
      <c r="AF117" s="375">
        <f t="shared" si="124"/>
        <v>608524.77777777775</v>
      </c>
      <c r="AG117" s="293">
        <v>1</v>
      </c>
      <c r="AH117" s="375">
        <f t="shared" si="125"/>
        <v>608524.77777777775</v>
      </c>
      <c r="AI117" s="187">
        <v>0.98</v>
      </c>
      <c r="AJ117" s="375">
        <f t="shared" si="126"/>
        <v>613219.66666666663</v>
      </c>
      <c r="AK117" s="293">
        <v>1</v>
      </c>
      <c r="AL117" s="375">
        <f t="shared" si="127"/>
        <v>613219.66666666663</v>
      </c>
      <c r="AM117" s="187">
        <v>0.98</v>
      </c>
      <c r="AN117" s="375">
        <f t="shared" si="128"/>
        <v>617914.5555555555</v>
      </c>
      <c r="AO117" s="293">
        <v>1</v>
      </c>
      <c r="AP117" s="375">
        <f t="shared" si="129"/>
        <v>617914.5555555555</v>
      </c>
      <c r="AQ117" s="187">
        <v>0.98</v>
      </c>
      <c r="AR117" s="375">
        <f t="shared" si="130"/>
        <v>622609.44444444438</v>
      </c>
      <c r="AS117" s="293">
        <v>1</v>
      </c>
      <c r="AT117" s="375">
        <f t="shared" si="131"/>
        <v>622609.44444444438</v>
      </c>
      <c r="AU117" s="187">
        <v>0.98</v>
      </c>
      <c r="AV117" s="375">
        <f t="shared" si="132"/>
        <v>627304.33333333326</v>
      </c>
      <c r="AW117" s="293">
        <v>1</v>
      </c>
      <c r="AX117" s="375">
        <f t="shared" si="133"/>
        <v>627304.33333333326</v>
      </c>
      <c r="AY117" s="187">
        <v>0.98</v>
      </c>
      <c r="AZ117" s="375">
        <f t="shared" si="134"/>
        <v>631999.22222222213</v>
      </c>
      <c r="BA117" s="293">
        <v>1</v>
      </c>
      <c r="BB117" s="375">
        <f t="shared" si="135"/>
        <v>631999.22222222213</v>
      </c>
      <c r="BC117" s="187">
        <v>0.98</v>
      </c>
      <c r="BD117" s="375">
        <f t="shared" si="136"/>
        <v>636694.11111111101</v>
      </c>
      <c r="BE117" s="293">
        <v>1</v>
      </c>
      <c r="BF117" s="375">
        <f t="shared" si="150"/>
        <v>636694.11111111101</v>
      </c>
      <c r="BG117" s="187">
        <v>0.98</v>
      </c>
      <c r="BH117" s="296" t="s">
        <v>476</v>
      </c>
      <c r="BI117" s="61">
        <v>641389</v>
      </c>
      <c r="BJ117" s="293">
        <v>1</v>
      </c>
      <c r="BK117" s="307" t="s">
        <v>529</v>
      </c>
      <c r="BL117" s="277">
        <f t="shared" si="120"/>
        <v>641389</v>
      </c>
      <c r="BM117" s="187">
        <v>0.98</v>
      </c>
      <c r="BN117" s="278"/>
      <c r="BO117" s="387">
        <f t="shared" si="137"/>
        <v>259286.45568000001</v>
      </c>
      <c r="BP117" s="387">
        <f t="shared" si="138"/>
        <v>261318.25335466664</v>
      </c>
      <c r="BQ117" s="387">
        <f t="shared" si="139"/>
        <v>263350.05102933332</v>
      </c>
      <c r="BR117" s="387">
        <f t="shared" si="140"/>
        <v>265381.848704</v>
      </c>
      <c r="BS117" s="387">
        <f t="shared" si="141"/>
        <v>267413.64637866663</v>
      </c>
      <c r="BT117" s="387">
        <f t="shared" si="142"/>
        <v>269445.44405333331</v>
      </c>
      <c r="BU117" s="387">
        <f t="shared" si="143"/>
        <v>271477.24172799994</v>
      </c>
      <c r="BV117" s="387">
        <f t="shared" si="144"/>
        <v>273509.03940266662</v>
      </c>
      <c r="BW117" s="387">
        <f t="shared" si="145"/>
        <v>275540.83707733324</v>
      </c>
      <c r="BX117" s="387">
        <f t="shared" si="146"/>
        <v>277572.63475199998</v>
      </c>
      <c r="BY117" s="388">
        <f t="shared" si="147"/>
        <v>7.0525006884925648E-2</v>
      </c>
      <c r="BZ117" s="388">
        <f t="shared" si="148"/>
        <v>7.0525006884925773E-2</v>
      </c>
      <c r="CA117" s="389" t="b">
        <f t="shared" si="149"/>
        <v>0</v>
      </c>
    </row>
    <row r="118" spans="1:79">
      <c r="A118" s="183">
        <v>323</v>
      </c>
      <c r="B118" s="183" t="s">
        <v>202</v>
      </c>
      <c r="C118" s="183" t="s">
        <v>203</v>
      </c>
      <c r="D118" s="183" t="s">
        <v>205</v>
      </c>
      <c r="E118" s="183" t="str">
        <f t="shared" si="85"/>
        <v>Purchase of consumables for Polio vaccine</v>
      </c>
      <c r="F118" s="184">
        <v>3</v>
      </c>
      <c r="G118" s="183">
        <v>3</v>
      </c>
      <c r="H118" s="183">
        <v>4.9900199600798399E-4</v>
      </c>
      <c r="I118" s="183">
        <v>1.030216</v>
      </c>
      <c r="J118" s="185">
        <v>2064.5528640000002</v>
      </c>
      <c r="K118" s="186">
        <f t="shared" si="83"/>
        <v>287.01077844311374</v>
      </c>
      <c r="L118" s="187">
        <v>0</v>
      </c>
      <c r="M118" s="183" t="s">
        <v>51</v>
      </c>
      <c r="N118" s="216" t="s">
        <v>476</v>
      </c>
      <c r="O118" s="197">
        <v>599135</v>
      </c>
      <c r="P118" s="230">
        <v>1</v>
      </c>
      <c r="Q118" s="197" t="s">
        <v>230</v>
      </c>
      <c r="R118" s="190">
        <f t="shared" si="84"/>
        <v>599135</v>
      </c>
      <c r="S118" s="207">
        <v>0.96</v>
      </c>
      <c r="T118" s="190" t="s">
        <v>477</v>
      </c>
      <c r="U118" s="190">
        <v>3</v>
      </c>
      <c r="V118" s="183" t="s">
        <v>514</v>
      </c>
      <c r="W118" s="183">
        <v>0.99062399999999995</v>
      </c>
      <c r="X118" s="193">
        <f t="shared" si="81"/>
        <v>575170</v>
      </c>
      <c r="Y118" s="194">
        <f t="shared" si="86"/>
        <v>586870114.12531197</v>
      </c>
      <c r="Z118" s="195">
        <f t="shared" si="82"/>
        <v>569776.80983039993</v>
      </c>
      <c r="AA118" s="183" t="s">
        <v>49</v>
      </c>
      <c r="AB118" s="375">
        <f t="shared" si="122"/>
        <v>603829.88888888888</v>
      </c>
      <c r="AC118" s="293">
        <v>1</v>
      </c>
      <c r="AD118" s="375">
        <f t="shared" si="123"/>
        <v>603829.88888888888</v>
      </c>
      <c r="AE118" s="187">
        <v>0.96</v>
      </c>
      <c r="AF118" s="375">
        <f t="shared" si="124"/>
        <v>608524.77777777775</v>
      </c>
      <c r="AG118" s="293">
        <v>1</v>
      </c>
      <c r="AH118" s="375">
        <f t="shared" si="125"/>
        <v>608524.77777777775</v>
      </c>
      <c r="AI118" s="187">
        <v>0.96</v>
      </c>
      <c r="AJ118" s="375">
        <f t="shared" si="126"/>
        <v>613219.66666666663</v>
      </c>
      <c r="AK118" s="293">
        <v>1</v>
      </c>
      <c r="AL118" s="375">
        <f t="shared" si="127"/>
        <v>613219.66666666663</v>
      </c>
      <c r="AM118" s="187">
        <v>0.96</v>
      </c>
      <c r="AN118" s="375">
        <f t="shared" si="128"/>
        <v>617914.5555555555</v>
      </c>
      <c r="AO118" s="293">
        <v>1</v>
      </c>
      <c r="AP118" s="375">
        <f t="shared" si="129"/>
        <v>617914.5555555555</v>
      </c>
      <c r="AQ118" s="187">
        <v>0.96</v>
      </c>
      <c r="AR118" s="375">
        <f t="shared" si="130"/>
        <v>622609.44444444438</v>
      </c>
      <c r="AS118" s="293">
        <v>1</v>
      </c>
      <c r="AT118" s="375">
        <f t="shared" si="131"/>
        <v>622609.44444444438</v>
      </c>
      <c r="AU118" s="187">
        <v>0.96</v>
      </c>
      <c r="AV118" s="375">
        <f t="shared" si="132"/>
        <v>627304.33333333326</v>
      </c>
      <c r="AW118" s="293">
        <v>1</v>
      </c>
      <c r="AX118" s="375">
        <f t="shared" si="133"/>
        <v>627304.33333333326</v>
      </c>
      <c r="AY118" s="187">
        <v>0.96</v>
      </c>
      <c r="AZ118" s="375">
        <f t="shared" si="134"/>
        <v>631999.22222222213</v>
      </c>
      <c r="BA118" s="293">
        <v>1</v>
      </c>
      <c r="BB118" s="375">
        <f t="shared" si="135"/>
        <v>631999.22222222213</v>
      </c>
      <c r="BC118" s="187">
        <v>0.96</v>
      </c>
      <c r="BD118" s="375">
        <f t="shared" si="136"/>
        <v>636694.11111111101</v>
      </c>
      <c r="BE118" s="293">
        <v>1</v>
      </c>
      <c r="BF118" s="375">
        <f t="shared" si="150"/>
        <v>636694.11111111101</v>
      </c>
      <c r="BG118" s="187">
        <v>0.96</v>
      </c>
      <c r="BH118" s="296" t="s">
        <v>476</v>
      </c>
      <c r="BI118" s="61">
        <v>641389</v>
      </c>
      <c r="BJ118" s="293">
        <v>1</v>
      </c>
      <c r="BK118" s="307" t="s">
        <v>529</v>
      </c>
      <c r="BL118" s="277">
        <f t="shared" si="120"/>
        <v>641389</v>
      </c>
      <c r="BM118" s="187">
        <v>0.96</v>
      </c>
      <c r="BN118" s="278"/>
      <c r="BO118" s="387">
        <f t="shared" si="137"/>
        <v>569776.80983039993</v>
      </c>
      <c r="BP118" s="387">
        <f t="shared" si="138"/>
        <v>574241.6446566399</v>
      </c>
      <c r="BQ118" s="387">
        <f t="shared" si="139"/>
        <v>578706.47948287998</v>
      </c>
      <c r="BR118" s="387">
        <f t="shared" si="140"/>
        <v>583171.31430911983</v>
      </c>
      <c r="BS118" s="387">
        <f t="shared" si="141"/>
        <v>587636.14913535991</v>
      </c>
      <c r="BT118" s="387">
        <f t="shared" si="142"/>
        <v>592100.98396159988</v>
      </c>
      <c r="BU118" s="387">
        <f t="shared" si="143"/>
        <v>596565.81878783985</v>
      </c>
      <c r="BV118" s="387">
        <f t="shared" si="144"/>
        <v>601030.65361407981</v>
      </c>
      <c r="BW118" s="387">
        <f t="shared" si="145"/>
        <v>605495.4884403199</v>
      </c>
      <c r="BX118" s="387">
        <f t="shared" si="146"/>
        <v>609960.32326655986</v>
      </c>
      <c r="BY118" s="388">
        <f t="shared" si="147"/>
        <v>7.0525006884925662E-2</v>
      </c>
      <c r="BZ118" s="388">
        <f t="shared" si="148"/>
        <v>7.0525006884925773E-2</v>
      </c>
      <c r="CA118" s="389" t="b">
        <f t="shared" si="149"/>
        <v>0</v>
      </c>
    </row>
    <row r="119" spans="1:79">
      <c r="A119" s="183">
        <v>324</v>
      </c>
      <c r="B119" s="183" t="s">
        <v>202</v>
      </c>
      <c r="C119" s="183" t="s">
        <v>203</v>
      </c>
      <c r="D119" s="183" t="s">
        <v>206</v>
      </c>
      <c r="E119" s="183" t="str">
        <f t="shared" si="85"/>
        <v>Purchase of consumables for BCG vaccine</v>
      </c>
      <c r="F119" s="184">
        <v>3</v>
      </c>
      <c r="G119" s="183">
        <v>2.5499999999999998</v>
      </c>
      <c r="H119" s="183">
        <v>0.11461224489795918</v>
      </c>
      <c r="I119" s="183">
        <v>13.221112583269997</v>
      </c>
      <c r="J119" s="185">
        <v>115.35514896371615</v>
      </c>
      <c r="K119" s="186">
        <f t="shared" si="83"/>
        <v>68668.207346938769</v>
      </c>
      <c r="L119" s="187">
        <v>0</v>
      </c>
      <c r="M119" s="183" t="s">
        <v>51</v>
      </c>
      <c r="N119" s="216" t="s">
        <v>476</v>
      </c>
      <c r="O119" s="197">
        <v>599135</v>
      </c>
      <c r="P119" s="230">
        <v>1</v>
      </c>
      <c r="Q119" s="197" t="s">
        <v>230</v>
      </c>
      <c r="R119" s="190">
        <f t="shared" si="84"/>
        <v>599135</v>
      </c>
      <c r="S119" s="207">
        <v>1</v>
      </c>
      <c r="T119" s="190" t="s">
        <v>477</v>
      </c>
      <c r="U119" s="190">
        <v>1</v>
      </c>
      <c r="V119" s="183" t="s">
        <v>514</v>
      </c>
      <c r="W119" s="183">
        <v>0.190716</v>
      </c>
      <c r="X119" s="193">
        <f t="shared" si="81"/>
        <v>599135</v>
      </c>
      <c r="Y119" s="194">
        <f t="shared" si="86"/>
        <v>117692569.57979999</v>
      </c>
      <c r="Z119" s="195">
        <f t="shared" si="82"/>
        <v>114264.63066</v>
      </c>
      <c r="AA119" s="183" t="s">
        <v>49</v>
      </c>
      <c r="AB119" s="375">
        <f t="shared" si="122"/>
        <v>603829.88888888888</v>
      </c>
      <c r="AC119" s="293">
        <v>1</v>
      </c>
      <c r="AD119" s="375">
        <f t="shared" si="123"/>
        <v>603829.88888888888</v>
      </c>
      <c r="AE119" s="187">
        <v>1</v>
      </c>
      <c r="AF119" s="375">
        <f t="shared" si="124"/>
        <v>608524.77777777775</v>
      </c>
      <c r="AG119" s="293">
        <v>1</v>
      </c>
      <c r="AH119" s="375">
        <f t="shared" si="125"/>
        <v>608524.77777777775</v>
      </c>
      <c r="AI119" s="187">
        <v>1</v>
      </c>
      <c r="AJ119" s="375">
        <f t="shared" si="126"/>
        <v>613219.66666666663</v>
      </c>
      <c r="AK119" s="293">
        <v>1</v>
      </c>
      <c r="AL119" s="375">
        <f t="shared" si="127"/>
        <v>613219.66666666663</v>
      </c>
      <c r="AM119" s="187">
        <v>1</v>
      </c>
      <c r="AN119" s="375">
        <f t="shared" si="128"/>
        <v>617914.5555555555</v>
      </c>
      <c r="AO119" s="293">
        <v>1</v>
      </c>
      <c r="AP119" s="375">
        <f t="shared" si="129"/>
        <v>617914.5555555555</v>
      </c>
      <c r="AQ119" s="187">
        <v>1</v>
      </c>
      <c r="AR119" s="375">
        <f t="shared" si="130"/>
        <v>622609.44444444438</v>
      </c>
      <c r="AS119" s="293">
        <v>1</v>
      </c>
      <c r="AT119" s="375">
        <f t="shared" si="131"/>
        <v>622609.44444444438</v>
      </c>
      <c r="AU119" s="187">
        <v>1</v>
      </c>
      <c r="AV119" s="375">
        <f t="shared" si="132"/>
        <v>627304.33333333326</v>
      </c>
      <c r="AW119" s="293">
        <v>1</v>
      </c>
      <c r="AX119" s="375">
        <f t="shared" si="133"/>
        <v>627304.33333333326</v>
      </c>
      <c r="AY119" s="187">
        <v>1</v>
      </c>
      <c r="AZ119" s="375">
        <f t="shared" si="134"/>
        <v>631999.22222222213</v>
      </c>
      <c r="BA119" s="293">
        <v>1</v>
      </c>
      <c r="BB119" s="375">
        <f t="shared" si="135"/>
        <v>631999.22222222213</v>
      </c>
      <c r="BC119" s="187">
        <v>1</v>
      </c>
      <c r="BD119" s="375">
        <f t="shared" si="136"/>
        <v>636694.11111111101</v>
      </c>
      <c r="BE119" s="293">
        <v>1</v>
      </c>
      <c r="BF119" s="375">
        <f t="shared" si="150"/>
        <v>636694.11111111101</v>
      </c>
      <c r="BG119" s="187">
        <v>1</v>
      </c>
      <c r="BH119" s="296" t="s">
        <v>476</v>
      </c>
      <c r="BI119" s="61">
        <v>641389</v>
      </c>
      <c r="BJ119" s="293">
        <v>1</v>
      </c>
      <c r="BK119" s="307" t="s">
        <v>529</v>
      </c>
      <c r="BL119" s="277">
        <f t="shared" si="120"/>
        <v>641389</v>
      </c>
      <c r="BM119" s="187">
        <v>1</v>
      </c>
      <c r="BN119" s="278"/>
      <c r="BO119" s="387">
        <f t="shared" si="137"/>
        <v>114264.63066</v>
      </c>
      <c r="BP119" s="387">
        <f t="shared" si="138"/>
        <v>115160.02108933333</v>
      </c>
      <c r="BQ119" s="387">
        <f t="shared" si="139"/>
        <v>116055.41151866666</v>
      </c>
      <c r="BR119" s="387">
        <f t="shared" si="140"/>
        <v>116950.80194799999</v>
      </c>
      <c r="BS119" s="387">
        <f t="shared" si="141"/>
        <v>117846.19237733333</v>
      </c>
      <c r="BT119" s="387">
        <f t="shared" si="142"/>
        <v>118741.58280666666</v>
      </c>
      <c r="BU119" s="387">
        <f t="shared" si="143"/>
        <v>119636.97323599998</v>
      </c>
      <c r="BV119" s="387">
        <f t="shared" si="144"/>
        <v>120532.36366533331</v>
      </c>
      <c r="BW119" s="387">
        <f t="shared" si="145"/>
        <v>121427.75409466664</v>
      </c>
      <c r="BX119" s="387">
        <f t="shared" si="146"/>
        <v>122323.144524</v>
      </c>
      <c r="BY119" s="388">
        <f t="shared" si="147"/>
        <v>7.0525006884925842E-2</v>
      </c>
      <c r="BZ119" s="388">
        <f t="shared" si="148"/>
        <v>7.0525006884925773E-2</v>
      </c>
      <c r="CA119" s="389" t="b">
        <f t="shared" si="149"/>
        <v>1</v>
      </c>
    </row>
    <row r="120" spans="1:79">
      <c r="A120" s="183">
        <v>325</v>
      </c>
      <c r="B120" s="183" t="s">
        <v>202</v>
      </c>
      <c r="C120" s="183" t="s">
        <v>203</v>
      </c>
      <c r="D120" s="183" t="s">
        <v>207</v>
      </c>
      <c r="E120" s="183" t="str">
        <f t="shared" si="85"/>
        <v>Purchase of consumables for Pneumococcal vaccine</v>
      </c>
      <c r="F120" s="184">
        <v>3</v>
      </c>
      <c r="G120" s="183">
        <v>2.95</v>
      </c>
      <c r="H120" s="183">
        <v>3.5</v>
      </c>
      <c r="I120" s="183">
        <v>264.82555944685038</v>
      </c>
      <c r="J120" s="185">
        <v>75.664445556242967</v>
      </c>
      <c r="K120" s="186">
        <f t="shared" si="83"/>
        <v>2034063.3249999997</v>
      </c>
      <c r="L120" s="187">
        <v>0</v>
      </c>
      <c r="M120" s="183" t="s">
        <v>51</v>
      </c>
      <c r="N120" s="216" t="s">
        <v>476</v>
      </c>
      <c r="O120" s="197">
        <v>599135</v>
      </c>
      <c r="P120" s="230">
        <v>1</v>
      </c>
      <c r="Q120" s="197" t="s">
        <v>230</v>
      </c>
      <c r="R120" s="190">
        <f t="shared" si="84"/>
        <v>599135</v>
      </c>
      <c r="S120" s="245">
        <v>0.97</v>
      </c>
      <c r="T120" s="190" t="s">
        <v>477</v>
      </c>
      <c r="U120" s="190">
        <v>3</v>
      </c>
      <c r="V120" s="183" t="s">
        <v>514</v>
      </c>
      <c r="W120" s="183">
        <v>2.94306</v>
      </c>
      <c r="X120" s="193">
        <f t="shared" si="81"/>
        <v>581161</v>
      </c>
      <c r="Y120" s="194">
        <f t="shared" si="86"/>
        <v>1761703291.8722098</v>
      </c>
      <c r="Z120" s="195">
        <f t="shared" si="82"/>
        <v>1710391.5455069998</v>
      </c>
      <c r="AA120" s="183" t="s">
        <v>49</v>
      </c>
      <c r="AB120" s="375">
        <f t="shared" si="122"/>
        <v>603829.88888888888</v>
      </c>
      <c r="AC120" s="293">
        <v>1</v>
      </c>
      <c r="AD120" s="375">
        <f t="shared" si="123"/>
        <v>603829.88888888888</v>
      </c>
      <c r="AE120" s="187">
        <v>0.97</v>
      </c>
      <c r="AF120" s="375">
        <f t="shared" si="124"/>
        <v>608524.77777777775</v>
      </c>
      <c r="AG120" s="293">
        <v>1</v>
      </c>
      <c r="AH120" s="375">
        <f t="shared" si="125"/>
        <v>608524.77777777775</v>
      </c>
      <c r="AI120" s="187">
        <v>0.97</v>
      </c>
      <c r="AJ120" s="375">
        <f t="shared" si="126"/>
        <v>613219.66666666663</v>
      </c>
      <c r="AK120" s="293">
        <v>1</v>
      </c>
      <c r="AL120" s="375">
        <f t="shared" si="127"/>
        <v>613219.66666666663</v>
      </c>
      <c r="AM120" s="187">
        <v>0.97</v>
      </c>
      <c r="AN120" s="375">
        <f t="shared" si="128"/>
        <v>617914.5555555555</v>
      </c>
      <c r="AO120" s="293">
        <v>1</v>
      </c>
      <c r="AP120" s="375">
        <f t="shared" si="129"/>
        <v>617914.5555555555</v>
      </c>
      <c r="AQ120" s="187">
        <v>0.97</v>
      </c>
      <c r="AR120" s="375">
        <f t="shared" si="130"/>
        <v>622609.44444444438</v>
      </c>
      <c r="AS120" s="293">
        <v>1</v>
      </c>
      <c r="AT120" s="375">
        <f t="shared" si="131"/>
        <v>622609.44444444438</v>
      </c>
      <c r="AU120" s="187">
        <v>0.97</v>
      </c>
      <c r="AV120" s="375">
        <f t="shared" si="132"/>
        <v>627304.33333333326</v>
      </c>
      <c r="AW120" s="293">
        <v>1</v>
      </c>
      <c r="AX120" s="375">
        <f t="shared" si="133"/>
        <v>627304.33333333326</v>
      </c>
      <c r="AY120" s="187">
        <v>0.97</v>
      </c>
      <c r="AZ120" s="375">
        <f t="shared" si="134"/>
        <v>631999.22222222213</v>
      </c>
      <c r="BA120" s="293">
        <v>1</v>
      </c>
      <c r="BB120" s="375">
        <f t="shared" si="135"/>
        <v>631999.22222222213</v>
      </c>
      <c r="BC120" s="187">
        <v>0.97</v>
      </c>
      <c r="BD120" s="375">
        <f t="shared" si="136"/>
        <v>636694.11111111101</v>
      </c>
      <c r="BE120" s="293">
        <v>1</v>
      </c>
      <c r="BF120" s="375">
        <f t="shared" si="150"/>
        <v>636694.11111111101</v>
      </c>
      <c r="BG120" s="187">
        <v>0.97</v>
      </c>
      <c r="BH120" s="296" t="s">
        <v>476</v>
      </c>
      <c r="BI120" s="61">
        <v>641389</v>
      </c>
      <c r="BJ120" s="293">
        <v>1</v>
      </c>
      <c r="BK120" s="307" t="s">
        <v>529</v>
      </c>
      <c r="BL120" s="277">
        <f t="shared" si="120"/>
        <v>641389</v>
      </c>
      <c r="BM120" s="187">
        <v>0.97</v>
      </c>
      <c r="BN120" s="278"/>
      <c r="BO120" s="387">
        <f t="shared" si="137"/>
        <v>1710391.5455069998</v>
      </c>
      <c r="BP120" s="387">
        <f t="shared" si="138"/>
        <v>1723794.3650095332</v>
      </c>
      <c r="BQ120" s="387">
        <f t="shared" si="139"/>
        <v>1737197.1845120664</v>
      </c>
      <c r="BR120" s="387">
        <f t="shared" si="140"/>
        <v>1750600.0040146001</v>
      </c>
      <c r="BS120" s="387">
        <f t="shared" si="141"/>
        <v>1764002.8235171332</v>
      </c>
      <c r="BT120" s="387">
        <f t="shared" si="142"/>
        <v>1777405.6430196664</v>
      </c>
      <c r="BU120" s="387">
        <f t="shared" si="143"/>
        <v>1790808.4625221998</v>
      </c>
      <c r="BV120" s="387">
        <f t="shared" si="144"/>
        <v>1804211.282024733</v>
      </c>
      <c r="BW120" s="387">
        <f t="shared" si="145"/>
        <v>1817614.1015272662</v>
      </c>
      <c r="BX120" s="387">
        <f t="shared" si="146"/>
        <v>1831016.9210297999</v>
      </c>
      <c r="BY120" s="388">
        <f t="shared" si="147"/>
        <v>7.0525006884925787E-2</v>
      </c>
      <c r="BZ120" s="388">
        <f t="shared" si="148"/>
        <v>7.0525006884925773E-2</v>
      </c>
      <c r="CA120" s="389" t="b">
        <f t="shared" si="149"/>
        <v>1</v>
      </c>
    </row>
    <row r="121" spans="1:79">
      <c r="A121" s="183">
        <v>326</v>
      </c>
      <c r="B121" s="183" t="s">
        <v>202</v>
      </c>
      <c r="C121" s="183" t="s">
        <v>203</v>
      </c>
      <c r="D121" s="183" t="s">
        <v>208</v>
      </c>
      <c r="E121" s="183" t="str">
        <f t="shared" si="85"/>
        <v>Purchase of consumables for HPV vaccine</v>
      </c>
      <c r="F121" s="184">
        <v>3</v>
      </c>
      <c r="G121" s="183">
        <v>2.4300000000000002</v>
      </c>
      <c r="H121" s="183">
        <v>3.2423208191126277E-2</v>
      </c>
      <c r="I121" s="183">
        <v>6.4298577064846416</v>
      </c>
      <c r="J121" s="185">
        <v>198.31034821052634</v>
      </c>
      <c r="K121" s="186">
        <f t="shared" si="83"/>
        <v>27398.295051194535</v>
      </c>
      <c r="L121" s="187">
        <v>0</v>
      </c>
      <c r="M121" s="183" t="s">
        <v>51</v>
      </c>
      <c r="N121" s="246" t="s">
        <v>478</v>
      </c>
      <c r="O121" s="240">
        <v>1207173</v>
      </c>
      <c r="P121" s="230">
        <v>1</v>
      </c>
      <c r="Q121" s="197" t="s">
        <v>230</v>
      </c>
      <c r="R121" s="190">
        <f t="shared" si="84"/>
        <v>1207173</v>
      </c>
      <c r="S121" s="207">
        <v>0.7</v>
      </c>
      <c r="T121" s="190" t="s">
        <v>477</v>
      </c>
      <c r="U121" s="190">
        <v>3</v>
      </c>
      <c r="V121" s="183" t="s">
        <v>514</v>
      </c>
      <c r="W121" s="183">
        <v>1.1034599999999999</v>
      </c>
      <c r="X121" s="193">
        <f t="shared" si="81"/>
        <v>845021</v>
      </c>
      <c r="Y121" s="194">
        <f t="shared" si="86"/>
        <v>960420392.49617982</v>
      </c>
      <c r="Z121" s="195">
        <f t="shared" si="82"/>
        <v>932446.98300599982</v>
      </c>
      <c r="AA121" s="183" t="s">
        <v>49</v>
      </c>
      <c r="AB121" s="375">
        <f t="shared" si="122"/>
        <v>1226734.4444444445</v>
      </c>
      <c r="AC121" s="293">
        <v>1</v>
      </c>
      <c r="AD121" s="375">
        <f t="shared" si="123"/>
        <v>1226734.4444444445</v>
      </c>
      <c r="AE121" s="187">
        <v>0.7</v>
      </c>
      <c r="AF121" s="375">
        <f t="shared" si="124"/>
        <v>1246295.888888889</v>
      </c>
      <c r="AG121" s="293">
        <v>1</v>
      </c>
      <c r="AH121" s="375">
        <f t="shared" si="125"/>
        <v>1246295.888888889</v>
      </c>
      <c r="AI121" s="187">
        <v>0.7</v>
      </c>
      <c r="AJ121" s="375">
        <f t="shared" si="126"/>
        <v>1265857.3333333335</v>
      </c>
      <c r="AK121" s="293">
        <v>1</v>
      </c>
      <c r="AL121" s="375">
        <f t="shared" si="127"/>
        <v>1265857.3333333335</v>
      </c>
      <c r="AM121" s="187">
        <v>0.7</v>
      </c>
      <c r="AN121" s="375">
        <f t="shared" si="128"/>
        <v>1285418.777777778</v>
      </c>
      <c r="AO121" s="293">
        <v>1</v>
      </c>
      <c r="AP121" s="375">
        <f t="shared" si="129"/>
        <v>1285418.777777778</v>
      </c>
      <c r="AQ121" s="187">
        <v>0.7</v>
      </c>
      <c r="AR121" s="375">
        <f t="shared" si="130"/>
        <v>1304980.2222222225</v>
      </c>
      <c r="AS121" s="293">
        <v>1</v>
      </c>
      <c r="AT121" s="375">
        <f t="shared" si="131"/>
        <v>1304980.2222222225</v>
      </c>
      <c r="AU121" s="187">
        <v>0.7</v>
      </c>
      <c r="AV121" s="375">
        <f t="shared" si="132"/>
        <v>1324541.666666667</v>
      </c>
      <c r="AW121" s="293">
        <v>1</v>
      </c>
      <c r="AX121" s="375">
        <f t="shared" si="133"/>
        <v>1324541.666666667</v>
      </c>
      <c r="AY121" s="187">
        <v>0.7</v>
      </c>
      <c r="AZ121" s="375">
        <f t="shared" si="134"/>
        <v>1344103.1111111115</v>
      </c>
      <c r="BA121" s="293">
        <v>1</v>
      </c>
      <c r="BB121" s="375">
        <f t="shared" si="135"/>
        <v>1344103.1111111115</v>
      </c>
      <c r="BC121" s="187">
        <v>0.7</v>
      </c>
      <c r="BD121" s="375">
        <f t="shared" si="136"/>
        <v>1363664.555555556</v>
      </c>
      <c r="BE121" s="293">
        <v>1</v>
      </c>
      <c r="BF121" s="375">
        <f t="shared" si="150"/>
        <v>1363664.555555556</v>
      </c>
      <c r="BG121" s="187">
        <v>0.7</v>
      </c>
      <c r="BH121" s="296" t="s">
        <v>478</v>
      </c>
      <c r="BI121" s="280">
        <v>1383226</v>
      </c>
      <c r="BJ121" s="293">
        <v>1</v>
      </c>
      <c r="BK121" s="307" t="s">
        <v>529</v>
      </c>
      <c r="BL121" s="277">
        <f t="shared" si="120"/>
        <v>1383226</v>
      </c>
      <c r="BM121" s="187">
        <v>0.7</v>
      </c>
      <c r="BN121" s="278"/>
      <c r="BO121" s="387">
        <f t="shared" si="137"/>
        <v>932446.98300599982</v>
      </c>
      <c r="BP121" s="387">
        <f t="shared" si="138"/>
        <v>947556.67304666655</v>
      </c>
      <c r="BQ121" s="387">
        <f t="shared" si="139"/>
        <v>962666.36308733327</v>
      </c>
      <c r="BR121" s="387">
        <f t="shared" si="140"/>
        <v>977776.053128</v>
      </c>
      <c r="BS121" s="387">
        <f t="shared" si="141"/>
        <v>992885.74316866673</v>
      </c>
      <c r="BT121" s="387">
        <f t="shared" si="142"/>
        <v>1007995.4332093335</v>
      </c>
      <c r="BU121" s="387">
        <f t="shared" si="143"/>
        <v>1023105.1232500001</v>
      </c>
      <c r="BV121" s="387">
        <f t="shared" si="144"/>
        <v>1038214.8132906668</v>
      </c>
      <c r="BW121" s="387">
        <f t="shared" si="145"/>
        <v>1053324.5033313336</v>
      </c>
      <c r="BX121" s="387">
        <f t="shared" si="146"/>
        <v>1068434.1933719998</v>
      </c>
      <c r="BY121" s="388">
        <f t="shared" si="147"/>
        <v>0.145839080231251</v>
      </c>
      <c r="BZ121" s="388">
        <f t="shared" si="148"/>
        <v>0.14583908023125103</v>
      </c>
      <c r="CA121" s="389" t="b">
        <f t="shared" si="149"/>
        <v>1</v>
      </c>
    </row>
    <row r="122" spans="1:79">
      <c r="A122" s="183">
        <v>328</v>
      </c>
      <c r="B122" s="183" t="s">
        <v>202</v>
      </c>
      <c r="C122" s="183" t="s">
        <v>203</v>
      </c>
      <c r="D122" s="247" t="s">
        <v>209</v>
      </c>
      <c r="E122" s="183" t="str">
        <f t="shared" si="85"/>
        <v>Purchase of consumables for Pentavalent (DPT-Hep-Hib)</v>
      </c>
      <c r="F122" s="184">
        <v>3</v>
      </c>
      <c r="G122" s="183">
        <v>2.5</v>
      </c>
      <c r="H122" s="183">
        <v>5.6059053246406041</v>
      </c>
      <c r="I122" s="183">
        <v>288.28690548112928</v>
      </c>
      <c r="J122" s="185">
        <v>51.425575136628161</v>
      </c>
      <c r="K122" s="186">
        <f t="shared" si="83"/>
        <v>3291520.2049449775</v>
      </c>
      <c r="L122" s="187">
        <v>0.98</v>
      </c>
      <c r="M122" s="183" t="s">
        <v>51</v>
      </c>
      <c r="N122" s="216" t="s">
        <v>476</v>
      </c>
      <c r="O122" s="197">
        <v>599135</v>
      </c>
      <c r="P122" s="230">
        <v>1</v>
      </c>
      <c r="Q122" s="197" t="s">
        <v>230</v>
      </c>
      <c r="R122" s="190">
        <f t="shared" si="84"/>
        <v>599135</v>
      </c>
      <c r="S122" s="207">
        <v>0.98</v>
      </c>
      <c r="T122" s="190" t="s">
        <v>477</v>
      </c>
      <c r="U122" s="190">
        <v>3</v>
      </c>
      <c r="V122" s="183" t="s">
        <v>514</v>
      </c>
      <c r="W122" s="183">
        <v>4.1814600000000004</v>
      </c>
      <c r="X122" s="193">
        <f t="shared" si="81"/>
        <v>587152</v>
      </c>
      <c r="Y122" s="194">
        <f t="shared" si="86"/>
        <v>2528808472.0487404</v>
      </c>
      <c r="Z122" s="195">
        <f t="shared" si="82"/>
        <v>2455153.8563580005</v>
      </c>
      <c r="AA122" s="183" t="s">
        <v>49</v>
      </c>
      <c r="AB122" s="375">
        <f t="shared" si="122"/>
        <v>603829.88888888888</v>
      </c>
      <c r="AC122" s="293">
        <v>1</v>
      </c>
      <c r="AD122" s="375">
        <f t="shared" si="123"/>
        <v>603829.88888888888</v>
      </c>
      <c r="AE122" s="187">
        <v>0.98</v>
      </c>
      <c r="AF122" s="375">
        <f t="shared" si="124"/>
        <v>608524.77777777775</v>
      </c>
      <c r="AG122" s="293">
        <v>1</v>
      </c>
      <c r="AH122" s="375">
        <f t="shared" si="125"/>
        <v>608524.77777777775</v>
      </c>
      <c r="AI122" s="187">
        <v>0.98</v>
      </c>
      <c r="AJ122" s="375">
        <f t="shared" si="126"/>
        <v>613219.66666666663</v>
      </c>
      <c r="AK122" s="293">
        <v>1</v>
      </c>
      <c r="AL122" s="375">
        <f t="shared" si="127"/>
        <v>613219.66666666663</v>
      </c>
      <c r="AM122" s="187">
        <v>0.98</v>
      </c>
      <c r="AN122" s="375">
        <f t="shared" si="128"/>
        <v>617914.5555555555</v>
      </c>
      <c r="AO122" s="293">
        <v>1</v>
      </c>
      <c r="AP122" s="375">
        <f t="shared" si="129"/>
        <v>617914.5555555555</v>
      </c>
      <c r="AQ122" s="187">
        <v>0.98</v>
      </c>
      <c r="AR122" s="375">
        <f t="shared" si="130"/>
        <v>622609.44444444438</v>
      </c>
      <c r="AS122" s="293">
        <v>1</v>
      </c>
      <c r="AT122" s="375">
        <f t="shared" si="131"/>
        <v>622609.44444444438</v>
      </c>
      <c r="AU122" s="187">
        <v>0.98</v>
      </c>
      <c r="AV122" s="375">
        <f t="shared" si="132"/>
        <v>627304.33333333326</v>
      </c>
      <c r="AW122" s="293">
        <v>1</v>
      </c>
      <c r="AX122" s="375">
        <f t="shared" si="133"/>
        <v>627304.33333333326</v>
      </c>
      <c r="AY122" s="187">
        <v>0.98</v>
      </c>
      <c r="AZ122" s="375">
        <f t="shared" si="134"/>
        <v>631999.22222222213</v>
      </c>
      <c r="BA122" s="293">
        <v>1</v>
      </c>
      <c r="BB122" s="375">
        <f t="shared" si="135"/>
        <v>631999.22222222213</v>
      </c>
      <c r="BC122" s="187">
        <v>0.98</v>
      </c>
      <c r="BD122" s="375">
        <f t="shared" si="136"/>
        <v>636694.11111111101</v>
      </c>
      <c r="BE122" s="293">
        <v>1</v>
      </c>
      <c r="BF122" s="375">
        <f t="shared" si="150"/>
        <v>636694.11111111101</v>
      </c>
      <c r="BG122" s="187">
        <v>0.98</v>
      </c>
      <c r="BH122" s="296" t="s">
        <v>476</v>
      </c>
      <c r="BI122" s="61">
        <v>641389</v>
      </c>
      <c r="BJ122" s="293">
        <v>1</v>
      </c>
      <c r="BK122" s="307" t="s">
        <v>529</v>
      </c>
      <c r="BL122" s="277">
        <f t="shared" si="120"/>
        <v>641389</v>
      </c>
      <c r="BM122" s="187">
        <v>0.98</v>
      </c>
      <c r="BN122" s="278"/>
      <c r="BO122" s="387">
        <f t="shared" si="137"/>
        <v>2455153.8563580005</v>
      </c>
      <c r="BP122" s="387">
        <f t="shared" si="138"/>
        <v>2474392.7166494667</v>
      </c>
      <c r="BQ122" s="387">
        <f t="shared" si="139"/>
        <v>2493631.5769409332</v>
      </c>
      <c r="BR122" s="387">
        <f t="shared" si="140"/>
        <v>2512870.4372324003</v>
      </c>
      <c r="BS122" s="387">
        <f t="shared" si="141"/>
        <v>2532109.2975238664</v>
      </c>
      <c r="BT122" s="387">
        <f t="shared" si="142"/>
        <v>2551348.157815333</v>
      </c>
      <c r="BU122" s="387">
        <f t="shared" si="143"/>
        <v>2570587.0181068</v>
      </c>
      <c r="BV122" s="387">
        <f t="shared" si="144"/>
        <v>2589825.8783982666</v>
      </c>
      <c r="BW122" s="387">
        <f t="shared" si="145"/>
        <v>2609064.7386897327</v>
      </c>
      <c r="BX122" s="387">
        <f t="shared" si="146"/>
        <v>2628303.5989812003</v>
      </c>
      <c r="BY122" s="388">
        <f t="shared" si="147"/>
        <v>7.0525006884925634E-2</v>
      </c>
      <c r="BZ122" s="388">
        <f t="shared" si="148"/>
        <v>7.0525006884925773E-2</v>
      </c>
      <c r="CA122" s="389" t="b">
        <f t="shared" si="149"/>
        <v>0</v>
      </c>
    </row>
    <row r="123" spans="1:79" ht="18" customHeight="1">
      <c r="A123" s="183">
        <v>329</v>
      </c>
      <c r="B123" s="183" t="s">
        <v>202</v>
      </c>
      <c r="C123" s="183"/>
      <c r="D123" s="247" t="s">
        <v>210</v>
      </c>
      <c r="E123" s="183" t="str">
        <f t="shared" si="85"/>
        <v>Purchase of consumables for Measles vaccine</v>
      </c>
      <c r="F123" s="184">
        <v>3</v>
      </c>
      <c r="G123" s="183">
        <v>2.95</v>
      </c>
      <c r="H123" s="183">
        <v>5.6484778252246107E-3</v>
      </c>
      <c r="I123" s="183">
        <v>1.7566548106997083E-2</v>
      </c>
      <c r="J123" s="185">
        <v>3.109961418021244</v>
      </c>
      <c r="K123" s="186">
        <f t="shared" si="83"/>
        <v>6485.384881107685</v>
      </c>
      <c r="L123" s="187">
        <v>0</v>
      </c>
      <c r="M123" s="183" t="s">
        <v>51</v>
      </c>
      <c r="N123" s="216" t="s">
        <v>479</v>
      </c>
      <c r="O123" s="197">
        <v>1171597</v>
      </c>
      <c r="P123" s="230">
        <v>1</v>
      </c>
      <c r="Q123" s="197" t="s">
        <v>230</v>
      </c>
      <c r="R123" s="190">
        <f t="shared" si="84"/>
        <v>1171597</v>
      </c>
      <c r="S123" s="187">
        <v>0.98</v>
      </c>
      <c r="T123" s="190" t="s">
        <v>477</v>
      </c>
      <c r="U123" s="190">
        <v>1</v>
      </c>
      <c r="V123" s="183" t="s">
        <v>514</v>
      </c>
      <c r="W123" s="183">
        <v>1.7508359999999998</v>
      </c>
      <c r="X123" s="193">
        <f t="shared" si="81"/>
        <v>1148165</v>
      </c>
      <c r="Y123" s="194">
        <f t="shared" si="86"/>
        <v>2070556182.6198647</v>
      </c>
      <c r="Z123" s="195">
        <f t="shared" si="82"/>
        <v>2010248.72099016</v>
      </c>
      <c r="AA123" s="183" t="s">
        <v>49</v>
      </c>
      <c r="AB123" s="375">
        <f t="shared" si="122"/>
        <v>1181662.4444444445</v>
      </c>
      <c r="AC123" s="293">
        <v>1</v>
      </c>
      <c r="AD123" s="375">
        <f t="shared" si="123"/>
        <v>1181662.4444444445</v>
      </c>
      <c r="AE123" s="187">
        <v>0.98</v>
      </c>
      <c r="AF123" s="375">
        <f t="shared" si="124"/>
        <v>1191727.888888889</v>
      </c>
      <c r="AG123" s="293">
        <v>1</v>
      </c>
      <c r="AH123" s="375">
        <f t="shared" si="125"/>
        <v>1191727.888888889</v>
      </c>
      <c r="AI123" s="187">
        <v>0.98</v>
      </c>
      <c r="AJ123" s="375">
        <f t="shared" si="126"/>
        <v>1201793.3333333335</v>
      </c>
      <c r="AK123" s="293">
        <v>1</v>
      </c>
      <c r="AL123" s="375">
        <f t="shared" si="127"/>
        <v>1201793.3333333335</v>
      </c>
      <c r="AM123" s="187">
        <v>0.98</v>
      </c>
      <c r="AN123" s="375">
        <f t="shared" si="128"/>
        <v>1211858.777777778</v>
      </c>
      <c r="AO123" s="293">
        <v>1</v>
      </c>
      <c r="AP123" s="375">
        <f t="shared" si="129"/>
        <v>1211858.777777778</v>
      </c>
      <c r="AQ123" s="187">
        <v>0.98</v>
      </c>
      <c r="AR123" s="375">
        <f t="shared" si="130"/>
        <v>1221924.2222222225</v>
      </c>
      <c r="AS123" s="293">
        <v>1</v>
      </c>
      <c r="AT123" s="375">
        <f t="shared" si="131"/>
        <v>1221924.2222222225</v>
      </c>
      <c r="AU123" s="187">
        <v>0.98</v>
      </c>
      <c r="AV123" s="375">
        <f t="shared" si="132"/>
        <v>1231989.666666667</v>
      </c>
      <c r="AW123" s="293">
        <v>1</v>
      </c>
      <c r="AX123" s="375">
        <f t="shared" si="133"/>
        <v>1231989.666666667</v>
      </c>
      <c r="AY123" s="187">
        <v>0.98</v>
      </c>
      <c r="AZ123" s="375">
        <f t="shared" si="134"/>
        <v>1242055.1111111115</v>
      </c>
      <c r="BA123" s="293">
        <v>1</v>
      </c>
      <c r="BB123" s="375">
        <f t="shared" si="135"/>
        <v>1242055.1111111115</v>
      </c>
      <c r="BC123" s="187">
        <v>0.98</v>
      </c>
      <c r="BD123" s="375">
        <f t="shared" si="136"/>
        <v>1252120.555555556</v>
      </c>
      <c r="BE123" s="293">
        <v>1</v>
      </c>
      <c r="BF123" s="375">
        <f t="shared" si="150"/>
        <v>1252120.555555556</v>
      </c>
      <c r="BG123" s="187">
        <v>0.98</v>
      </c>
      <c r="BH123" s="296" t="s">
        <v>479</v>
      </c>
      <c r="BI123" s="278">
        <v>1262186</v>
      </c>
      <c r="BJ123" s="293">
        <v>1</v>
      </c>
      <c r="BK123" s="307" t="s">
        <v>529</v>
      </c>
      <c r="BL123" s="277">
        <f t="shared" si="120"/>
        <v>1262186</v>
      </c>
      <c r="BM123" s="187">
        <v>0.98</v>
      </c>
      <c r="BN123" s="278"/>
      <c r="BO123" s="387">
        <f t="shared" si="137"/>
        <v>2010248.72099016</v>
      </c>
      <c r="BP123" s="387">
        <f t="shared" si="138"/>
        <v>2027519.2046297067</v>
      </c>
      <c r="BQ123" s="387">
        <f t="shared" si="139"/>
        <v>2044789.6882692534</v>
      </c>
      <c r="BR123" s="387">
        <f t="shared" si="140"/>
        <v>2062060.1719088</v>
      </c>
      <c r="BS123" s="387">
        <f t="shared" si="141"/>
        <v>2079330.6555483467</v>
      </c>
      <c r="BT123" s="387">
        <f t="shared" si="142"/>
        <v>2096601.1391878934</v>
      </c>
      <c r="BU123" s="387">
        <f t="shared" si="143"/>
        <v>2113871.62282744</v>
      </c>
      <c r="BV123" s="387">
        <f t="shared" si="144"/>
        <v>2131142.1064669872</v>
      </c>
      <c r="BW123" s="387">
        <f t="shared" si="145"/>
        <v>2148412.5901065338</v>
      </c>
      <c r="BX123" s="387">
        <f t="shared" si="146"/>
        <v>2165683.07374608</v>
      </c>
      <c r="BY123" s="388">
        <f t="shared" si="147"/>
        <v>7.7320955925971144E-2</v>
      </c>
      <c r="BZ123" s="388">
        <f t="shared" si="148"/>
        <v>7.732095592597113E-2</v>
      </c>
      <c r="CA123" s="389" t="b">
        <f t="shared" si="149"/>
        <v>1</v>
      </c>
    </row>
    <row r="124" spans="1:79" ht="16.2" customHeight="1">
      <c r="A124" s="183"/>
      <c r="B124" s="183" t="s">
        <v>202</v>
      </c>
      <c r="C124" s="183"/>
      <c r="D124" s="248" t="s">
        <v>241</v>
      </c>
      <c r="E124" s="183" t="str">
        <f t="shared" si="85"/>
        <v>Purchase of consumables for COVID-19 vaccine</v>
      </c>
      <c r="F124" s="184">
        <v>3</v>
      </c>
      <c r="G124" s="183"/>
      <c r="H124" s="183"/>
      <c r="I124" s="183"/>
      <c r="J124" s="185"/>
      <c r="K124" s="186">
        <f t="shared" si="83"/>
        <v>0</v>
      </c>
      <c r="L124" s="187"/>
      <c r="M124" s="183"/>
      <c r="N124" s="183" t="s">
        <v>458</v>
      </c>
      <c r="O124" s="241">
        <v>9672513</v>
      </c>
      <c r="P124" s="211">
        <v>1</v>
      </c>
      <c r="Q124" s="183" t="s">
        <v>480</v>
      </c>
      <c r="R124" s="190">
        <f t="shared" si="84"/>
        <v>9672513</v>
      </c>
      <c r="S124" s="187">
        <v>0.7</v>
      </c>
      <c r="T124" s="183" t="s">
        <v>481</v>
      </c>
      <c r="U124" s="183">
        <v>3</v>
      </c>
      <c r="V124" s="183" t="s">
        <v>514</v>
      </c>
      <c r="W124" s="183"/>
      <c r="X124" s="193">
        <f t="shared" si="81"/>
        <v>6770759</v>
      </c>
      <c r="Y124" s="194">
        <f t="shared" si="86"/>
        <v>0</v>
      </c>
      <c r="Z124" s="195">
        <f t="shared" si="82"/>
        <v>0</v>
      </c>
      <c r="AA124" s="183" t="s">
        <v>70</v>
      </c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 t="s">
        <v>378</v>
      </c>
      <c r="BI124" s="280">
        <v>23111967</v>
      </c>
      <c r="BJ124" s="211">
        <v>1</v>
      </c>
      <c r="BK124" s="297" t="s">
        <v>557</v>
      </c>
      <c r="BL124" s="277">
        <f t="shared" si="120"/>
        <v>23111967</v>
      </c>
      <c r="BM124" s="187">
        <v>0.7</v>
      </c>
      <c r="BN124" s="297"/>
    </row>
    <row r="125" spans="1:79" ht="16.2" customHeight="1">
      <c r="A125" s="183"/>
      <c r="B125" s="183" t="s">
        <v>202</v>
      </c>
      <c r="C125" s="183"/>
      <c r="D125" s="248" t="s">
        <v>242</v>
      </c>
      <c r="E125" s="183" t="str">
        <f t="shared" si="85"/>
        <v>Purchase of consumables for Oral Cholera vaccine</v>
      </c>
      <c r="F125" s="184">
        <v>3</v>
      </c>
      <c r="G125" s="183"/>
      <c r="H125" s="183">
        <v>1.859277345937591E-3</v>
      </c>
      <c r="I125" s="183">
        <v>2.5081703069375689</v>
      </c>
      <c r="J125" s="185">
        <v>1349.0027791807231</v>
      </c>
      <c r="K125" s="186">
        <f t="shared" si="83"/>
        <v>7352.7744226159803</v>
      </c>
      <c r="L125" s="187">
        <v>0</v>
      </c>
      <c r="M125" s="183" t="s">
        <v>48</v>
      </c>
      <c r="N125" s="246" t="s">
        <v>482</v>
      </c>
      <c r="O125" s="197">
        <v>7909282</v>
      </c>
      <c r="P125" s="230">
        <v>1</v>
      </c>
      <c r="Q125" s="197" t="s">
        <v>230</v>
      </c>
      <c r="R125" s="190">
        <f t="shared" si="84"/>
        <v>7909282</v>
      </c>
      <c r="S125" s="207">
        <v>0.5</v>
      </c>
      <c r="T125" s="183" t="s">
        <v>434</v>
      </c>
      <c r="U125" s="183">
        <v>2</v>
      </c>
      <c r="V125" s="183" t="s">
        <v>514</v>
      </c>
      <c r="W125" s="183">
        <v>1.2576000000000001</v>
      </c>
      <c r="X125" s="193">
        <f t="shared" si="81"/>
        <v>3954641</v>
      </c>
      <c r="Y125" s="194">
        <f t="shared" si="86"/>
        <v>5122557217.2480001</v>
      </c>
      <c r="Z125" s="195">
        <f t="shared" si="82"/>
        <v>4973356.5216000006</v>
      </c>
      <c r="AA125" s="183" t="s">
        <v>70</v>
      </c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296" t="s">
        <v>482</v>
      </c>
      <c r="BI125" s="280">
        <v>8825892</v>
      </c>
      <c r="BJ125" s="293">
        <v>1</v>
      </c>
      <c r="BK125" s="307" t="s">
        <v>529</v>
      </c>
      <c r="BL125" s="277">
        <f t="shared" si="120"/>
        <v>8825892</v>
      </c>
      <c r="BM125" s="187">
        <v>0.5</v>
      </c>
      <c r="BN125" s="297"/>
    </row>
    <row r="126" spans="1:79">
      <c r="A126" s="232"/>
      <c r="B126" s="247" t="s">
        <v>138</v>
      </c>
      <c r="C126" s="247"/>
      <c r="D126" s="248" t="s">
        <v>211</v>
      </c>
      <c r="E126" s="183" t="str">
        <f t="shared" si="85"/>
        <v xml:space="preserve">Purchase of consumables for mhGAP </v>
      </c>
      <c r="F126" s="184">
        <v>3</v>
      </c>
      <c r="G126" s="183">
        <v>2.06</v>
      </c>
      <c r="H126" s="183"/>
      <c r="I126" s="183"/>
      <c r="J126" s="185"/>
      <c r="K126" s="186">
        <f t="shared" si="83"/>
        <v>0</v>
      </c>
      <c r="L126" s="187"/>
      <c r="M126" s="183" t="s">
        <v>48</v>
      </c>
      <c r="N126" s="196" t="s">
        <v>421</v>
      </c>
      <c r="O126" s="197">
        <v>18898441</v>
      </c>
      <c r="P126" s="230">
        <v>0.15</v>
      </c>
      <c r="Q126" s="197" t="s">
        <v>426</v>
      </c>
      <c r="R126" s="190">
        <f t="shared" si="84"/>
        <v>2834766.15</v>
      </c>
      <c r="S126" s="207">
        <v>0.2</v>
      </c>
      <c r="T126" s="183" t="s">
        <v>483</v>
      </c>
      <c r="U126" s="183">
        <v>4</v>
      </c>
      <c r="V126" s="395" t="s">
        <v>609</v>
      </c>
      <c r="W126" s="183">
        <v>0</v>
      </c>
      <c r="X126" s="193">
        <f t="shared" si="81"/>
        <v>566953</v>
      </c>
      <c r="Y126" s="194">
        <f t="shared" si="86"/>
        <v>0</v>
      </c>
      <c r="Z126" s="195">
        <f t="shared" si="82"/>
        <v>0</v>
      </c>
      <c r="AA126" s="183" t="s">
        <v>49</v>
      </c>
      <c r="AB126" s="375">
        <f t="shared" ref="AB126:AB133" si="151">((BI126-O126)/$AD$1)+O126</f>
        <v>19366610.555555556</v>
      </c>
      <c r="AC126" s="379">
        <f>((BJ126-P126)/$AD$1)+P126</f>
        <v>0.15555555555555556</v>
      </c>
      <c r="AD126" s="375">
        <f t="shared" ref="AD126:AD133" si="152">AB126*AC126</f>
        <v>3012583.8641975308</v>
      </c>
      <c r="AE126" s="380">
        <f>((BM126-S126)/$AD$1)+S126</f>
        <v>0.2</v>
      </c>
      <c r="AF126" s="375">
        <f t="shared" ref="AF126:AG135" si="153">((BI126-O126)/$AD$1)+AB126</f>
        <v>19834780.111111112</v>
      </c>
      <c r="AG126" s="377">
        <f t="shared" si="153"/>
        <v>0.16111111111111112</v>
      </c>
      <c r="AH126" s="375">
        <f t="shared" ref="AH126:AH133" si="154">AF126*AG126</f>
        <v>3195603.4623456793</v>
      </c>
      <c r="AI126" s="379">
        <f t="shared" ref="AI126" si="155">((BM126-S126)/$AD$1)+AE126</f>
        <v>0.2</v>
      </c>
      <c r="AJ126" s="375">
        <f t="shared" ref="AJ126:AJ133" si="156">((BI126-O126)/$AD$1)+AF126</f>
        <v>20302949.666666668</v>
      </c>
      <c r="AK126" s="377">
        <f>(($BJ$126-$P$126)/$AD$1)+AG$126</f>
        <v>0.16666666666666669</v>
      </c>
      <c r="AL126" s="375">
        <f t="shared" ref="AL126:AL133" si="157">AJ126*AK126</f>
        <v>3383824.944444445</v>
      </c>
      <c r="AM126" s="379">
        <f>(($BM$126-$S$126)/$AD$1)+AI$126</f>
        <v>0.2</v>
      </c>
      <c r="AN126" s="375">
        <f t="shared" ref="AN126:AN133" si="158">((BI126-O126)/$AD$1)+AJ126</f>
        <v>20771119.222222224</v>
      </c>
      <c r="AO126" s="377">
        <f>(($BJ$126-$P$126)/$AD$1)+AK$126</f>
        <v>0.17222222222222225</v>
      </c>
      <c r="AP126" s="375">
        <f t="shared" ref="AP126" si="159">AN126*AO126</f>
        <v>3577248.3104938278</v>
      </c>
      <c r="AQ126" s="379">
        <f>(($BM$126-$S$126)/$AD$1)+AM$126</f>
        <v>0.2</v>
      </c>
      <c r="AR126" s="375">
        <f t="shared" ref="AR126:AR133" si="160">((BI126-O126)/$AD$1)+AN126</f>
        <v>21239288.77777778</v>
      </c>
      <c r="AS126" s="377">
        <f>(($BJ$126-$P$126)/$AD$1)+AO$126</f>
        <v>0.17777777777777781</v>
      </c>
      <c r="AT126" s="375">
        <f t="shared" ref="AT126" si="161">AR126*AS126</f>
        <v>3775873.5604938283</v>
      </c>
      <c r="AU126" s="379">
        <f>(($BM$126-$S$126)/$AD$1)+AQ$126</f>
        <v>0.2</v>
      </c>
      <c r="AV126" s="375">
        <f t="shared" ref="AV126:AV133" si="162">((BI126-O126)/$AD$1)+AR126</f>
        <v>21707458.333333336</v>
      </c>
      <c r="AW126" s="377">
        <f>(($BJ$126-$P$126)/$AD$1)+AS$126</f>
        <v>0.18333333333333338</v>
      </c>
      <c r="AX126" s="375">
        <f t="shared" ref="AX126" si="163">AV126*AW126</f>
        <v>3979700.6944444459</v>
      </c>
      <c r="AY126" s="379">
        <f>(($BM$126-$S$126)/$AD$1)+AU$126</f>
        <v>0.2</v>
      </c>
      <c r="AZ126" s="375">
        <f t="shared" ref="AZ126:AZ133" si="164">((BI126-O126)/$AD$1)+AV126</f>
        <v>22175627.888888892</v>
      </c>
      <c r="BA126" s="377">
        <f>(($BJ$126-$P$126)/$AD$1)+AW$126</f>
        <v>0.18888888888888894</v>
      </c>
      <c r="BB126" s="375">
        <f t="shared" ref="BB126" si="165">AZ126*BA126</f>
        <v>4188729.7123456807</v>
      </c>
      <c r="BC126" s="379">
        <f>(($BM$126-$S$126)/$AD$1)+AY$126</f>
        <v>0.2</v>
      </c>
      <c r="BD126" s="375">
        <f t="shared" ref="BD126:BD133" si="166">((BI126-O126)/$AD$1)+AZ126</f>
        <v>22643797.444444448</v>
      </c>
      <c r="BE126" s="377">
        <f>(($BJ$126-$P$126)/$AD$1)+BA$126</f>
        <v>0.1944444444444445</v>
      </c>
      <c r="BF126" s="375">
        <f t="shared" ref="BF126" si="167">BD126*BE126</f>
        <v>4402960.6141975326</v>
      </c>
      <c r="BG126" s="379">
        <f>(($BM$126-$S$126)/$AD$1)+BC$126</f>
        <v>0.2</v>
      </c>
      <c r="BH126" s="188" t="s">
        <v>421</v>
      </c>
      <c r="BI126" s="280">
        <v>23111967</v>
      </c>
      <c r="BJ126" s="293">
        <v>0.2</v>
      </c>
      <c r="BK126" s="278" t="s">
        <v>556</v>
      </c>
      <c r="BL126" s="277">
        <f t="shared" si="120"/>
        <v>4622393.4000000004</v>
      </c>
      <c r="BM126" s="187">
        <v>0.2</v>
      </c>
      <c r="BN126" s="278"/>
      <c r="BO126" s="387">
        <f t="shared" ref="BO126:BO133" si="168">Z126</f>
        <v>0</v>
      </c>
      <c r="BP126" s="387">
        <f t="shared" ref="BP126:BP133" si="169">AD126*AE126*$W126</f>
        <v>0</v>
      </c>
      <c r="BQ126" s="387">
        <f t="shared" ref="BQ126:BQ133" si="170">AH126*AI126*$W126</f>
        <v>0</v>
      </c>
      <c r="BR126" s="387">
        <f t="shared" ref="BR126:BR133" si="171">AL126*AM126*$W126</f>
        <v>0</v>
      </c>
      <c r="BS126" s="387">
        <f t="shared" ref="BS126:BS133" si="172">AP126*AQ126*$W126</f>
        <v>0</v>
      </c>
      <c r="BT126" s="387">
        <f t="shared" ref="BT126:BT133" si="173">AT126*AU126*$W126</f>
        <v>0</v>
      </c>
      <c r="BU126" s="387">
        <f t="shared" ref="BU126:BU133" si="174">AX126*AY126*$W126</f>
        <v>0</v>
      </c>
      <c r="BV126" s="387">
        <f t="shared" ref="BV126:BV133" si="175">BB126*BC126*$W126</f>
        <v>0</v>
      </c>
      <c r="BW126" s="387">
        <f t="shared" ref="BW126:BW133" si="176">BF126*BG126*$W126</f>
        <v>0</v>
      </c>
      <c r="BX126" s="387">
        <f t="shared" ref="BX126:BX133" si="177">BL126*BM126*$W126</f>
        <v>0</v>
      </c>
      <c r="BY126" s="388" t="e">
        <f t="shared" ref="BY126:BY133" si="178">(BX126-BO126)/BO126</f>
        <v>#DIV/0!</v>
      </c>
      <c r="BZ126" s="388">
        <f t="shared" ref="BZ126:BZ133" si="179">(BL126-R126)/R126</f>
        <v>0.63060836605516846</v>
      </c>
      <c r="CA126" s="389" t="e">
        <f t="shared" ref="CA126:CA133" si="180">BY126=BZ126</f>
        <v>#DIV/0!</v>
      </c>
    </row>
    <row r="127" spans="1:79">
      <c r="A127" s="183"/>
      <c r="B127" s="249" t="s">
        <v>573</v>
      </c>
      <c r="C127" s="250" t="s">
        <v>574</v>
      </c>
      <c r="D127" s="251" t="s">
        <v>216</v>
      </c>
      <c r="E127" s="183" t="str">
        <f t="shared" si="85"/>
        <v>Purchase of consumables for Disease Surveillance</v>
      </c>
      <c r="F127" s="252">
        <v>3</v>
      </c>
      <c r="G127" s="183"/>
      <c r="H127" s="183"/>
      <c r="I127" s="183"/>
      <c r="J127" s="183"/>
      <c r="K127" s="186">
        <f t="shared" si="83"/>
        <v>0</v>
      </c>
      <c r="L127" s="183"/>
      <c r="M127" s="183" t="s">
        <v>48</v>
      </c>
      <c r="N127" s="183"/>
      <c r="O127" s="183"/>
      <c r="P127" s="183"/>
      <c r="Q127" s="183"/>
      <c r="R127" s="190">
        <f t="shared" si="84"/>
        <v>0</v>
      </c>
      <c r="S127" s="207"/>
      <c r="T127" s="183"/>
      <c r="U127" s="183"/>
      <c r="V127" s="183"/>
      <c r="W127" s="183"/>
      <c r="X127" s="193">
        <f t="shared" si="81"/>
        <v>0</v>
      </c>
      <c r="Y127" s="194">
        <f t="shared" si="86"/>
        <v>0</v>
      </c>
      <c r="Z127" s="195">
        <f t="shared" si="82"/>
        <v>0</v>
      </c>
      <c r="AA127" s="183" t="s">
        <v>49</v>
      </c>
      <c r="AB127" s="375">
        <f t="shared" si="151"/>
        <v>0</v>
      </c>
      <c r="AC127" s="343"/>
      <c r="AD127" s="375">
        <f t="shared" si="152"/>
        <v>0</v>
      </c>
      <c r="AE127" s="343"/>
      <c r="AF127" s="375">
        <f t="shared" si="153"/>
        <v>0</v>
      </c>
      <c r="AG127" s="343"/>
      <c r="AH127" s="375">
        <f t="shared" si="154"/>
        <v>0</v>
      </c>
      <c r="AI127" s="343"/>
      <c r="AJ127" s="375">
        <f t="shared" si="156"/>
        <v>0</v>
      </c>
      <c r="AK127" s="343"/>
      <c r="AL127" s="375">
        <f t="shared" si="157"/>
        <v>0</v>
      </c>
      <c r="AM127" s="343"/>
      <c r="AN127" s="375">
        <f t="shared" si="158"/>
        <v>0</v>
      </c>
      <c r="AO127" s="343"/>
      <c r="AP127" s="375">
        <f t="shared" ref="AP127:AP133" si="181">AN127*AO127</f>
        <v>0</v>
      </c>
      <c r="AQ127" s="343"/>
      <c r="AR127" s="375">
        <f t="shared" si="160"/>
        <v>0</v>
      </c>
      <c r="AS127" s="343"/>
      <c r="AT127" s="375">
        <f t="shared" ref="AT127:AT133" si="182">AR127*AS127</f>
        <v>0</v>
      </c>
      <c r="AU127" s="343"/>
      <c r="AV127" s="375">
        <f t="shared" si="162"/>
        <v>0</v>
      </c>
      <c r="AW127" s="343"/>
      <c r="AX127" s="183">
        <f t="shared" ref="AX127:AX133" si="183">AV127*AW127</f>
        <v>0</v>
      </c>
      <c r="AY127" s="343"/>
      <c r="AZ127" s="375">
        <f t="shared" si="164"/>
        <v>0</v>
      </c>
      <c r="BA127" s="343"/>
      <c r="BB127" s="375">
        <f t="shared" ref="BB127:BB133" si="184">AZ127*BA127</f>
        <v>0</v>
      </c>
      <c r="BC127" s="343"/>
      <c r="BD127" s="375">
        <f t="shared" si="166"/>
        <v>0</v>
      </c>
      <c r="BE127" s="343"/>
      <c r="BF127" s="375">
        <f t="shared" ref="BF127:BF133" si="185">BD127*BE127</f>
        <v>0</v>
      </c>
      <c r="BG127" s="343"/>
      <c r="BH127" s="278"/>
      <c r="BI127" s="278"/>
      <c r="BJ127" s="285"/>
      <c r="BK127" s="278"/>
      <c r="BL127" s="277">
        <f t="shared" si="120"/>
        <v>0</v>
      </c>
      <c r="BM127" s="286"/>
      <c r="BN127" s="278"/>
      <c r="BO127" s="387">
        <f t="shared" si="168"/>
        <v>0</v>
      </c>
      <c r="BP127" s="387">
        <f t="shared" si="169"/>
        <v>0</v>
      </c>
      <c r="BQ127" s="387">
        <f t="shared" si="170"/>
        <v>0</v>
      </c>
      <c r="BR127" s="387">
        <f t="shared" si="171"/>
        <v>0</v>
      </c>
      <c r="BS127" s="387">
        <f t="shared" si="172"/>
        <v>0</v>
      </c>
      <c r="BT127" s="387">
        <f t="shared" si="173"/>
        <v>0</v>
      </c>
      <c r="BU127" s="387">
        <f t="shared" si="174"/>
        <v>0</v>
      </c>
      <c r="BV127" s="387">
        <f t="shared" si="175"/>
        <v>0</v>
      </c>
      <c r="BW127" s="387">
        <f t="shared" si="176"/>
        <v>0</v>
      </c>
      <c r="BX127" s="387">
        <f t="shared" si="177"/>
        <v>0</v>
      </c>
      <c r="BY127" s="388" t="e">
        <f t="shared" si="178"/>
        <v>#DIV/0!</v>
      </c>
      <c r="BZ127" s="388" t="e">
        <f t="shared" si="179"/>
        <v>#DIV/0!</v>
      </c>
      <c r="CA127" s="389" t="e">
        <f t="shared" si="180"/>
        <v>#DIV/0!</v>
      </c>
    </row>
    <row r="128" spans="1:79" ht="27.6">
      <c r="A128" s="183"/>
      <c r="B128" s="249" t="s">
        <v>573</v>
      </c>
      <c r="C128" s="250" t="s">
        <v>576</v>
      </c>
      <c r="D128" s="251" t="s">
        <v>569</v>
      </c>
      <c r="E128" s="183" t="str">
        <f t="shared" si="85"/>
        <v>Purchase of consumables for Health Promotion &amp; engagement in the community and at the facility</v>
      </c>
      <c r="F128" s="252">
        <v>3</v>
      </c>
      <c r="G128" s="183"/>
      <c r="H128" s="183"/>
      <c r="I128" s="183"/>
      <c r="J128" s="183"/>
      <c r="K128" s="186">
        <f t="shared" si="83"/>
        <v>0</v>
      </c>
      <c r="L128" s="183"/>
      <c r="M128" s="183" t="s">
        <v>48</v>
      </c>
      <c r="N128" s="183"/>
      <c r="O128" s="183"/>
      <c r="P128" s="183"/>
      <c r="Q128" s="183"/>
      <c r="R128" s="190">
        <f t="shared" si="84"/>
        <v>0</v>
      </c>
      <c r="S128" s="207"/>
      <c r="T128" s="183"/>
      <c r="U128" s="183"/>
      <c r="V128" s="183"/>
      <c r="W128" s="183"/>
      <c r="X128" s="193">
        <f t="shared" si="81"/>
        <v>0</v>
      </c>
      <c r="Y128" s="194">
        <f t="shared" si="86"/>
        <v>0</v>
      </c>
      <c r="Z128" s="195">
        <f t="shared" si="82"/>
        <v>0</v>
      </c>
      <c r="AA128" s="183" t="s">
        <v>49</v>
      </c>
      <c r="AB128" s="375">
        <f t="shared" si="151"/>
        <v>0</v>
      </c>
      <c r="AC128" s="343"/>
      <c r="AD128" s="375">
        <f t="shared" si="152"/>
        <v>0</v>
      </c>
      <c r="AE128" s="343"/>
      <c r="AF128" s="375">
        <f t="shared" si="153"/>
        <v>0</v>
      </c>
      <c r="AG128" s="343"/>
      <c r="AH128" s="375">
        <f t="shared" si="154"/>
        <v>0</v>
      </c>
      <c r="AI128" s="343"/>
      <c r="AJ128" s="375">
        <f t="shared" si="156"/>
        <v>0</v>
      </c>
      <c r="AK128" s="343"/>
      <c r="AL128" s="375">
        <f t="shared" si="157"/>
        <v>0</v>
      </c>
      <c r="AM128" s="343"/>
      <c r="AN128" s="375">
        <f t="shared" si="158"/>
        <v>0</v>
      </c>
      <c r="AO128" s="343"/>
      <c r="AP128" s="375">
        <f t="shared" si="181"/>
        <v>0</v>
      </c>
      <c r="AQ128" s="343"/>
      <c r="AR128" s="375">
        <f t="shared" si="160"/>
        <v>0</v>
      </c>
      <c r="AS128" s="343"/>
      <c r="AT128" s="375">
        <f t="shared" si="182"/>
        <v>0</v>
      </c>
      <c r="AU128" s="343"/>
      <c r="AV128" s="375">
        <f t="shared" si="162"/>
        <v>0</v>
      </c>
      <c r="AW128" s="343"/>
      <c r="AX128" s="183">
        <f t="shared" si="183"/>
        <v>0</v>
      </c>
      <c r="AY128" s="343"/>
      <c r="AZ128" s="375">
        <f t="shared" si="164"/>
        <v>0</v>
      </c>
      <c r="BA128" s="343"/>
      <c r="BB128" s="375">
        <f t="shared" si="184"/>
        <v>0</v>
      </c>
      <c r="BC128" s="343"/>
      <c r="BD128" s="375">
        <f t="shared" si="166"/>
        <v>0</v>
      </c>
      <c r="BE128" s="343"/>
      <c r="BF128" s="375">
        <f t="shared" si="185"/>
        <v>0</v>
      </c>
      <c r="BG128" s="343"/>
      <c r="BH128" s="278"/>
      <c r="BI128" s="278"/>
      <c r="BJ128" s="285"/>
      <c r="BK128" s="278"/>
      <c r="BL128" s="277">
        <f t="shared" si="120"/>
        <v>0</v>
      </c>
      <c r="BM128" s="286"/>
      <c r="BN128" s="278"/>
      <c r="BO128" s="387">
        <f t="shared" si="168"/>
        <v>0</v>
      </c>
      <c r="BP128" s="387">
        <f t="shared" si="169"/>
        <v>0</v>
      </c>
      <c r="BQ128" s="387">
        <f t="shared" si="170"/>
        <v>0</v>
      </c>
      <c r="BR128" s="387">
        <f t="shared" si="171"/>
        <v>0</v>
      </c>
      <c r="BS128" s="387">
        <f t="shared" si="172"/>
        <v>0</v>
      </c>
      <c r="BT128" s="387">
        <f t="shared" si="173"/>
        <v>0</v>
      </c>
      <c r="BU128" s="387">
        <f t="shared" si="174"/>
        <v>0</v>
      </c>
      <c r="BV128" s="387">
        <f t="shared" si="175"/>
        <v>0</v>
      </c>
      <c r="BW128" s="387">
        <f t="shared" si="176"/>
        <v>0</v>
      </c>
      <c r="BX128" s="387">
        <f t="shared" si="177"/>
        <v>0</v>
      </c>
      <c r="BY128" s="388" t="e">
        <f t="shared" si="178"/>
        <v>#DIV/0!</v>
      </c>
      <c r="BZ128" s="388" t="e">
        <f t="shared" si="179"/>
        <v>#DIV/0!</v>
      </c>
      <c r="CA128" s="389" t="e">
        <f t="shared" si="180"/>
        <v>#DIV/0!</v>
      </c>
    </row>
    <row r="129" spans="1:79" ht="27.6">
      <c r="A129" s="183"/>
      <c r="B129" s="249" t="s">
        <v>573</v>
      </c>
      <c r="C129" s="250" t="s">
        <v>576</v>
      </c>
      <c r="D129" s="251" t="s">
        <v>572</v>
      </c>
      <c r="E129" s="183" t="str">
        <f t="shared" si="85"/>
        <v xml:space="preserve">Purchase of consumables for Disaster preparedness and climate change engagement and promotion </v>
      </c>
      <c r="F129" s="252">
        <v>3</v>
      </c>
      <c r="G129" s="183"/>
      <c r="H129" s="183"/>
      <c r="I129" s="183"/>
      <c r="J129" s="183"/>
      <c r="K129" s="186">
        <f t="shared" si="83"/>
        <v>0</v>
      </c>
      <c r="L129" s="183"/>
      <c r="M129" s="183" t="s">
        <v>48</v>
      </c>
      <c r="N129" s="183"/>
      <c r="O129" s="183"/>
      <c r="P129" s="183"/>
      <c r="Q129" s="183"/>
      <c r="R129" s="190">
        <f t="shared" si="84"/>
        <v>0</v>
      </c>
      <c r="S129" s="207"/>
      <c r="T129" s="183"/>
      <c r="U129" s="183"/>
      <c r="V129" s="183"/>
      <c r="W129" s="183"/>
      <c r="X129" s="193">
        <f t="shared" si="81"/>
        <v>0</v>
      </c>
      <c r="Y129" s="194">
        <f t="shared" si="86"/>
        <v>0</v>
      </c>
      <c r="Z129" s="195">
        <f t="shared" si="82"/>
        <v>0</v>
      </c>
      <c r="AA129" s="183" t="s">
        <v>49</v>
      </c>
      <c r="AB129" s="375">
        <f t="shared" si="151"/>
        <v>0</v>
      </c>
      <c r="AC129" s="343"/>
      <c r="AD129" s="375">
        <f t="shared" si="152"/>
        <v>0</v>
      </c>
      <c r="AE129" s="343"/>
      <c r="AF129" s="375">
        <f t="shared" si="153"/>
        <v>0</v>
      </c>
      <c r="AG129" s="343"/>
      <c r="AH129" s="375">
        <f t="shared" si="154"/>
        <v>0</v>
      </c>
      <c r="AI129" s="343"/>
      <c r="AJ129" s="375">
        <f t="shared" si="156"/>
        <v>0</v>
      </c>
      <c r="AK129" s="343"/>
      <c r="AL129" s="375">
        <f t="shared" si="157"/>
        <v>0</v>
      </c>
      <c r="AM129" s="343"/>
      <c r="AN129" s="375">
        <f t="shared" si="158"/>
        <v>0</v>
      </c>
      <c r="AO129" s="343"/>
      <c r="AP129" s="375">
        <f t="shared" si="181"/>
        <v>0</v>
      </c>
      <c r="AQ129" s="343"/>
      <c r="AR129" s="375">
        <f t="shared" si="160"/>
        <v>0</v>
      </c>
      <c r="AS129" s="343"/>
      <c r="AT129" s="375">
        <f t="shared" si="182"/>
        <v>0</v>
      </c>
      <c r="AU129" s="343"/>
      <c r="AV129" s="375">
        <f t="shared" si="162"/>
        <v>0</v>
      </c>
      <c r="AW129" s="343"/>
      <c r="AX129" s="183">
        <f t="shared" si="183"/>
        <v>0</v>
      </c>
      <c r="AY129" s="343"/>
      <c r="AZ129" s="375">
        <f t="shared" si="164"/>
        <v>0</v>
      </c>
      <c r="BA129" s="343"/>
      <c r="BB129" s="375">
        <f t="shared" si="184"/>
        <v>0</v>
      </c>
      <c r="BC129" s="343"/>
      <c r="BD129" s="375">
        <f t="shared" si="166"/>
        <v>0</v>
      </c>
      <c r="BE129" s="343"/>
      <c r="BF129" s="375">
        <f t="shared" si="185"/>
        <v>0</v>
      </c>
      <c r="BG129" s="343"/>
      <c r="BH129" s="278"/>
      <c r="BI129" s="278"/>
      <c r="BJ129" s="285"/>
      <c r="BK129" s="278"/>
      <c r="BL129" s="277">
        <f t="shared" si="120"/>
        <v>0</v>
      </c>
      <c r="BM129" s="286"/>
      <c r="BN129" s="278"/>
      <c r="BO129" s="387">
        <f t="shared" si="168"/>
        <v>0</v>
      </c>
      <c r="BP129" s="387">
        <f t="shared" si="169"/>
        <v>0</v>
      </c>
      <c r="BQ129" s="387">
        <f t="shared" si="170"/>
        <v>0</v>
      </c>
      <c r="BR129" s="387">
        <f t="shared" si="171"/>
        <v>0</v>
      </c>
      <c r="BS129" s="387">
        <f t="shared" si="172"/>
        <v>0</v>
      </c>
      <c r="BT129" s="387">
        <f t="shared" si="173"/>
        <v>0</v>
      </c>
      <c r="BU129" s="387">
        <f t="shared" si="174"/>
        <v>0</v>
      </c>
      <c r="BV129" s="387">
        <f t="shared" si="175"/>
        <v>0</v>
      </c>
      <c r="BW129" s="387">
        <f t="shared" si="176"/>
        <v>0</v>
      </c>
      <c r="BX129" s="387">
        <f t="shared" si="177"/>
        <v>0</v>
      </c>
      <c r="BY129" s="388" t="e">
        <f t="shared" si="178"/>
        <v>#DIV/0!</v>
      </c>
      <c r="BZ129" s="388" t="e">
        <f t="shared" si="179"/>
        <v>#DIV/0!</v>
      </c>
      <c r="CA129" s="389" t="e">
        <f t="shared" si="180"/>
        <v>#DIV/0!</v>
      </c>
    </row>
    <row r="130" spans="1:79" ht="27.6">
      <c r="A130" s="183"/>
      <c r="B130" s="249" t="s">
        <v>573</v>
      </c>
      <c r="C130" s="250" t="s">
        <v>576</v>
      </c>
      <c r="D130" s="251" t="s">
        <v>568</v>
      </c>
      <c r="E130" s="183" t="str">
        <f t="shared" si="85"/>
        <v>Purchase of consumables for Promotion of hygiene and sanitation including water quality and food safety</v>
      </c>
      <c r="F130" s="252">
        <v>3</v>
      </c>
      <c r="G130" s="183"/>
      <c r="H130" s="183"/>
      <c r="I130" s="183"/>
      <c r="J130" s="183"/>
      <c r="K130" s="186">
        <f t="shared" si="83"/>
        <v>0</v>
      </c>
      <c r="L130" s="183"/>
      <c r="M130" s="183" t="s">
        <v>48</v>
      </c>
      <c r="N130" s="183"/>
      <c r="O130" s="183"/>
      <c r="P130" s="183"/>
      <c r="Q130" s="183"/>
      <c r="R130" s="190">
        <f t="shared" si="84"/>
        <v>0</v>
      </c>
      <c r="S130" s="207"/>
      <c r="T130" s="183"/>
      <c r="U130" s="183"/>
      <c r="V130" s="183"/>
      <c r="W130" s="183"/>
      <c r="X130" s="193">
        <f t="shared" si="81"/>
        <v>0</v>
      </c>
      <c r="Y130" s="194">
        <f t="shared" si="86"/>
        <v>0</v>
      </c>
      <c r="Z130" s="195">
        <f t="shared" si="82"/>
        <v>0</v>
      </c>
      <c r="AA130" s="183" t="s">
        <v>49</v>
      </c>
      <c r="AB130" s="375">
        <f t="shared" si="151"/>
        <v>0</v>
      </c>
      <c r="AC130" s="343"/>
      <c r="AD130" s="375">
        <f t="shared" si="152"/>
        <v>0</v>
      </c>
      <c r="AE130" s="343"/>
      <c r="AF130" s="375">
        <f t="shared" si="153"/>
        <v>0</v>
      </c>
      <c r="AG130" s="343"/>
      <c r="AH130" s="375">
        <f t="shared" si="154"/>
        <v>0</v>
      </c>
      <c r="AI130" s="343"/>
      <c r="AJ130" s="375">
        <f t="shared" si="156"/>
        <v>0</v>
      </c>
      <c r="AK130" s="343"/>
      <c r="AL130" s="375">
        <f t="shared" si="157"/>
        <v>0</v>
      </c>
      <c r="AM130" s="343"/>
      <c r="AN130" s="375">
        <f t="shared" si="158"/>
        <v>0</v>
      </c>
      <c r="AO130" s="343"/>
      <c r="AP130" s="375">
        <f t="shared" si="181"/>
        <v>0</v>
      </c>
      <c r="AQ130" s="343"/>
      <c r="AR130" s="375">
        <f t="shared" si="160"/>
        <v>0</v>
      </c>
      <c r="AS130" s="343"/>
      <c r="AT130" s="375">
        <f t="shared" si="182"/>
        <v>0</v>
      </c>
      <c r="AU130" s="343"/>
      <c r="AV130" s="375">
        <f t="shared" si="162"/>
        <v>0</v>
      </c>
      <c r="AW130" s="343"/>
      <c r="AX130" s="183">
        <f t="shared" si="183"/>
        <v>0</v>
      </c>
      <c r="AY130" s="343"/>
      <c r="AZ130" s="375">
        <f t="shared" si="164"/>
        <v>0</v>
      </c>
      <c r="BA130" s="343"/>
      <c r="BB130" s="375">
        <f t="shared" si="184"/>
        <v>0</v>
      </c>
      <c r="BC130" s="343"/>
      <c r="BD130" s="375">
        <f t="shared" si="166"/>
        <v>0</v>
      </c>
      <c r="BE130" s="343"/>
      <c r="BF130" s="375">
        <f t="shared" si="185"/>
        <v>0</v>
      </c>
      <c r="BG130" s="343"/>
      <c r="BH130" s="278"/>
      <c r="BI130" s="278"/>
      <c r="BJ130" s="285"/>
      <c r="BK130" s="278"/>
      <c r="BL130" s="277">
        <f t="shared" si="120"/>
        <v>0</v>
      </c>
      <c r="BM130" s="286"/>
      <c r="BN130" s="278"/>
      <c r="BO130" s="387">
        <f t="shared" si="168"/>
        <v>0</v>
      </c>
      <c r="BP130" s="387">
        <f t="shared" si="169"/>
        <v>0</v>
      </c>
      <c r="BQ130" s="387">
        <f t="shared" si="170"/>
        <v>0</v>
      </c>
      <c r="BR130" s="387">
        <f t="shared" si="171"/>
        <v>0</v>
      </c>
      <c r="BS130" s="387">
        <f t="shared" si="172"/>
        <v>0</v>
      </c>
      <c r="BT130" s="387">
        <f t="shared" si="173"/>
        <v>0</v>
      </c>
      <c r="BU130" s="387">
        <f t="shared" si="174"/>
        <v>0</v>
      </c>
      <c r="BV130" s="387">
        <f t="shared" si="175"/>
        <v>0</v>
      </c>
      <c r="BW130" s="387">
        <f t="shared" si="176"/>
        <v>0</v>
      </c>
      <c r="BX130" s="387">
        <f t="shared" si="177"/>
        <v>0</v>
      </c>
      <c r="BY130" s="388" t="e">
        <f t="shared" si="178"/>
        <v>#DIV/0!</v>
      </c>
      <c r="BZ130" s="388" t="e">
        <f t="shared" si="179"/>
        <v>#DIV/0!</v>
      </c>
      <c r="CA130" s="389" t="e">
        <f t="shared" si="180"/>
        <v>#DIV/0!</v>
      </c>
    </row>
    <row r="131" spans="1:79">
      <c r="A131" s="183"/>
      <c r="B131" s="249" t="s">
        <v>573</v>
      </c>
      <c r="C131" s="250" t="s">
        <v>576</v>
      </c>
      <c r="D131" s="251" t="s">
        <v>570</v>
      </c>
      <c r="E131" s="183" t="str">
        <f t="shared" si="85"/>
        <v xml:space="preserve">Purchase of consumables for Prevention of accident, injury and violence </v>
      </c>
      <c r="F131" s="252">
        <v>3</v>
      </c>
      <c r="G131" s="183"/>
      <c r="H131" s="183"/>
      <c r="I131" s="183"/>
      <c r="J131" s="183"/>
      <c r="K131" s="186">
        <f t="shared" si="83"/>
        <v>0</v>
      </c>
      <c r="L131" s="183"/>
      <c r="M131" s="183" t="s">
        <v>48</v>
      </c>
      <c r="N131" s="183"/>
      <c r="O131" s="183"/>
      <c r="P131" s="183"/>
      <c r="Q131" s="183"/>
      <c r="R131" s="190">
        <f t="shared" si="84"/>
        <v>0</v>
      </c>
      <c r="S131" s="207"/>
      <c r="T131" s="183"/>
      <c r="U131" s="183"/>
      <c r="V131" s="183"/>
      <c r="W131" s="183"/>
      <c r="X131" s="193">
        <f t="shared" si="81"/>
        <v>0</v>
      </c>
      <c r="Y131" s="194">
        <f t="shared" si="86"/>
        <v>0</v>
      </c>
      <c r="Z131" s="195">
        <f t="shared" si="82"/>
        <v>0</v>
      </c>
      <c r="AA131" s="183" t="s">
        <v>49</v>
      </c>
      <c r="AB131" s="375">
        <f t="shared" si="151"/>
        <v>0</v>
      </c>
      <c r="AC131" s="343"/>
      <c r="AD131" s="375">
        <f t="shared" si="152"/>
        <v>0</v>
      </c>
      <c r="AE131" s="343"/>
      <c r="AF131" s="375">
        <f t="shared" si="153"/>
        <v>0</v>
      </c>
      <c r="AG131" s="343"/>
      <c r="AH131" s="375">
        <f t="shared" si="154"/>
        <v>0</v>
      </c>
      <c r="AI131" s="343"/>
      <c r="AJ131" s="375">
        <f t="shared" si="156"/>
        <v>0</v>
      </c>
      <c r="AK131" s="343"/>
      <c r="AL131" s="375">
        <f t="shared" si="157"/>
        <v>0</v>
      </c>
      <c r="AM131" s="343"/>
      <c r="AN131" s="375">
        <f t="shared" si="158"/>
        <v>0</v>
      </c>
      <c r="AO131" s="343"/>
      <c r="AP131" s="375">
        <f t="shared" si="181"/>
        <v>0</v>
      </c>
      <c r="AQ131" s="343"/>
      <c r="AR131" s="375">
        <f t="shared" si="160"/>
        <v>0</v>
      </c>
      <c r="AS131" s="343"/>
      <c r="AT131" s="375">
        <f t="shared" si="182"/>
        <v>0</v>
      </c>
      <c r="AU131" s="343"/>
      <c r="AV131" s="375">
        <f t="shared" si="162"/>
        <v>0</v>
      </c>
      <c r="AW131" s="343"/>
      <c r="AX131" s="183">
        <f t="shared" si="183"/>
        <v>0</v>
      </c>
      <c r="AY131" s="343"/>
      <c r="AZ131" s="375">
        <f t="shared" si="164"/>
        <v>0</v>
      </c>
      <c r="BA131" s="343"/>
      <c r="BB131" s="375">
        <f t="shared" si="184"/>
        <v>0</v>
      </c>
      <c r="BC131" s="343"/>
      <c r="BD131" s="375">
        <f t="shared" si="166"/>
        <v>0</v>
      </c>
      <c r="BE131" s="343"/>
      <c r="BF131" s="375">
        <f t="shared" si="185"/>
        <v>0</v>
      </c>
      <c r="BG131" s="343"/>
      <c r="BH131" s="278"/>
      <c r="BI131" s="278"/>
      <c r="BJ131" s="285"/>
      <c r="BK131" s="278"/>
      <c r="BL131" s="277">
        <f t="shared" si="120"/>
        <v>0</v>
      </c>
      <c r="BM131" s="286"/>
      <c r="BN131" s="278"/>
      <c r="BO131" s="387">
        <f t="shared" si="168"/>
        <v>0</v>
      </c>
      <c r="BP131" s="387">
        <f t="shared" si="169"/>
        <v>0</v>
      </c>
      <c r="BQ131" s="387">
        <f t="shared" si="170"/>
        <v>0</v>
      </c>
      <c r="BR131" s="387">
        <f t="shared" si="171"/>
        <v>0</v>
      </c>
      <c r="BS131" s="387">
        <f t="shared" si="172"/>
        <v>0</v>
      </c>
      <c r="BT131" s="387">
        <f t="shared" si="173"/>
        <v>0</v>
      </c>
      <c r="BU131" s="387">
        <f t="shared" si="174"/>
        <v>0</v>
      </c>
      <c r="BV131" s="387">
        <f t="shared" si="175"/>
        <v>0</v>
      </c>
      <c r="BW131" s="387">
        <f t="shared" si="176"/>
        <v>0</v>
      </c>
      <c r="BX131" s="387">
        <f t="shared" si="177"/>
        <v>0</v>
      </c>
      <c r="BY131" s="388" t="e">
        <f t="shared" si="178"/>
        <v>#DIV/0!</v>
      </c>
      <c r="BZ131" s="388" t="e">
        <f t="shared" si="179"/>
        <v>#DIV/0!</v>
      </c>
      <c r="CA131" s="389" t="e">
        <f t="shared" si="180"/>
        <v>#DIV/0!</v>
      </c>
    </row>
    <row r="132" spans="1:79">
      <c r="A132" s="183"/>
      <c r="B132" s="249" t="s">
        <v>573</v>
      </c>
      <c r="C132" s="250" t="s">
        <v>213</v>
      </c>
      <c r="D132" s="251" t="s">
        <v>221</v>
      </c>
      <c r="E132" s="183" t="str">
        <f t="shared" si="85"/>
        <v>Purchase of consumables for Occupational Health Promotion</v>
      </c>
      <c r="F132" s="252">
        <v>3</v>
      </c>
      <c r="G132" s="183"/>
      <c r="H132" s="183"/>
      <c r="I132" s="183"/>
      <c r="J132" s="183"/>
      <c r="K132" s="186">
        <f t="shared" si="83"/>
        <v>0</v>
      </c>
      <c r="L132" s="183"/>
      <c r="M132" s="183" t="s">
        <v>48</v>
      </c>
      <c r="N132" s="183"/>
      <c r="O132" s="183"/>
      <c r="P132" s="183"/>
      <c r="Q132" s="183"/>
      <c r="R132" s="190">
        <f t="shared" si="84"/>
        <v>0</v>
      </c>
      <c r="S132" s="207"/>
      <c r="T132" s="183"/>
      <c r="U132" s="183"/>
      <c r="V132" s="183"/>
      <c r="W132" s="183"/>
      <c r="X132" s="193">
        <f t="shared" si="81"/>
        <v>0</v>
      </c>
      <c r="Y132" s="194">
        <f t="shared" si="86"/>
        <v>0</v>
      </c>
      <c r="Z132" s="195">
        <f t="shared" si="82"/>
        <v>0</v>
      </c>
      <c r="AA132" s="183" t="s">
        <v>49</v>
      </c>
      <c r="AB132" s="375">
        <f t="shared" si="151"/>
        <v>0</v>
      </c>
      <c r="AC132" s="343"/>
      <c r="AD132" s="375">
        <f t="shared" si="152"/>
        <v>0</v>
      </c>
      <c r="AE132" s="343"/>
      <c r="AF132" s="375">
        <f t="shared" si="153"/>
        <v>0</v>
      </c>
      <c r="AG132" s="343"/>
      <c r="AH132" s="375">
        <f t="shared" si="154"/>
        <v>0</v>
      </c>
      <c r="AI132" s="343"/>
      <c r="AJ132" s="375">
        <f t="shared" si="156"/>
        <v>0</v>
      </c>
      <c r="AK132" s="343"/>
      <c r="AL132" s="375">
        <f t="shared" si="157"/>
        <v>0</v>
      </c>
      <c r="AM132" s="343"/>
      <c r="AN132" s="375">
        <f t="shared" si="158"/>
        <v>0</v>
      </c>
      <c r="AO132" s="343"/>
      <c r="AP132" s="375">
        <f t="shared" si="181"/>
        <v>0</v>
      </c>
      <c r="AQ132" s="343"/>
      <c r="AR132" s="375">
        <f t="shared" si="160"/>
        <v>0</v>
      </c>
      <c r="AS132" s="343"/>
      <c r="AT132" s="375">
        <f t="shared" si="182"/>
        <v>0</v>
      </c>
      <c r="AU132" s="343"/>
      <c r="AV132" s="375">
        <f t="shared" si="162"/>
        <v>0</v>
      </c>
      <c r="AW132" s="343"/>
      <c r="AX132" s="183">
        <f t="shared" si="183"/>
        <v>0</v>
      </c>
      <c r="AY132" s="343"/>
      <c r="AZ132" s="375">
        <f t="shared" si="164"/>
        <v>0</v>
      </c>
      <c r="BA132" s="343"/>
      <c r="BB132" s="375">
        <f t="shared" si="184"/>
        <v>0</v>
      </c>
      <c r="BC132" s="343"/>
      <c r="BD132" s="375">
        <f t="shared" si="166"/>
        <v>0</v>
      </c>
      <c r="BE132" s="343"/>
      <c r="BF132" s="375">
        <f t="shared" si="185"/>
        <v>0</v>
      </c>
      <c r="BG132" s="343"/>
      <c r="BH132" s="278"/>
      <c r="BI132" s="278"/>
      <c r="BJ132" s="285"/>
      <c r="BK132" s="278"/>
      <c r="BL132" s="277">
        <f t="shared" si="120"/>
        <v>0</v>
      </c>
      <c r="BM132" s="286"/>
      <c r="BN132" s="278"/>
      <c r="BO132" s="387">
        <f t="shared" si="168"/>
        <v>0</v>
      </c>
      <c r="BP132" s="387">
        <f t="shared" si="169"/>
        <v>0</v>
      </c>
      <c r="BQ132" s="387">
        <f t="shared" si="170"/>
        <v>0</v>
      </c>
      <c r="BR132" s="387">
        <f t="shared" si="171"/>
        <v>0</v>
      </c>
      <c r="BS132" s="387">
        <f t="shared" si="172"/>
        <v>0</v>
      </c>
      <c r="BT132" s="387">
        <f t="shared" si="173"/>
        <v>0</v>
      </c>
      <c r="BU132" s="387">
        <f t="shared" si="174"/>
        <v>0</v>
      </c>
      <c r="BV132" s="387">
        <f t="shared" si="175"/>
        <v>0</v>
      </c>
      <c r="BW132" s="387">
        <f t="shared" si="176"/>
        <v>0</v>
      </c>
      <c r="BX132" s="387">
        <f t="shared" si="177"/>
        <v>0</v>
      </c>
      <c r="BY132" s="388" t="e">
        <f t="shared" si="178"/>
        <v>#DIV/0!</v>
      </c>
      <c r="BZ132" s="388" t="e">
        <f t="shared" si="179"/>
        <v>#DIV/0!</v>
      </c>
      <c r="CA132" s="389" t="e">
        <f t="shared" si="180"/>
        <v>#DIV/0!</v>
      </c>
    </row>
    <row r="133" spans="1:79">
      <c r="A133" s="183"/>
      <c r="B133" s="249" t="s">
        <v>573</v>
      </c>
      <c r="C133" s="250" t="s">
        <v>575</v>
      </c>
      <c r="D133" s="251" t="s">
        <v>223</v>
      </c>
      <c r="E133" s="183" t="str">
        <f t="shared" si="85"/>
        <v>Purchase of consumables for Home-based care of chronically ill patients</v>
      </c>
      <c r="F133" s="252">
        <v>3</v>
      </c>
      <c r="G133" s="183"/>
      <c r="H133" s="183"/>
      <c r="I133" s="183"/>
      <c r="J133" s="183"/>
      <c r="K133" s="186">
        <f t="shared" si="83"/>
        <v>0</v>
      </c>
      <c r="L133" s="183"/>
      <c r="M133" s="183" t="s">
        <v>48</v>
      </c>
      <c r="N133" s="183"/>
      <c r="O133" s="183"/>
      <c r="P133" s="183"/>
      <c r="Q133" s="183"/>
      <c r="R133" s="190">
        <f t="shared" si="84"/>
        <v>0</v>
      </c>
      <c r="S133" s="207"/>
      <c r="T133" s="183"/>
      <c r="U133" s="183"/>
      <c r="V133" s="183"/>
      <c r="W133" s="183"/>
      <c r="X133" s="193">
        <f t="shared" si="81"/>
        <v>0</v>
      </c>
      <c r="Y133" s="194">
        <f t="shared" si="86"/>
        <v>0</v>
      </c>
      <c r="Z133" s="195">
        <f t="shared" si="82"/>
        <v>0</v>
      </c>
      <c r="AA133" s="183" t="s">
        <v>49</v>
      </c>
      <c r="AB133" s="375">
        <f t="shared" si="151"/>
        <v>0</v>
      </c>
      <c r="AC133" s="343"/>
      <c r="AD133" s="375">
        <f t="shared" si="152"/>
        <v>0</v>
      </c>
      <c r="AE133" s="343"/>
      <c r="AF133" s="375">
        <f t="shared" si="153"/>
        <v>0</v>
      </c>
      <c r="AG133" s="343"/>
      <c r="AH133" s="375">
        <f t="shared" si="154"/>
        <v>0</v>
      </c>
      <c r="AI133" s="343"/>
      <c r="AJ133" s="375">
        <f t="shared" si="156"/>
        <v>0</v>
      </c>
      <c r="AK133" s="343"/>
      <c r="AL133" s="375">
        <f t="shared" si="157"/>
        <v>0</v>
      </c>
      <c r="AM133" s="343"/>
      <c r="AN133" s="375">
        <f t="shared" si="158"/>
        <v>0</v>
      </c>
      <c r="AO133" s="343"/>
      <c r="AP133" s="375">
        <f t="shared" si="181"/>
        <v>0</v>
      </c>
      <c r="AQ133" s="343"/>
      <c r="AR133" s="375">
        <f t="shared" si="160"/>
        <v>0</v>
      </c>
      <c r="AS133" s="343"/>
      <c r="AT133" s="375">
        <f t="shared" si="182"/>
        <v>0</v>
      </c>
      <c r="AU133" s="343"/>
      <c r="AV133" s="375">
        <f t="shared" si="162"/>
        <v>0</v>
      </c>
      <c r="AW133" s="343"/>
      <c r="AX133" s="183">
        <f t="shared" si="183"/>
        <v>0</v>
      </c>
      <c r="AY133" s="343"/>
      <c r="AZ133" s="375">
        <f t="shared" si="164"/>
        <v>0</v>
      </c>
      <c r="BA133" s="343"/>
      <c r="BB133" s="375">
        <f t="shared" si="184"/>
        <v>0</v>
      </c>
      <c r="BC133" s="343"/>
      <c r="BD133" s="375">
        <f t="shared" si="166"/>
        <v>0</v>
      </c>
      <c r="BE133" s="343"/>
      <c r="BF133" s="375">
        <f t="shared" si="185"/>
        <v>0</v>
      </c>
      <c r="BG133" s="343"/>
      <c r="BH133" s="278"/>
      <c r="BI133" s="278"/>
      <c r="BJ133" s="285"/>
      <c r="BK133" s="278"/>
      <c r="BL133" s="277">
        <f t="shared" si="120"/>
        <v>0</v>
      </c>
      <c r="BM133" s="286"/>
      <c r="BN133" s="278"/>
      <c r="BO133" s="387">
        <f t="shared" si="168"/>
        <v>0</v>
      </c>
      <c r="BP133" s="387">
        <f t="shared" si="169"/>
        <v>0</v>
      </c>
      <c r="BQ133" s="387">
        <f t="shared" si="170"/>
        <v>0</v>
      </c>
      <c r="BR133" s="387">
        <f t="shared" si="171"/>
        <v>0</v>
      </c>
      <c r="BS133" s="387">
        <f t="shared" si="172"/>
        <v>0</v>
      </c>
      <c r="BT133" s="387">
        <f t="shared" si="173"/>
        <v>0</v>
      </c>
      <c r="BU133" s="387">
        <f t="shared" si="174"/>
        <v>0</v>
      </c>
      <c r="BV133" s="387">
        <f t="shared" si="175"/>
        <v>0</v>
      </c>
      <c r="BW133" s="387">
        <f t="shared" si="176"/>
        <v>0</v>
      </c>
      <c r="BX133" s="387">
        <f t="shared" si="177"/>
        <v>0</v>
      </c>
      <c r="BY133" s="388" t="e">
        <f t="shared" si="178"/>
        <v>#DIV/0!</v>
      </c>
      <c r="BZ133" s="388" t="e">
        <f t="shared" si="179"/>
        <v>#DIV/0!</v>
      </c>
      <c r="CA133" s="389" t="e">
        <f t="shared" si="180"/>
        <v>#DIV/0!</v>
      </c>
    </row>
    <row r="134" spans="1:79">
      <c r="A134" s="183"/>
      <c r="B134" s="249" t="s">
        <v>567</v>
      </c>
      <c r="C134" s="250" t="s">
        <v>213</v>
      </c>
      <c r="D134" s="253" t="s">
        <v>224</v>
      </c>
      <c r="E134" s="183" t="str">
        <f t="shared" si="85"/>
        <v>Purchase of consumables for Child Protection</v>
      </c>
      <c r="F134" s="252">
        <v>3</v>
      </c>
      <c r="G134" s="183"/>
      <c r="H134" s="183"/>
      <c r="I134" s="183"/>
      <c r="J134" s="183"/>
      <c r="K134" s="186">
        <f t="shared" si="83"/>
        <v>0</v>
      </c>
      <c r="L134" s="183"/>
      <c r="M134" s="183" t="s">
        <v>48</v>
      </c>
      <c r="N134" s="183"/>
      <c r="O134" s="183"/>
      <c r="P134" s="183"/>
      <c r="Q134" s="183"/>
      <c r="R134" s="190">
        <f t="shared" si="84"/>
        <v>0</v>
      </c>
      <c r="S134" s="207"/>
      <c r="T134" s="183"/>
      <c r="U134" s="183"/>
      <c r="V134" s="183"/>
      <c r="W134" s="183"/>
      <c r="X134" s="193">
        <f t="shared" ref="X134:X138" si="186">ROUND(R134*S134,0)</f>
        <v>0</v>
      </c>
      <c r="Y134" s="194">
        <f t="shared" si="86"/>
        <v>0</v>
      </c>
      <c r="Z134" s="195">
        <f t="shared" ref="Z134:Z138" si="187">R134*S134*W134</f>
        <v>0</v>
      </c>
      <c r="AA134" s="183" t="s">
        <v>70</v>
      </c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301"/>
      <c r="BK134" s="297"/>
      <c r="BL134" s="297"/>
      <c r="BM134" s="302"/>
      <c r="BN134" s="297"/>
    </row>
    <row r="135" spans="1:79">
      <c r="A135" s="183"/>
      <c r="B135" s="247" t="s">
        <v>89</v>
      </c>
      <c r="C135" s="247" t="s">
        <v>59</v>
      </c>
      <c r="D135" s="247" t="s">
        <v>225</v>
      </c>
      <c r="E135" s="183" t="str">
        <f t="shared" si="85"/>
        <v>Purchase of consumables for Rapid Diagnostic Tests</v>
      </c>
      <c r="F135" s="184">
        <v>3</v>
      </c>
      <c r="G135" s="183"/>
      <c r="H135" s="183"/>
      <c r="I135" s="183"/>
      <c r="J135" s="183"/>
      <c r="K135" s="186">
        <f t="shared" ref="K135:K138" si="188">H135*(S135*R135)</f>
        <v>0</v>
      </c>
      <c r="L135" s="183"/>
      <c r="M135" s="183" t="s">
        <v>51</v>
      </c>
      <c r="N135" s="196" t="s">
        <v>421</v>
      </c>
      <c r="O135" s="197">
        <v>18898441</v>
      </c>
      <c r="P135" s="211">
        <v>0.35</v>
      </c>
      <c r="Q135" s="190" t="s">
        <v>484</v>
      </c>
      <c r="R135" s="254">
        <f t="shared" ref="R135:R138" si="189">O135*P135</f>
        <v>6614454.3499999996</v>
      </c>
      <c r="S135" s="207">
        <v>0.7</v>
      </c>
      <c r="T135" s="183"/>
      <c r="U135" s="183">
        <v>1</v>
      </c>
      <c r="V135" s="183" t="s">
        <v>494</v>
      </c>
      <c r="W135" s="183">
        <v>3.6999999999999998E-2</v>
      </c>
      <c r="X135" s="193">
        <f t="shared" si="186"/>
        <v>4630118</v>
      </c>
      <c r="Y135" s="194">
        <f t="shared" si="86"/>
        <v>176453798.69494995</v>
      </c>
      <c r="Z135" s="195">
        <f t="shared" si="187"/>
        <v>171314.36766499997</v>
      </c>
      <c r="AA135" s="183" t="s">
        <v>49</v>
      </c>
      <c r="AB135" s="375">
        <f t="shared" ref="AB135:AB137" si="190">((BI135-O135)/$AD$1)+O135</f>
        <v>19366610.555555556</v>
      </c>
      <c r="AC135" s="379">
        <f>((BJ135-P135)/$AD$1)+P135</f>
        <v>0.34444444444444444</v>
      </c>
      <c r="AD135" s="375">
        <f t="shared" ref="AD135:AD137" si="191">AB135*AC135</f>
        <v>6670721.4135802472</v>
      </c>
      <c r="AE135" s="343">
        <v>0.7</v>
      </c>
      <c r="AF135" s="375">
        <f t="shared" ref="AF135:AF137" si="192">((BI135-O135)/$AD$1)+AB135</f>
        <v>19834780.111111112</v>
      </c>
      <c r="AG135" s="377">
        <f t="shared" si="153"/>
        <v>0.33888888888888891</v>
      </c>
      <c r="AH135" s="375">
        <f t="shared" ref="AH135:AH137" si="193">AF135*AG135</f>
        <v>6721786.5932098776</v>
      </c>
      <c r="AI135" s="343">
        <v>0.7</v>
      </c>
      <c r="AJ135" s="375">
        <f t="shared" ref="AJ135:AJ137" si="194">((BI135-O135)/$AD$1)+AF135</f>
        <v>20302949.666666668</v>
      </c>
      <c r="AK135" s="377">
        <f>(($BJ$135-$P$135)/$AD$1)+AG$135</f>
        <v>0.33333333333333337</v>
      </c>
      <c r="AL135" s="375">
        <f t="shared" ref="AL135:AL137" si="195">AJ135*AK135</f>
        <v>6767649.8888888899</v>
      </c>
      <c r="AM135" s="343">
        <v>0.7</v>
      </c>
      <c r="AN135" s="375">
        <f t="shared" ref="AN135:AN137" si="196">((BI135-O135)/$AD$1)+AJ135</f>
        <v>20771119.222222224</v>
      </c>
      <c r="AO135" s="377">
        <f>(($BJ$135-$P$135)/$AD$1)+AK$135</f>
        <v>0.32777777777777783</v>
      </c>
      <c r="AP135" s="375">
        <f t="shared" ref="AP135:AP137" si="197">AN135*AO135</f>
        <v>6808311.300617286</v>
      </c>
      <c r="AQ135" s="343">
        <v>0.7</v>
      </c>
      <c r="AR135" s="375">
        <f t="shared" ref="AR135:AR137" si="198">((BI135-O135)/$AD$1)+AN135</f>
        <v>21239288.77777778</v>
      </c>
      <c r="AS135" s="377">
        <f>(($BJ$135-$P$135)/$AD$1)+AO$135</f>
        <v>0.3222222222222223</v>
      </c>
      <c r="AT135" s="375">
        <f t="shared" ref="AT135:AT137" si="199">AR135*AS135</f>
        <v>6843770.828395064</v>
      </c>
      <c r="AU135" s="343">
        <v>0.7</v>
      </c>
      <c r="AV135" s="375">
        <f t="shared" ref="AV135:AV137" si="200">((BI135-O135)/$AD$1)+AR135</f>
        <v>21707458.333333336</v>
      </c>
      <c r="AW135" s="377">
        <f>(($BJ$135-$P$135)/$AD$1)+AS$135</f>
        <v>0.31666666666666676</v>
      </c>
      <c r="AX135" s="375">
        <f t="shared" ref="AX135:AX137" si="201">AV135*AW135</f>
        <v>6874028.4722222248</v>
      </c>
      <c r="AY135" s="343">
        <v>0.7</v>
      </c>
      <c r="AZ135" s="375">
        <f t="shared" ref="AZ135:AZ137" si="202">((BI135-O135)/$AD$1)+AV135</f>
        <v>22175627.888888892</v>
      </c>
      <c r="BA135" s="377">
        <f>(($BJ$135-$P$135)/$AD$1)+AW$135</f>
        <v>0.31111111111111123</v>
      </c>
      <c r="BB135" s="375">
        <f t="shared" ref="BB135:BB137" si="203">AZ135*BA135</f>
        <v>6899084.2320987685</v>
      </c>
      <c r="BC135" s="343">
        <v>0.7</v>
      </c>
      <c r="BD135" s="375">
        <f t="shared" ref="BD135:BD137" si="204">((BI135-O135)/$AD$1)+AZ135</f>
        <v>22643797.444444448</v>
      </c>
      <c r="BE135" s="377">
        <f>(($BJ$135-$P$135)/$AD$1)+BA$135</f>
        <v>0.30555555555555569</v>
      </c>
      <c r="BF135" s="375">
        <f t="shared" ref="BF135:BF137" si="205">BD135*BE135</f>
        <v>6918938.1080246959</v>
      </c>
      <c r="BG135" s="343">
        <v>0.7</v>
      </c>
      <c r="BH135" s="188" t="s">
        <v>421</v>
      </c>
      <c r="BI135" s="280">
        <v>23111967</v>
      </c>
      <c r="BJ135" s="298">
        <v>0.3</v>
      </c>
      <c r="BK135" s="63" t="s">
        <v>558</v>
      </c>
      <c r="BL135" s="277">
        <f t="shared" ref="BL135:BL138" si="206">BI135*BJ135</f>
        <v>6933590.0999999996</v>
      </c>
      <c r="BM135" s="286">
        <v>0.7</v>
      </c>
      <c r="BN135" s="278"/>
      <c r="BO135" s="387">
        <f t="shared" ref="BO135:BO137" si="207">Z135</f>
        <v>171314.36766499997</v>
      </c>
      <c r="BP135" s="387">
        <f t="shared" ref="BP135:BP137" si="208">AD135*AE135*$W135</f>
        <v>172771.68461172839</v>
      </c>
      <c r="BQ135" s="387">
        <f t="shared" ref="BQ135:BQ137" si="209">AH135*AI135*$W135</f>
        <v>174094.27276413582</v>
      </c>
      <c r="BR135" s="387">
        <f t="shared" ref="BR135:BR137" si="210">AL135*AM135*$W135</f>
        <v>175282.13212222222</v>
      </c>
      <c r="BS135" s="387">
        <f t="shared" ref="BS135:BS137" si="211">AP135*AQ135*$W135</f>
        <v>176335.26268598769</v>
      </c>
      <c r="BT135" s="387">
        <f t="shared" ref="BT135:BT137" si="212">AT135*AU135*$W135</f>
        <v>177253.66445543215</v>
      </c>
      <c r="BU135" s="387">
        <f t="shared" ref="BU135:BU137" si="213">AX135*AY135*$W135</f>
        <v>178037.33743055561</v>
      </c>
      <c r="BV135" s="387">
        <f t="shared" ref="BV135:BV137" si="214">BB135*BC135*$W135</f>
        <v>178686.28161135808</v>
      </c>
      <c r="BW135" s="387">
        <f t="shared" ref="BW135:BW137" si="215">BF135*BG135*$W135</f>
        <v>179200.4969978396</v>
      </c>
      <c r="BX135" s="387">
        <f t="shared" ref="BX135:BX137" si="216">BL135*BM135*$W135</f>
        <v>179579.98358999996</v>
      </c>
      <c r="BY135" s="388">
        <f t="shared" ref="BY135:BY137" si="217">(BX135-BO135)/BO135</f>
        <v>4.8248235321179549E-2</v>
      </c>
      <c r="BZ135" s="388">
        <f t="shared" ref="BZ135:BZ137" si="218">(BL135-R135)/R135</f>
        <v>4.8248235321179597E-2</v>
      </c>
      <c r="CA135" s="389" t="b">
        <f t="shared" ref="CA135:CA137" si="219">BY135=BZ135</f>
        <v>0</v>
      </c>
    </row>
    <row r="136" spans="1:79">
      <c r="A136" s="183"/>
      <c r="B136" s="247" t="s">
        <v>101</v>
      </c>
      <c r="C136" s="247" t="s">
        <v>227</v>
      </c>
      <c r="D136" s="253" t="s">
        <v>228</v>
      </c>
      <c r="E136" s="183" t="str">
        <f t="shared" si="85"/>
        <v xml:space="preserve">Purchase of consumables for SGBV Screening </v>
      </c>
      <c r="F136" s="255">
        <v>3</v>
      </c>
      <c r="G136" s="183"/>
      <c r="H136" s="183"/>
      <c r="I136" s="183"/>
      <c r="J136" s="183"/>
      <c r="K136" s="186">
        <f t="shared" si="188"/>
        <v>0</v>
      </c>
      <c r="L136" s="183"/>
      <c r="M136" s="183" t="s">
        <v>48</v>
      </c>
      <c r="N136" s="183" t="s">
        <v>458</v>
      </c>
      <c r="O136" s="183">
        <v>9672513</v>
      </c>
      <c r="P136" s="211">
        <v>0.7</v>
      </c>
      <c r="Q136" s="183" t="s">
        <v>485</v>
      </c>
      <c r="R136" s="190">
        <f t="shared" si="189"/>
        <v>6770759.0999999996</v>
      </c>
      <c r="S136" s="207">
        <v>0.3</v>
      </c>
      <c r="T136" s="183" t="s">
        <v>434</v>
      </c>
      <c r="U136" s="183">
        <v>1</v>
      </c>
      <c r="V136" s="396" t="s">
        <v>613</v>
      </c>
      <c r="W136" s="183">
        <v>0</v>
      </c>
      <c r="X136" s="193">
        <f t="shared" si="186"/>
        <v>2031228</v>
      </c>
      <c r="Y136" s="194">
        <f t="shared" si="86"/>
        <v>0</v>
      </c>
      <c r="Z136" s="195">
        <f t="shared" si="187"/>
        <v>0</v>
      </c>
      <c r="AA136" s="183" t="s">
        <v>49</v>
      </c>
      <c r="AB136" s="375">
        <f t="shared" si="190"/>
        <v>10185131</v>
      </c>
      <c r="AC136" s="343">
        <v>0.7</v>
      </c>
      <c r="AD136" s="375">
        <f t="shared" si="191"/>
        <v>7129591.6999999993</v>
      </c>
      <c r="AE136" s="379">
        <f>((BM136-S136)/$AD$1)+S136</f>
        <v>0.32222222222222219</v>
      </c>
      <c r="AF136" s="375">
        <f t="shared" si="192"/>
        <v>10697749</v>
      </c>
      <c r="AG136" s="381">
        <v>0.7</v>
      </c>
      <c r="AH136" s="375">
        <f t="shared" si="193"/>
        <v>7488424.2999999998</v>
      </c>
      <c r="AI136" s="379">
        <f t="shared" ref="AI136:AI137" si="220">((BM136-S136)/$AD$1)+AE136</f>
        <v>0.34444444444444439</v>
      </c>
      <c r="AJ136" s="375">
        <f t="shared" si="194"/>
        <v>11210367</v>
      </c>
      <c r="AK136" s="381">
        <v>0.7</v>
      </c>
      <c r="AL136" s="375">
        <f t="shared" si="195"/>
        <v>7847256.8999999994</v>
      </c>
      <c r="AM136" s="379">
        <f>(($BM$136-$S$136)/$AD$1)+AI$136</f>
        <v>0.36666666666666659</v>
      </c>
      <c r="AN136" s="375">
        <f t="shared" si="196"/>
        <v>11722985</v>
      </c>
      <c r="AO136" s="381">
        <v>0.7</v>
      </c>
      <c r="AP136" s="375">
        <f t="shared" si="197"/>
        <v>8206089.4999999991</v>
      </c>
      <c r="AQ136" s="379">
        <f>(($BM$136-$S$136)/$AD$1)+AM$136</f>
        <v>0.38888888888888878</v>
      </c>
      <c r="AR136" s="375">
        <f t="shared" si="198"/>
        <v>12235603</v>
      </c>
      <c r="AS136" s="381">
        <v>0.7</v>
      </c>
      <c r="AT136" s="375">
        <f t="shared" si="199"/>
        <v>8564922.0999999996</v>
      </c>
      <c r="AU136" s="379">
        <f>(($BM$136-$S$136)/$AD$1)+AQ$136</f>
        <v>0.41111111111111098</v>
      </c>
      <c r="AV136" s="375">
        <f t="shared" si="200"/>
        <v>12748221</v>
      </c>
      <c r="AW136" s="381">
        <v>0.7</v>
      </c>
      <c r="AX136" s="375">
        <f t="shared" si="201"/>
        <v>8923754.6999999993</v>
      </c>
      <c r="AY136" s="379">
        <f>(($BM$136-$S$136)/$AD$1)+AU$136</f>
        <v>0.43333333333333318</v>
      </c>
      <c r="AZ136" s="375">
        <f t="shared" si="202"/>
        <v>13260839</v>
      </c>
      <c r="BA136" s="381">
        <v>0.7</v>
      </c>
      <c r="BB136" s="375">
        <f t="shared" si="203"/>
        <v>9282587.2999999989</v>
      </c>
      <c r="BC136" s="379">
        <f>(($BM$136-$S$136)/$AD$1)+AY$136</f>
        <v>0.45555555555555538</v>
      </c>
      <c r="BD136" s="375">
        <f t="shared" si="204"/>
        <v>13773457</v>
      </c>
      <c r="BE136" s="381">
        <v>0.7</v>
      </c>
      <c r="BF136" s="375">
        <f t="shared" si="205"/>
        <v>9641419.8999999985</v>
      </c>
      <c r="BG136" s="379">
        <f>(($BM$136-$S$136)/$AD$1)+BC$136</f>
        <v>0.47777777777777758</v>
      </c>
      <c r="BH136" s="183" t="s">
        <v>559</v>
      </c>
      <c r="BI136" s="280">
        <v>14286075</v>
      </c>
      <c r="BJ136" s="298">
        <v>0.7</v>
      </c>
      <c r="BK136" s="278" t="s">
        <v>560</v>
      </c>
      <c r="BL136" s="277">
        <f t="shared" si="206"/>
        <v>10000252.5</v>
      </c>
      <c r="BM136" s="286">
        <v>0.5</v>
      </c>
      <c r="BN136" s="278" t="s">
        <v>562</v>
      </c>
      <c r="BO136" s="387">
        <f t="shared" si="207"/>
        <v>0</v>
      </c>
      <c r="BP136" s="387">
        <f t="shared" si="208"/>
        <v>0</v>
      </c>
      <c r="BQ136" s="387">
        <f t="shared" si="209"/>
        <v>0</v>
      </c>
      <c r="BR136" s="387">
        <f t="shared" si="210"/>
        <v>0</v>
      </c>
      <c r="BS136" s="387">
        <f t="shared" si="211"/>
        <v>0</v>
      </c>
      <c r="BT136" s="387">
        <f t="shared" si="212"/>
        <v>0</v>
      </c>
      <c r="BU136" s="387">
        <f t="shared" si="213"/>
        <v>0</v>
      </c>
      <c r="BV136" s="387">
        <f t="shared" si="214"/>
        <v>0</v>
      </c>
      <c r="BW136" s="387">
        <f t="shared" si="215"/>
        <v>0</v>
      </c>
      <c r="BX136" s="387">
        <f t="shared" si="216"/>
        <v>0</v>
      </c>
      <c r="BY136" s="388" t="e">
        <f t="shared" si="217"/>
        <v>#DIV/0!</v>
      </c>
      <c r="BZ136" s="388">
        <f t="shared" si="218"/>
        <v>0.47697656234734453</v>
      </c>
      <c r="CA136" s="389" t="e">
        <f t="shared" si="219"/>
        <v>#DIV/0!</v>
      </c>
    </row>
    <row r="137" spans="1:79">
      <c r="A137" s="183"/>
      <c r="B137" s="247" t="s">
        <v>101</v>
      </c>
      <c r="C137" s="247" t="s">
        <v>227</v>
      </c>
      <c r="D137" s="253" t="s">
        <v>229</v>
      </c>
      <c r="E137" s="183" t="str">
        <f t="shared" ref="E137:E138" si="221">CONCATENATE($E$4,D137)</f>
        <v xml:space="preserve">Purchase of consumables for SGBV Treatment and Referral </v>
      </c>
      <c r="F137" s="255">
        <v>3</v>
      </c>
      <c r="G137" s="183"/>
      <c r="H137" s="183"/>
      <c r="I137" s="183"/>
      <c r="J137" s="183"/>
      <c r="K137" s="186">
        <f t="shared" si="188"/>
        <v>0</v>
      </c>
      <c r="L137" s="183"/>
      <c r="M137" s="183" t="s">
        <v>48</v>
      </c>
      <c r="N137" s="183" t="s">
        <v>458</v>
      </c>
      <c r="O137" s="183">
        <v>9672513</v>
      </c>
      <c r="P137" s="227">
        <v>0.24</v>
      </c>
      <c r="Q137" s="183" t="s">
        <v>486</v>
      </c>
      <c r="R137" s="190">
        <f t="shared" si="189"/>
        <v>2321403.12</v>
      </c>
      <c r="S137" s="207">
        <v>0.05</v>
      </c>
      <c r="T137" s="183" t="s">
        <v>487</v>
      </c>
      <c r="U137" s="183">
        <v>1</v>
      </c>
      <c r="V137" s="396" t="s">
        <v>613</v>
      </c>
      <c r="W137" s="183">
        <v>0</v>
      </c>
      <c r="X137" s="193">
        <f t="shared" si="186"/>
        <v>116070</v>
      </c>
      <c r="Y137" s="194">
        <f t="shared" ref="Y137:Y138" si="222">Z137*$Y$4</f>
        <v>0</v>
      </c>
      <c r="Z137" s="195">
        <f t="shared" si="187"/>
        <v>0</v>
      </c>
      <c r="AA137" s="183" t="s">
        <v>49</v>
      </c>
      <c r="AB137" s="375">
        <f t="shared" si="190"/>
        <v>10185131</v>
      </c>
      <c r="AC137" s="343">
        <v>0.24</v>
      </c>
      <c r="AD137" s="375">
        <f t="shared" si="191"/>
        <v>2444431.44</v>
      </c>
      <c r="AE137" s="379">
        <f>((BM137-S137)/$AD$1)+S137</f>
        <v>6.1111111111111116E-2</v>
      </c>
      <c r="AF137" s="375">
        <f t="shared" si="192"/>
        <v>10697749</v>
      </c>
      <c r="AG137" s="381">
        <v>0.24</v>
      </c>
      <c r="AH137" s="375">
        <f t="shared" si="193"/>
        <v>2567459.7599999998</v>
      </c>
      <c r="AI137" s="379">
        <f t="shared" si="220"/>
        <v>7.2222222222222229E-2</v>
      </c>
      <c r="AJ137" s="375">
        <f t="shared" si="194"/>
        <v>11210367</v>
      </c>
      <c r="AK137" s="381">
        <v>0.24</v>
      </c>
      <c r="AL137" s="375">
        <f t="shared" si="195"/>
        <v>2690488.08</v>
      </c>
      <c r="AM137" s="379">
        <f>(($BM$137-$S$137)/$AD$1)+AI$137</f>
        <v>8.3333333333333343E-2</v>
      </c>
      <c r="AN137" s="375">
        <f t="shared" si="196"/>
        <v>11722985</v>
      </c>
      <c r="AO137" s="381">
        <v>0.24</v>
      </c>
      <c r="AP137" s="375">
        <f t="shared" si="197"/>
        <v>2813516.4</v>
      </c>
      <c r="AQ137" s="379">
        <f>(($BM$137-$S$137)/$AD$1)+AM$137</f>
        <v>9.4444444444444456E-2</v>
      </c>
      <c r="AR137" s="375">
        <f t="shared" si="198"/>
        <v>12235603</v>
      </c>
      <c r="AS137" s="381">
        <v>0.24</v>
      </c>
      <c r="AT137" s="375">
        <f t="shared" si="199"/>
        <v>2936544.7199999997</v>
      </c>
      <c r="AU137" s="379">
        <f>(($BM$137-$S$137)/$AD$1)+AQ$137</f>
        <v>0.10555555555555557</v>
      </c>
      <c r="AV137" s="375">
        <f t="shared" si="200"/>
        <v>12748221</v>
      </c>
      <c r="AW137" s="381">
        <v>0.24</v>
      </c>
      <c r="AX137" s="375">
        <f t="shared" si="201"/>
        <v>3059573.04</v>
      </c>
      <c r="AY137" s="379">
        <f>(($BM$137-$S$137)/$AD$1)+AU$137</f>
        <v>0.11666666666666668</v>
      </c>
      <c r="AZ137" s="375">
        <f t="shared" si="202"/>
        <v>13260839</v>
      </c>
      <c r="BA137" s="381">
        <v>0.24</v>
      </c>
      <c r="BB137" s="375">
        <f t="shared" si="203"/>
        <v>3182601.36</v>
      </c>
      <c r="BC137" s="379">
        <f>(($BM$137-$S$137)/$AD$1)+AY$137</f>
        <v>0.1277777777777778</v>
      </c>
      <c r="BD137" s="375">
        <f t="shared" si="204"/>
        <v>13773457</v>
      </c>
      <c r="BE137" s="381">
        <v>0.24</v>
      </c>
      <c r="BF137" s="375">
        <f t="shared" si="205"/>
        <v>3305629.6799999997</v>
      </c>
      <c r="BG137" s="379">
        <f>(($BM$137-$S$137)/$AD$1)+BC$137</f>
        <v>0.1388888888888889</v>
      </c>
      <c r="BH137" s="183" t="s">
        <v>559</v>
      </c>
      <c r="BI137" s="280">
        <v>14286075</v>
      </c>
      <c r="BJ137" s="298">
        <v>0.24</v>
      </c>
      <c r="BK137" s="278" t="s">
        <v>561</v>
      </c>
      <c r="BL137" s="277">
        <f t="shared" si="206"/>
        <v>3428658</v>
      </c>
      <c r="BM137" s="286">
        <v>0.15</v>
      </c>
      <c r="BN137" s="278" t="s">
        <v>562</v>
      </c>
      <c r="BO137" s="387">
        <f t="shared" si="207"/>
        <v>0</v>
      </c>
      <c r="BP137" s="387">
        <f t="shared" si="208"/>
        <v>0</v>
      </c>
      <c r="BQ137" s="387">
        <f t="shared" si="209"/>
        <v>0</v>
      </c>
      <c r="BR137" s="387">
        <f t="shared" si="210"/>
        <v>0</v>
      </c>
      <c r="BS137" s="387">
        <f t="shared" si="211"/>
        <v>0</v>
      </c>
      <c r="BT137" s="387">
        <f t="shared" si="212"/>
        <v>0</v>
      </c>
      <c r="BU137" s="387">
        <f t="shared" si="213"/>
        <v>0</v>
      </c>
      <c r="BV137" s="387">
        <f t="shared" si="214"/>
        <v>0</v>
      </c>
      <c r="BW137" s="387">
        <f t="shared" si="215"/>
        <v>0</v>
      </c>
      <c r="BX137" s="387">
        <f t="shared" si="216"/>
        <v>0</v>
      </c>
      <c r="BY137" s="388" t="e">
        <f t="shared" si="217"/>
        <v>#DIV/0!</v>
      </c>
      <c r="BZ137" s="388">
        <f t="shared" si="218"/>
        <v>0.47697656234734442</v>
      </c>
      <c r="CA137" s="389" t="e">
        <f t="shared" si="219"/>
        <v>#DIV/0!</v>
      </c>
    </row>
    <row r="138" spans="1:79">
      <c r="A138" s="183"/>
      <c r="B138" s="247" t="s">
        <v>202</v>
      </c>
      <c r="C138" s="247" t="s">
        <v>230</v>
      </c>
      <c r="D138" s="251" t="s">
        <v>231</v>
      </c>
      <c r="E138" s="183" t="str">
        <f t="shared" si="221"/>
        <v>Purchase of consumables for Malaria vaccine</v>
      </c>
      <c r="F138" s="206">
        <v>3</v>
      </c>
      <c r="G138" s="183"/>
      <c r="H138" s="183"/>
      <c r="I138" s="183"/>
      <c r="J138" s="183"/>
      <c r="K138" s="186">
        <f t="shared" si="188"/>
        <v>0</v>
      </c>
      <c r="L138" s="183"/>
      <c r="M138" s="183" t="s">
        <v>48</v>
      </c>
      <c r="N138" s="183" t="s">
        <v>488</v>
      </c>
      <c r="O138" s="183">
        <v>2888984</v>
      </c>
      <c r="P138" s="211">
        <v>1</v>
      </c>
      <c r="Q138" s="183" t="s">
        <v>489</v>
      </c>
      <c r="R138" s="190">
        <f t="shared" si="189"/>
        <v>2888984</v>
      </c>
      <c r="S138" s="207">
        <v>0.3</v>
      </c>
      <c r="T138" s="183" t="s">
        <v>489</v>
      </c>
      <c r="U138" s="183">
        <v>4</v>
      </c>
      <c r="V138" s="183" t="s">
        <v>514</v>
      </c>
      <c r="W138" s="183">
        <v>22.11</v>
      </c>
      <c r="X138" s="193">
        <f t="shared" si="186"/>
        <v>866695</v>
      </c>
      <c r="Y138" s="194">
        <f t="shared" si="222"/>
        <v>19737509798.159996</v>
      </c>
      <c r="Z138" s="195">
        <f t="shared" si="187"/>
        <v>19162630.871999998</v>
      </c>
      <c r="AA138" s="183" t="s">
        <v>70</v>
      </c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 t="s">
        <v>488</v>
      </c>
      <c r="BI138" s="280">
        <v>2134580</v>
      </c>
      <c r="BJ138" s="308">
        <v>1</v>
      </c>
      <c r="BK138" s="307" t="s">
        <v>529</v>
      </c>
      <c r="BL138" s="297">
        <f t="shared" si="206"/>
        <v>2134580</v>
      </c>
      <c r="BM138" s="302">
        <v>0.5</v>
      </c>
      <c r="BN138" s="297" t="s">
        <v>563</v>
      </c>
    </row>
    <row r="140" spans="1:79" ht="46.2" customHeight="1"/>
    <row r="141" spans="1:79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</row>
    <row r="142" spans="1:79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</row>
    <row r="144" spans="1:79" ht="30" customHeight="1"/>
    <row r="148" spans="4:5">
      <c r="D148" s="256"/>
      <c r="E148" s="256"/>
    </row>
    <row r="1048560" spans="67:67">
      <c r="BO1048560" s="386"/>
    </row>
    <row r="1048561" spans="67:67">
      <c r="BO1048561" s="385"/>
    </row>
    <row r="1048562" spans="67:67">
      <c r="BO1048562" s="387"/>
    </row>
    <row r="1048563" spans="67:67">
      <c r="BO1048563" s="387"/>
    </row>
    <row r="1048564" spans="67:67">
      <c r="BO1048564" s="387"/>
    </row>
    <row r="1048565" spans="67:67">
      <c r="BO1048565" s="387"/>
    </row>
    <row r="1048566" spans="67:67">
      <c r="BO1048566" s="387"/>
    </row>
    <row r="1048567" spans="67:67">
      <c r="BO1048567" s="387"/>
    </row>
    <row r="1048568" spans="67:67">
      <c r="BO1048568" s="387"/>
    </row>
    <row r="1048569" spans="67:67">
      <c r="BO1048569" s="387"/>
    </row>
    <row r="1048570" spans="67:67">
      <c r="BO1048570" s="387"/>
    </row>
    <row r="1048571" spans="67:67">
      <c r="BO1048571" s="387"/>
    </row>
  </sheetData>
  <autoFilter ref="A5:AA140" xr:uid="{EA9E8B50-3DA4-C24A-B81F-5045C1DF9C48}"/>
  <mergeCells count="2">
    <mergeCell ref="S3:T3"/>
    <mergeCell ref="L4:M4"/>
  </mergeCells>
  <conditionalFormatting sqref="L10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6:L87 L8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4:L83 L6:L12 L14:L6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9:L93 L6:L12 L95:L101 L103:L109 L14:L62 L64:L8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1:L13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90" r:id="rId1" location=":~:text=Results%3A%20The%20prevalence%20of%20latent,RHD%20and%202.7%25%20borderline%20RHD." xr:uid="{5234C4AB-0E6C-4647-BE8E-6183269E1656}"/>
  </hyperlinks>
  <pageMargins left="0.7" right="0.7" top="0.75" bottom="0.75" header="0.3" footer="0.3"/>
  <pageSetup paperSize="9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6540-B1F8-3044-A259-06EB2EEF4B34}">
  <sheetPr>
    <tabColor theme="4" tint="0.79998168889431442"/>
  </sheetPr>
  <dimension ref="A3:K140"/>
  <sheetViews>
    <sheetView topLeftCell="A2" zoomScale="120" zoomScaleNormal="120" workbookViewId="0">
      <pane ySplit="4" topLeftCell="A6" activePane="bottomLeft" state="frozen"/>
      <selection activeCell="A2" sqref="A2"/>
      <selection pane="bottomLeft" activeCell="E1" sqref="E1"/>
    </sheetView>
  </sheetViews>
  <sheetFormatPr defaultColWidth="11.44140625" defaultRowHeight="14.4"/>
  <cols>
    <col min="1" max="1" width="10.44140625" customWidth="1"/>
    <col min="2" max="2" width="12.6640625" customWidth="1"/>
    <col min="3" max="3" width="20.6640625" customWidth="1"/>
    <col min="4" max="4" width="49" customWidth="1"/>
    <col min="5" max="5" width="6.6640625" customWidth="1"/>
    <col min="6" max="6" width="10.44140625" customWidth="1"/>
    <col min="7" max="7" width="13.44140625" customWidth="1"/>
    <col min="8" max="8" width="19.44140625" customWidth="1"/>
    <col min="9" max="9" width="15.33203125" customWidth="1"/>
    <col min="10" max="10" width="11.33203125" customWidth="1"/>
    <col min="11" max="11" width="44.44140625" customWidth="1"/>
  </cols>
  <sheetData>
    <row r="3" spans="1:11" ht="15" thickBot="1"/>
    <row r="4" spans="1:11" ht="15" thickBot="1">
      <c r="G4" s="111" t="s">
        <v>264</v>
      </c>
      <c r="H4" s="112"/>
      <c r="I4" s="112"/>
      <c r="J4" s="112"/>
      <c r="K4" s="119"/>
    </row>
    <row r="5" spans="1:11" ht="58.2" thickBot="1">
      <c r="A5" s="46" t="s">
        <v>28</v>
      </c>
      <c r="B5" s="101" t="s">
        <v>29</v>
      </c>
      <c r="C5" s="101" t="s">
        <v>30</v>
      </c>
      <c r="D5" s="46" t="s">
        <v>31</v>
      </c>
      <c r="E5" s="110" t="s">
        <v>32</v>
      </c>
      <c r="F5" s="51" t="s">
        <v>314</v>
      </c>
      <c r="G5" s="113" t="s">
        <v>261</v>
      </c>
      <c r="H5" s="114" t="s">
        <v>266</v>
      </c>
      <c r="I5" s="114" t="s">
        <v>268</v>
      </c>
      <c r="J5" s="116" t="s">
        <v>262</v>
      </c>
      <c r="K5" s="120" t="s">
        <v>44</v>
      </c>
    </row>
    <row r="6" spans="1:11">
      <c r="A6" s="52">
        <v>27</v>
      </c>
      <c r="B6" s="53" t="s">
        <v>45</v>
      </c>
      <c r="C6" s="53" t="s">
        <v>46</v>
      </c>
      <c r="D6" s="103" t="s">
        <v>47</v>
      </c>
      <c r="E6" s="55">
        <v>3</v>
      </c>
      <c r="F6" s="55" t="s">
        <v>49</v>
      </c>
      <c r="G6" s="115" t="s">
        <v>263</v>
      </c>
      <c r="H6" s="115" t="s">
        <v>265</v>
      </c>
      <c r="I6" s="115" t="s">
        <v>263</v>
      </c>
      <c r="J6" s="117" t="s">
        <v>263</v>
      </c>
      <c r="K6" s="115"/>
    </row>
    <row r="7" spans="1:11">
      <c r="A7" s="52">
        <v>28</v>
      </c>
      <c r="B7" s="53" t="s">
        <v>45</v>
      </c>
      <c r="C7" s="53" t="s">
        <v>46</v>
      </c>
      <c r="D7" s="103" t="s">
        <v>50</v>
      </c>
      <c r="E7" s="55">
        <v>3</v>
      </c>
      <c r="F7" s="55" t="s">
        <v>49</v>
      </c>
      <c r="G7" s="55" t="s">
        <v>263</v>
      </c>
      <c r="H7" s="55" t="s">
        <v>265</v>
      </c>
      <c r="I7" s="55" t="s">
        <v>263</v>
      </c>
      <c r="J7" s="118" t="s">
        <v>263</v>
      </c>
      <c r="K7" s="55"/>
    </row>
    <row r="8" spans="1:11">
      <c r="A8" s="52">
        <v>29</v>
      </c>
      <c r="B8" s="53" t="s">
        <v>45</v>
      </c>
      <c r="C8" s="53" t="s">
        <v>46</v>
      </c>
      <c r="D8" s="103" t="s">
        <v>52</v>
      </c>
      <c r="E8" s="55">
        <v>2</v>
      </c>
      <c r="F8" s="55" t="s">
        <v>49</v>
      </c>
      <c r="G8" s="55" t="s">
        <v>263</v>
      </c>
      <c r="H8" s="55" t="s">
        <v>265</v>
      </c>
      <c r="I8" s="55" t="s">
        <v>263</v>
      </c>
      <c r="J8" s="118" t="s">
        <v>263</v>
      </c>
      <c r="K8" s="55"/>
    </row>
    <row r="9" spans="1:11">
      <c r="A9" s="52">
        <v>44</v>
      </c>
      <c r="B9" s="53" t="s">
        <v>54</v>
      </c>
      <c r="C9" s="53" t="s">
        <v>55</v>
      </c>
      <c r="D9" s="103" t="s">
        <v>56</v>
      </c>
      <c r="E9" s="55">
        <v>3</v>
      </c>
      <c r="F9" s="55" t="s">
        <v>49</v>
      </c>
      <c r="G9" s="55" t="s">
        <v>263</v>
      </c>
      <c r="H9" s="55" t="s">
        <v>265</v>
      </c>
      <c r="I9" s="55" t="s">
        <v>263</v>
      </c>
      <c r="J9" s="118" t="s">
        <v>263</v>
      </c>
      <c r="K9" s="55"/>
    </row>
    <row r="10" spans="1:11" ht="28.8">
      <c r="A10" s="52">
        <v>61</v>
      </c>
      <c r="B10" s="53" t="s">
        <v>58</v>
      </c>
      <c r="C10" s="53" t="s">
        <v>59</v>
      </c>
      <c r="D10" s="103" t="s">
        <v>60</v>
      </c>
      <c r="E10" s="55">
        <v>3</v>
      </c>
      <c r="F10" s="55" t="s">
        <v>49</v>
      </c>
      <c r="G10" s="55" t="s">
        <v>263</v>
      </c>
      <c r="H10" s="102" t="s">
        <v>305</v>
      </c>
      <c r="I10" s="55" t="s">
        <v>263</v>
      </c>
      <c r="J10" s="118" t="s">
        <v>48</v>
      </c>
      <c r="K10" s="55" t="s">
        <v>267</v>
      </c>
    </row>
    <row r="11" spans="1:11">
      <c r="A11" s="52">
        <v>62</v>
      </c>
      <c r="B11" s="53" t="s">
        <v>58</v>
      </c>
      <c r="C11" s="53" t="s">
        <v>62</v>
      </c>
      <c r="D11" s="103" t="s">
        <v>63</v>
      </c>
      <c r="E11" s="55">
        <v>3</v>
      </c>
      <c r="F11" s="55" t="s">
        <v>49</v>
      </c>
      <c r="G11" s="55" t="s">
        <v>263</v>
      </c>
      <c r="H11" s="102" t="s">
        <v>306</v>
      </c>
      <c r="I11" s="55" t="s">
        <v>263</v>
      </c>
      <c r="J11" s="118" t="s">
        <v>263</v>
      </c>
      <c r="K11" s="55"/>
    </row>
    <row r="12" spans="1:11" ht="13.95" customHeight="1">
      <c r="A12" s="52">
        <v>63</v>
      </c>
      <c r="B12" s="53" t="s">
        <v>58</v>
      </c>
      <c r="C12" s="53" t="s">
        <v>62</v>
      </c>
      <c r="D12" s="103" t="s">
        <v>65</v>
      </c>
      <c r="E12" s="55">
        <v>3</v>
      </c>
      <c r="F12" s="55" t="s">
        <v>49</v>
      </c>
      <c r="G12" s="55" t="s">
        <v>263</v>
      </c>
      <c r="H12" s="102" t="s">
        <v>306</v>
      </c>
      <c r="I12" s="55" t="s">
        <v>263</v>
      </c>
      <c r="J12" s="118" t="s">
        <v>263</v>
      </c>
      <c r="K12" s="55"/>
    </row>
    <row r="13" spans="1:11" ht="33" customHeight="1">
      <c r="A13" s="52">
        <v>69</v>
      </c>
      <c r="B13" s="53" t="s">
        <v>58</v>
      </c>
      <c r="C13" s="53" t="s">
        <v>66</v>
      </c>
      <c r="D13" s="103" t="s">
        <v>67</v>
      </c>
      <c r="E13" s="55">
        <v>3</v>
      </c>
      <c r="F13" s="55" t="s">
        <v>49</v>
      </c>
      <c r="G13" s="55" t="s">
        <v>48</v>
      </c>
      <c r="H13" s="102" t="s">
        <v>306</v>
      </c>
      <c r="I13" s="55" t="s">
        <v>48</v>
      </c>
      <c r="J13" s="118" t="s">
        <v>48</v>
      </c>
      <c r="K13" s="102" t="s">
        <v>269</v>
      </c>
    </row>
    <row r="14" spans="1:11" ht="28.2">
      <c r="A14" s="52">
        <v>77</v>
      </c>
      <c r="B14" s="53" t="s">
        <v>58</v>
      </c>
      <c r="C14" s="53" t="s">
        <v>68</v>
      </c>
      <c r="D14" s="103" t="s">
        <v>69</v>
      </c>
      <c r="E14" s="55">
        <v>3</v>
      </c>
      <c r="F14" s="55" t="s">
        <v>70</v>
      </c>
      <c r="G14" s="55" t="s">
        <v>48</v>
      </c>
      <c r="H14" s="55" t="s">
        <v>309</v>
      </c>
      <c r="I14" s="55" t="s">
        <v>48</v>
      </c>
      <c r="J14" s="118" t="s">
        <v>48</v>
      </c>
      <c r="K14" s="55"/>
    </row>
    <row r="15" spans="1:11">
      <c r="A15" s="52">
        <v>78</v>
      </c>
      <c r="B15" s="53" t="s">
        <v>58</v>
      </c>
      <c r="C15" s="53" t="s">
        <v>68</v>
      </c>
      <c r="D15" s="103" t="s">
        <v>71</v>
      </c>
      <c r="E15" s="55">
        <v>3</v>
      </c>
      <c r="F15" s="55" t="s">
        <v>70</v>
      </c>
      <c r="G15" s="55" t="s">
        <v>48</v>
      </c>
      <c r="H15" s="55" t="s">
        <v>309</v>
      </c>
      <c r="I15" s="55" t="s">
        <v>48</v>
      </c>
      <c r="J15" s="55" t="s">
        <v>48</v>
      </c>
      <c r="K15" s="55"/>
    </row>
    <row r="16" spans="1:11" ht="19.2" customHeight="1">
      <c r="A16" s="52">
        <v>79</v>
      </c>
      <c r="B16" s="53" t="s">
        <v>58</v>
      </c>
      <c r="C16" s="53" t="s">
        <v>68</v>
      </c>
      <c r="D16" s="103" t="s">
        <v>73</v>
      </c>
      <c r="E16" s="55">
        <v>3</v>
      </c>
      <c r="F16" s="55" t="s">
        <v>57</v>
      </c>
      <c r="G16" s="55" t="s">
        <v>48</v>
      </c>
      <c r="H16" s="55" t="s">
        <v>309</v>
      </c>
      <c r="I16" s="55" t="s">
        <v>48</v>
      </c>
      <c r="J16" s="118" t="s">
        <v>48</v>
      </c>
      <c r="K16" s="55" t="s">
        <v>308</v>
      </c>
    </row>
    <row r="17" spans="1:11">
      <c r="A17" s="52">
        <v>80</v>
      </c>
      <c r="B17" s="53" t="s">
        <v>58</v>
      </c>
      <c r="C17" s="53" t="s">
        <v>68</v>
      </c>
      <c r="D17" s="103" t="s">
        <v>74</v>
      </c>
      <c r="E17" s="55">
        <v>3</v>
      </c>
      <c r="F17" s="55" t="s">
        <v>57</v>
      </c>
      <c r="G17" s="55" t="s">
        <v>48</v>
      </c>
      <c r="H17" s="55" t="s">
        <v>309</v>
      </c>
      <c r="I17" s="55" t="s">
        <v>48</v>
      </c>
      <c r="J17" s="118" t="s">
        <v>48</v>
      </c>
      <c r="K17" s="55" t="s">
        <v>308</v>
      </c>
    </row>
    <row r="18" spans="1:11">
      <c r="A18" s="52">
        <v>81</v>
      </c>
      <c r="B18" s="53" t="s">
        <v>58</v>
      </c>
      <c r="C18" s="53" t="s">
        <v>68</v>
      </c>
      <c r="D18" s="103" t="s">
        <v>75</v>
      </c>
      <c r="E18" s="55">
        <v>3</v>
      </c>
      <c r="F18" s="55" t="s">
        <v>70</v>
      </c>
      <c r="G18" s="55" t="s">
        <v>48</v>
      </c>
      <c r="H18" s="102" t="s">
        <v>306</v>
      </c>
      <c r="I18" s="55" t="s">
        <v>48</v>
      </c>
      <c r="J18" s="118" t="s">
        <v>48</v>
      </c>
      <c r="K18" s="55" t="s">
        <v>310</v>
      </c>
    </row>
    <row r="19" spans="1:11">
      <c r="A19" s="52">
        <v>82</v>
      </c>
      <c r="B19" s="53" t="s">
        <v>58</v>
      </c>
      <c r="C19" s="53" t="s">
        <v>68</v>
      </c>
      <c r="D19" s="103" t="s">
        <v>76</v>
      </c>
      <c r="E19" s="55">
        <v>3</v>
      </c>
      <c r="F19" s="55" t="s">
        <v>70</v>
      </c>
      <c r="G19" s="55" t="s">
        <v>48</v>
      </c>
      <c r="H19" s="102" t="s">
        <v>306</v>
      </c>
      <c r="I19" s="55" t="s">
        <v>48</v>
      </c>
      <c r="J19" s="118" t="s">
        <v>48</v>
      </c>
      <c r="K19" s="55" t="s">
        <v>310</v>
      </c>
    </row>
    <row r="20" spans="1:11" ht="28.2">
      <c r="A20" s="52">
        <v>83</v>
      </c>
      <c r="B20" s="53" t="s">
        <v>58</v>
      </c>
      <c r="C20" s="53" t="s">
        <v>68</v>
      </c>
      <c r="D20" s="103" t="s">
        <v>77</v>
      </c>
      <c r="E20" s="55">
        <v>3</v>
      </c>
      <c r="F20" s="55" t="s">
        <v>70</v>
      </c>
      <c r="G20" s="55" t="s">
        <v>48</v>
      </c>
      <c r="H20" s="102" t="s">
        <v>306</v>
      </c>
      <c r="I20" s="55" t="s">
        <v>48</v>
      </c>
      <c r="J20" s="118" t="s">
        <v>48</v>
      </c>
      <c r="K20" s="55" t="s">
        <v>310</v>
      </c>
    </row>
    <row r="21" spans="1:11">
      <c r="A21" s="52">
        <v>85</v>
      </c>
      <c r="B21" s="53" t="s">
        <v>58</v>
      </c>
      <c r="C21" s="53" t="s">
        <v>78</v>
      </c>
      <c r="D21" s="103" t="s">
        <v>79</v>
      </c>
      <c r="E21" s="55">
        <v>3</v>
      </c>
      <c r="F21" s="55" t="s">
        <v>57</v>
      </c>
      <c r="G21" s="55" t="s">
        <v>48</v>
      </c>
      <c r="H21" s="55" t="s">
        <v>307</v>
      </c>
      <c r="I21" s="55" t="s">
        <v>48</v>
      </c>
      <c r="J21" s="118" t="s">
        <v>48</v>
      </c>
      <c r="K21" s="55"/>
    </row>
    <row r="22" spans="1:11">
      <c r="A22" s="52">
        <v>86</v>
      </c>
      <c r="B22" s="53" t="s">
        <v>58</v>
      </c>
      <c r="C22" s="53" t="s">
        <v>78</v>
      </c>
      <c r="D22" s="103" t="s">
        <v>81</v>
      </c>
      <c r="E22" s="55">
        <v>3</v>
      </c>
      <c r="F22" s="55" t="s">
        <v>49</v>
      </c>
      <c r="G22" s="55" t="s">
        <v>263</v>
      </c>
      <c r="H22" s="102" t="s">
        <v>306</v>
      </c>
      <c r="I22" s="55" t="s">
        <v>263</v>
      </c>
      <c r="J22" s="118" t="s">
        <v>263</v>
      </c>
      <c r="K22" s="55"/>
    </row>
    <row r="23" spans="1:11">
      <c r="A23" s="52">
        <v>92</v>
      </c>
      <c r="B23" s="53" t="s">
        <v>58</v>
      </c>
      <c r="C23" s="53" t="s">
        <v>78</v>
      </c>
      <c r="D23" s="103" t="s">
        <v>82</v>
      </c>
      <c r="E23" s="55">
        <v>3</v>
      </c>
      <c r="F23" s="55" t="s">
        <v>70</v>
      </c>
      <c r="G23" s="55" t="s">
        <v>48</v>
      </c>
      <c r="H23" s="102" t="s">
        <v>306</v>
      </c>
      <c r="I23" s="55" t="s">
        <v>48</v>
      </c>
      <c r="J23" s="118" t="s">
        <v>48</v>
      </c>
      <c r="K23" s="55" t="s">
        <v>267</v>
      </c>
    </row>
    <row r="24" spans="1:11" ht="28.2">
      <c r="A24" s="52">
        <v>93</v>
      </c>
      <c r="B24" s="53" t="s">
        <v>58</v>
      </c>
      <c r="C24" s="53" t="s">
        <v>78</v>
      </c>
      <c r="D24" s="103" t="s">
        <v>83</v>
      </c>
      <c r="E24" s="55">
        <v>3</v>
      </c>
      <c r="F24" s="55" t="s">
        <v>57</v>
      </c>
      <c r="G24" s="55" t="s">
        <v>48</v>
      </c>
      <c r="H24" s="102" t="s">
        <v>306</v>
      </c>
      <c r="I24" s="55" t="s">
        <v>48</v>
      </c>
      <c r="J24" s="118" t="s">
        <v>48</v>
      </c>
      <c r="K24" s="55" t="s">
        <v>267</v>
      </c>
    </row>
    <row r="25" spans="1:11">
      <c r="A25" s="52"/>
      <c r="B25" s="53" t="s">
        <v>58</v>
      </c>
      <c r="C25" s="53" t="s">
        <v>191</v>
      </c>
      <c r="D25" s="103" t="s">
        <v>244</v>
      </c>
      <c r="E25" s="55">
        <v>3</v>
      </c>
      <c r="F25" s="55" t="s">
        <v>49</v>
      </c>
      <c r="G25" s="55" t="s">
        <v>48</v>
      </c>
      <c r="H25" s="55" t="s">
        <v>48</v>
      </c>
      <c r="I25" s="55" t="s">
        <v>263</v>
      </c>
      <c r="J25" s="118" t="s">
        <v>48</v>
      </c>
      <c r="K25" s="55" t="s">
        <v>270</v>
      </c>
    </row>
    <row r="26" spans="1:11" ht="28.8">
      <c r="A26" s="52"/>
      <c r="B26" s="53" t="s">
        <v>58</v>
      </c>
      <c r="C26" s="53" t="s">
        <v>139</v>
      </c>
      <c r="D26" s="103" t="s">
        <v>243</v>
      </c>
      <c r="E26" s="55">
        <v>3</v>
      </c>
      <c r="F26" s="55" t="s">
        <v>49</v>
      </c>
      <c r="G26" s="55" t="s">
        <v>48</v>
      </c>
      <c r="H26" s="55" t="s">
        <v>48</v>
      </c>
      <c r="I26" s="55" t="s">
        <v>48</v>
      </c>
      <c r="J26" s="55" t="s">
        <v>48</v>
      </c>
      <c r="K26" s="102" t="s">
        <v>271</v>
      </c>
    </row>
    <row r="27" spans="1:11">
      <c r="A27" s="52">
        <v>96</v>
      </c>
      <c r="B27" s="53" t="s">
        <v>235</v>
      </c>
      <c r="C27" s="53" t="s">
        <v>84</v>
      </c>
      <c r="D27" s="103" t="s">
        <v>85</v>
      </c>
      <c r="E27" s="55">
        <v>3</v>
      </c>
      <c r="F27" s="55" t="s">
        <v>49</v>
      </c>
      <c r="G27" s="55" t="s">
        <v>263</v>
      </c>
      <c r="H27" s="55" t="s">
        <v>48</v>
      </c>
      <c r="I27" s="55" t="s">
        <v>263</v>
      </c>
      <c r="J27" s="118" t="s">
        <v>263</v>
      </c>
      <c r="K27" s="55" t="s">
        <v>272</v>
      </c>
    </row>
    <row r="28" spans="1:11">
      <c r="A28" s="52">
        <v>97</v>
      </c>
      <c r="B28" s="53" t="s">
        <v>235</v>
      </c>
      <c r="C28" s="53" t="s">
        <v>84</v>
      </c>
      <c r="D28" s="103" t="s">
        <v>86</v>
      </c>
      <c r="E28" s="55">
        <v>3</v>
      </c>
      <c r="F28" s="55" t="s">
        <v>49</v>
      </c>
      <c r="G28" s="55" t="s">
        <v>263</v>
      </c>
      <c r="H28" s="55" t="s">
        <v>48</v>
      </c>
      <c r="I28" s="55" t="s">
        <v>263</v>
      </c>
      <c r="J28" s="118" t="s">
        <v>263</v>
      </c>
      <c r="K28" s="55"/>
    </row>
    <row r="29" spans="1:11">
      <c r="A29" s="52">
        <v>100</v>
      </c>
      <c r="B29" s="53" t="s">
        <v>235</v>
      </c>
      <c r="C29" s="53" t="s">
        <v>84</v>
      </c>
      <c r="D29" s="103" t="s">
        <v>87</v>
      </c>
      <c r="E29" s="55">
        <v>3</v>
      </c>
      <c r="F29" s="55" t="s">
        <v>49</v>
      </c>
      <c r="G29" s="55" t="s">
        <v>263</v>
      </c>
      <c r="H29" s="55" t="s">
        <v>48</v>
      </c>
      <c r="I29" s="55" t="s">
        <v>263</v>
      </c>
      <c r="J29" s="118" t="s">
        <v>263</v>
      </c>
      <c r="K29" s="55"/>
    </row>
    <row r="30" spans="1:11">
      <c r="A30" s="52">
        <v>101</v>
      </c>
      <c r="B30" s="53" t="s">
        <v>235</v>
      </c>
      <c r="C30" s="53" t="s">
        <v>84</v>
      </c>
      <c r="D30" s="103" t="s">
        <v>88</v>
      </c>
      <c r="E30" s="55">
        <v>2</v>
      </c>
      <c r="F30" s="55" t="s">
        <v>49</v>
      </c>
      <c r="G30" s="55" t="s">
        <v>263</v>
      </c>
      <c r="H30" s="55" t="s">
        <v>48</v>
      </c>
      <c r="I30" s="55" t="s">
        <v>263</v>
      </c>
      <c r="J30" s="118" t="s">
        <v>263</v>
      </c>
      <c r="K30" s="55"/>
    </row>
    <row r="31" spans="1:11">
      <c r="A31" s="52">
        <v>105</v>
      </c>
      <c r="B31" s="53" t="s">
        <v>89</v>
      </c>
      <c r="C31" s="53" t="s">
        <v>90</v>
      </c>
      <c r="D31" s="103" t="s">
        <v>91</v>
      </c>
      <c r="E31" s="55">
        <v>3</v>
      </c>
      <c r="F31" s="55" t="s">
        <v>49</v>
      </c>
      <c r="G31" s="55" t="s">
        <v>263</v>
      </c>
      <c r="H31" s="55" t="s">
        <v>273</v>
      </c>
      <c r="I31" s="55" t="s">
        <v>48</v>
      </c>
      <c r="J31" s="118" t="s">
        <v>48</v>
      </c>
      <c r="K31" s="55" t="s">
        <v>267</v>
      </c>
    </row>
    <row r="32" spans="1:11">
      <c r="A32" s="52">
        <v>106</v>
      </c>
      <c r="B32" s="53" t="s">
        <v>89</v>
      </c>
      <c r="C32" s="53" t="s">
        <v>90</v>
      </c>
      <c r="D32" s="103" t="s">
        <v>93</v>
      </c>
      <c r="E32" s="61">
        <v>3</v>
      </c>
      <c r="F32" s="55" t="s">
        <v>49</v>
      </c>
      <c r="G32" s="55" t="s">
        <v>263</v>
      </c>
      <c r="H32" s="55" t="s">
        <v>273</v>
      </c>
      <c r="I32" s="55" t="s">
        <v>48</v>
      </c>
      <c r="J32" s="118" t="s">
        <v>48</v>
      </c>
      <c r="K32" s="55"/>
    </row>
    <row r="33" spans="1:11">
      <c r="A33" s="52">
        <v>107</v>
      </c>
      <c r="B33" s="53" t="s">
        <v>89</v>
      </c>
      <c r="C33" s="53" t="s">
        <v>90</v>
      </c>
      <c r="D33" s="103" t="s">
        <v>94</v>
      </c>
      <c r="E33" s="55">
        <v>3</v>
      </c>
      <c r="F33" s="55" t="s">
        <v>49</v>
      </c>
      <c r="G33" s="55" t="s">
        <v>263</v>
      </c>
      <c r="H33" s="55" t="s">
        <v>273</v>
      </c>
      <c r="I33" s="55" t="s">
        <v>263</v>
      </c>
      <c r="J33" s="118" t="s">
        <v>263</v>
      </c>
      <c r="K33" s="55"/>
    </row>
    <row r="34" spans="1:11">
      <c r="A34" s="52">
        <v>108</v>
      </c>
      <c r="B34" s="53" t="s">
        <v>89</v>
      </c>
      <c r="C34" s="53" t="s">
        <v>96</v>
      </c>
      <c r="D34" s="103" t="s">
        <v>96</v>
      </c>
      <c r="E34" s="55">
        <v>3</v>
      </c>
      <c r="F34" s="55" t="s">
        <v>49</v>
      </c>
      <c r="G34" s="55" t="s">
        <v>263</v>
      </c>
      <c r="H34" s="55" t="s">
        <v>273</v>
      </c>
      <c r="I34" s="55" t="s">
        <v>263</v>
      </c>
      <c r="J34" s="118" t="s">
        <v>263</v>
      </c>
      <c r="K34" s="55"/>
    </row>
    <row r="35" spans="1:11">
      <c r="A35" s="52">
        <v>110</v>
      </c>
      <c r="B35" s="52" t="s">
        <v>89</v>
      </c>
      <c r="C35" s="52" t="s">
        <v>99</v>
      </c>
      <c r="D35" s="104" t="s">
        <v>246</v>
      </c>
      <c r="E35" s="61">
        <v>2</v>
      </c>
      <c r="F35" s="55" t="s">
        <v>49</v>
      </c>
      <c r="G35" s="55" t="s">
        <v>263</v>
      </c>
      <c r="H35" s="55" t="s">
        <v>273</v>
      </c>
      <c r="I35" s="55" t="s">
        <v>263</v>
      </c>
      <c r="J35" s="118" t="s">
        <v>263</v>
      </c>
      <c r="K35" s="55"/>
    </row>
    <row r="36" spans="1:11">
      <c r="A36" s="52">
        <v>115</v>
      </c>
      <c r="B36" s="52" t="s">
        <v>89</v>
      </c>
      <c r="C36" s="52" t="s">
        <v>96</v>
      </c>
      <c r="D36" s="104" t="s">
        <v>240</v>
      </c>
      <c r="E36" s="55">
        <v>3</v>
      </c>
      <c r="F36" s="55" t="s">
        <v>49</v>
      </c>
      <c r="G36" s="55" t="s">
        <v>263</v>
      </c>
      <c r="H36" s="55" t="s">
        <v>273</v>
      </c>
      <c r="I36" s="55" t="s">
        <v>263</v>
      </c>
      <c r="J36" s="118" t="s">
        <v>263</v>
      </c>
      <c r="K36" s="55"/>
    </row>
    <row r="37" spans="1:11" ht="28.2">
      <c r="A37" s="52">
        <v>116</v>
      </c>
      <c r="B37" s="53" t="s">
        <v>89</v>
      </c>
      <c r="C37" s="53" t="s">
        <v>96</v>
      </c>
      <c r="D37" s="103" t="s">
        <v>97</v>
      </c>
      <c r="E37" s="55">
        <v>3</v>
      </c>
      <c r="F37" s="55" t="s">
        <v>49</v>
      </c>
      <c r="G37" s="55" t="s">
        <v>263</v>
      </c>
      <c r="H37" s="55" t="s">
        <v>273</v>
      </c>
      <c r="I37" s="55" t="s">
        <v>263</v>
      </c>
      <c r="J37" s="118" t="s">
        <v>263</v>
      </c>
      <c r="K37" s="55"/>
    </row>
    <row r="38" spans="1:11" ht="28.2">
      <c r="A38" s="52">
        <v>117</v>
      </c>
      <c r="B38" s="53" t="s">
        <v>89</v>
      </c>
      <c r="C38" s="53" t="s">
        <v>96</v>
      </c>
      <c r="D38" s="103" t="s">
        <v>98</v>
      </c>
      <c r="E38" s="55">
        <v>3</v>
      </c>
      <c r="F38" s="55" t="s">
        <v>49</v>
      </c>
      <c r="G38" s="55" t="s">
        <v>263</v>
      </c>
      <c r="H38" s="55" t="s">
        <v>273</v>
      </c>
      <c r="I38" s="55" t="s">
        <v>263</v>
      </c>
      <c r="J38" s="118" t="s">
        <v>263</v>
      </c>
      <c r="K38" s="55"/>
    </row>
    <row r="39" spans="1:11">
      <c r="A39" s="52">
        <v>125</v>
      </c>
      <c r="B39" s="53" t="s">
        <v>89</v>
      </c>
      <c r="C39" s="53" t="s">
        <v>99</v>
      </c>
      <c r="D39" s="103" t="s">
        <v>100</v>
      </c>
      <c r="E39" s="55">
        <v>2</v>
      </c>
      <c r="F39" s="55" t="s">
        <v>49</v>
      </c>
      <c r="G39" s="55" t="s">
        <v>263</v>
      </c>
      <c r="H39" s="55" t="s">
        <v>273</v>
      </c>
      <c r="I39" s="55" t="s">
        <v>263</v>
      </c>
      <c r="J39" s="118" t="s">
        <v>263</v>
      </c>
      <c r="K39" s="55"/>
    </row>
    <row r="40" spans="1:11">
      <c r="A40" s="52"/>
      <c r="B40" s="52" t="s">
        <v>101</v>
      </c>
      <c r="C40" s="52" t="s">
        <v>102</v>
      </c>
      <c r="D40" s="103" t="s">
        <v>245</v>
      </c>
      <c r="E40" s="55">
        <v>3</v>
      </c>
      <c r="F40" s="55" t="s">
        <v>49</v>
      </c>
      <c r="G40" s="55" t="s">
        <v>48</v>
      </c>
      <c r="H40" s="55" t="s">
        <v>274</v>
      </c>
      <c r="I40" s="55" t="s">
        <v>263</v>
      </c>
      <c r="J40" s="118" t="s">
        <v>48</v>
      </c>
      <c r="K40" s="55" t="s">
        <v>270</v>
      </c>
    </row>
    <row r="41" spans="1:11">
      <c r="A41" s="52">
        <v>128</v>
      </c>
      <c r="B41" s="52" t="s">
        <v>101</v>
      </c>
      <c r="C41" s="52" t="s">
        <v>102</v>
      </c>
      <c r="D41" s="105" t="s">
        <v>103</v>
      </c>
      <c r="E41" s="61">
        <v>3</v>
      </c>
      <c r="F41" s="55" t="s">
        <v>49</v>
      </c>
      <c r="G41" s="55" t="s">
        <v>263</v>
      </c>
      <c r="H41" s="55" t="s">
        <v>274</v>
      </c>
      <c r="I41" s="55" t="s">
        <v>263</v>
      </c>
      <c r="J41" s="118" t="s">
        <v>48</v>
      </c>
      <c r="K41" s="55"/>
    </row>
    <row r="42" spans="1:11">
      <c r="A42" s="52">
        <v>129</v>
      </c>
      <c r="B42" s="52" t="s">
        <v>101</v>
      </c>
      <c r="C42" s="52" t="s">
        <v>102</v>
      </c>
      <c r="D42" s="104" t="s">
        <v>236</v>
      </c>
      <c r="E42" s="61">
        <v>3</v>
      </c>
      <c r="F42" s="55" t="s">
        <v>49</v>
      </c>
      <c r="G42" s="55" t="s">
        <v>263</v>
      </c>
      <c r="H42" s="55" t="s">
        <v>274</v>
      </c>
      <c r="I42" s="55" t="s">
        <v>263</v>
      </c>
      <c r="J42" s="118" t="s">
        <v>263</v>
      </c>
      <c r="K42" s="55"/>
    </row>
    <row r="43" spans="1:11">
      <c r="A43" s="52">
        <v>130</v>
      </c>
      <c r="B43" s="53" t="s">
        <v>101</v>
      </c>
      <c r="C43" s="53" t="s">
        <v>102</v>
      </c>
      <c r="D43" s="103" t="s">
        <v>105</v>
      </c>
      <c r="E43" s="55">
        <v>3</v>
      </c>
      <c r="F43" s="55" t="s">
        <v>49</v>
      </c>
      <c r="G43" s="55" t="s">
        <v>263</v>
      </c>
      <c r="H43" s="55" t="s">
        <v>274</v>
      </c>
      <c r="I43" s="55" t="s">
        <v>48</v>
      </c>
      <c r="J43" s="118" t="s">
        <v>263</v>
      </c>
      <c r="K43" s="55"/>
    </row>
    <row r="44" spans="1:11" ht="28.2">
      <c r="A44" s="52">
        <v>131</v>
      </c>
      <c r="B44" s="53" t="s">
        <v>101</v>
      </c>
      <c r="C44" s="53" t="s">
        <v>102</v>
      </c>
      <c r="D44" s="103" t="s">
        <v>106</v>
      </c>
      <c r="E44" s="55">
        <v>3</v>
      </c>
      <c r="F44" s="55" t="s">
        <v>49</v>
      </c>
      <c r="G44" s="55" t="s">
        <v>263</v>
      </c>
      <c r="H44" s="55" t="s">
        <v>274</v>
      </c>
      <c r="I44" s="55" t="s">
        <v>263</v>
      </c>
      <c r="J44" s="118" t="s">
        <v>263</v>
      </c>
      <c r="K44" s="55"/>
    </row>
    <row r="45" spans="1:11">
      <c r="A45" s="52">
        <v>132</v>
      </c>
      <c r="B45" s="53" t="s">
        <v>101</v>
      </c>
      <c r="C45" s="53" t="s">
        <v>102</v>
      </c>
      <c r="D45" s="103" t="s">
        <v>107</v>
      </c>
      <c r="E45" s="55">
        <v>3</v>
      </c>
      <c r="F45" s="55" t="s">
        <v>49</v>
      </c>
      <c r="G45" s="55" t="s">
        <v>263</v>
      </c>
      <c r="H45" s="55" t="s">
        <v>274</v>
      </c>
      <c r="I45" s="55" t="s">
        <v>263</v>
      </c>
      <c r="J45" s="118" t="s">
        <v>263</v>
      </c>
      <c r="K45" s="55"/>
    </row>
    <row r="46" spans="1:11">
      <c r="A46" s="52">
        <v>134</v>
      </c>
      <c r="B46" s="53" t="s">
        <v>89</v>
      </c>
      <c r="C46" s="53" t="s">
        <v>78</v>
      </c>
      <c r="D46" s="103" t="s">
        <v>108</v>
      </c>
      <c r="E46" s="55">
        <v>3</v>
      </c>
      <c r="F46" s="55" t="s">
        <v>49</v>
      </c>
      <c r="G46" s="55" t="s">
        <v>263</v>
      </c>
      <c r="H46" s="55" t="s">
        <v>274</v>
      </c>
      <c r="I46" s="55" t="s">
        <v>48</v>
      </c>
      <c r="J46" s="118" t="s">
        <v>48</v>
      </c>
      <c r="K46" s="55"/>
    </row>
    <row r="47" spans="1:11">
      <c r="A47" s="52"/>
      <c r="B47" s="53" t="s">
        <v>101</v>
      </c>
      <c r="C47" s="53" t="s">
        <v>102</v>
      </c>
      <c r="D47" s="103" t="s">
        <v>237</v>
      </c>
      <c r="E47" s="55">
        <v>3</v>
      </c>
      <c r="F47" s="55" t="s">
        <v>49</v>
      </c>
      <c r="G47" s="55" t="s">
        <v>263</v>
      </c>
      <c r="H47" s="55" t="s">
        <v>274</v>
      </c>
      <c r="I47" s="55" t="s">
        <v>263</v>
      </c>
      <c r="J47" s="118" t="s">
        <v>48</v>
      </c>
      <c r="K47" s="55" t="s">
        <v>267</v>
      </c>
    </row>
    <row r="48" spans="1:11">
      <c r="A48" s="52">
        <v>135</v>
      </c>
      <c r="B48" s="53" t="s">
        <v>235</v>
      </c>
      <c r="C48" s="53" t="s">
        <v>109</v>
      </c>
      <c r="D48" s="103" t="s">
        <v>110</v>
      </c>
      <c r="E48" s="55">
        <v>3</v>
      </c>
      <c r="F48" s="55" t="s">
        <v>49</v>
      </c>
      <c r="G48" s="55" t="s">
        <v>263</v>
      </c>
      <c r="H48" s="55"/>
      <c r="I48" s="55" t="s">
        <v>48</v>
      </c>
      <c r="J48" s="118" t="s">
        <v>263</v>
      </c>
      <c r="K48" s="55"/>
    </row>
    <row r="49" spans="1:11">
      <c r="A49" s="52">
        <v>136</v>
      </c>
      <c r="B49" s="53" t="s">
        <v>235</v>
      </c>
      <c r="C49" s="53" t="s">
        <v>109</v>
      </c>
      <c r="D49" s="103" t="s">
        <v>111</v>
      </c>
      <c r="E49" s="55">
        <v>3</v>
      </c>
      <c r="F49" s="55" t="s">
        <v>49</v>
      </c>
      <c r="G49" s="55" t="s">
        <v>263</v>
      </c>
      <c r="H49" s="55"/>
      <c r="I49" s="55" t="s">
        <v>48</v>
      </c>
      <c r="J49" s="118" t="s">
        <v>263</v>
      </c>
      <c r="K49" s="55"/>
    </row>
    <row r="50" spans="1:11">
      <c r="A50" s="52">
        <v>138</v>
      </c>
      <c r="B50" s="53" t="s">
        <v>235</v>
      </c>
      <c r="C50" s="53" t="s">
        <v>109</v>
      </c>
      <c r="D50" s="103" t="s">
        <v>113</v>
      </c>
      <c r="E50" s="55">
        <v>3</v>
      </c>
      <c r="F50" s="55" t="s">
        <v>49</v>
      </c>
      <c r="G50" s="55" t="s">
        <v>263</v>
      </c>
      <c r="H50" s="55"/>
      <c r="I50" s="55" t="s">
        <v>48</v>
      </c>
      <c r="J50" s="118" t="s">
        <v>263</v>
      </c>
      <c r="K50" s="55"/>
    </row>
    <row r="51" spans="1:11">
      <c r="A51" s="52">
        <v>139</v>
      </c>
      <c r="B51" s="53" t="s">
        <v>235</v>
      </c>
      <c r="C51" s="53" t="s">
        <v>109</v>
      </c>
      <c r="D51" s="103" t="s">
        <v>114</v>
      </c>
      <c r="E51" s="55">
        <v>3</v>
      </c>
      <c r="F51" s="55" t="s">
        <v>49</v>
      </c>
      <c r="G51" s="55" t="s">
        <v>263</v>
      </c>
      <c r="H51" s="55"/>
      <c r="I51" s="55" t="s">
        <v>48</v>
      </c>
      <c r="J51" s="118" t="s">
        <v>263</v>
      </c>
      <c r="K51" s="55"/>
    </row>
    <row r="52" spans="1:11">
      <c r="A52" s="52">
        <v>140</v>
      </c>
      <c r="B52" s="53" t="s">
        <v>235</v>
      </c>
      <c r="C52" s="53" t="s">
        <v>109</v>
      </c>
      <c r="D52" s="103" t="s">
        <v>115</v>
      </c>
      <c r="E52" s="55">
        <v>3</v>
      </c>
      <c r="F52" s="55" t="s">
        <v>49</v>
      </c>
      <c r="G52" s="55" t="s">
        <v>263</v>
      </c>
      <c r="H52" s="55"/>
      <c r="I52" s="55" t="s">
        <v>48</v>
      </c>
      <c r="J52" s="118" t="s">
        <v>263</v>
      </c>
      <c r="K52" s="55"/>
    </row>
    <row r="53" spans="1:11">
      <c r="A53" s="52">
        <v>141</v>
      </c>
      <c r="B53" s="53" t="s">
        <v>235</v>
      </c>
      <c r="C53" s="53" t="s">
        <v>109</v>
      </c>
      <c r="D53" s="103" t="s">
        <v>116</v>
      </c>
      <c r="E53" s="55">
        <v>2</v>
      </c>
      <c r="F53" s="55" t="s">
        <v>49</v>
      </c>
      <c r="G53" s="55" t="s">
        <v>48</v>
      </c>
      <c r="H53" s="55" t="s">
        <v>317</v>
      </c>
      <c r="I53" s="55" t="s">
        <v>48</v>
      </c>
      <c r="J53" s="118" t="s">
        <v>263</v>
      </c>
      <c r="K53" s="55"/>
    </row>
    <row r="54" spans="1:11">
      <c r="A54" s="52">
        <v>143</v>
      </c>
      <c r="B54" s="53" t="s">
        <v>101</v>
      </c>
      <c r="C54" s="53" t="s">
        <v>117</v>
      </c>
      <c r="D54" s="103" t="s">
        <v>118</v>
      </c>
      <c r="E54" s="55">
        <v>3</v>
      </c>
      <c r="F54" s="55" t="s">
        <v>49</v>
      </c>
      <c r="G54" s="55" t="s">
        <v>263</v>
      </c>
      <c r="H54" s="55"/>
      <c r="I54" s="55" t="s">
        <v>48</v>
      </c>
      <c r="J54" s="118" t="s">
        <v>263</v>
      </c>
      <c r="K54" s="55" t="s">
        <v>275</v>
      </c>
    </row>
    <row r="55" spans="1:11">
      <c r="A55" s="52">
        <v>144</v>
      </c>
      <c r="B55" s="53" t="s">
        <v>101</v>
      </c>
      <c r="C55" s="53" t="s">
        <v>117</v>
      </c>
      <c r="D55" s="103" t="s">
        <v>119</v>
      </c>
      <c r="E55" s="55">
        <v>3</v>
      </c>
      <c r="F55" s="55" t="s">
        <v>49</v>
      </c>
      <c r="G55" s="55" t="s">
        <v>263</v>
      </c>
      <c r="H55" s="55"/>
      <c r="I55" s="55" t="s">
        <v>263</v>
      </c>
      <c r="J55" s="118" t="s">
        <v>263</v>
      </c>
      <c r="K55" s="55"/>
    </row>
    <row r="56" spans="1:11">
      <c r="A56" s="52">
        <v>145</v>
      </c>
      <c r="B56" s="53" t="s">
        <v>101</v>
      </c>
      <c r="C56" s="53" t="s">
        <v>117</v>
      </c>
      <c r="D56" s="103" t="s">
        <v>120</v>
      </c>
      <c r="E56" s="55">
        <v>2</v>
      </c>
      <c r="F56" s="55" t="s">
        <v>49</v>
      </c>
      <c r="G56" s="55" t="s">
        <v>48</v>
      </c>
      <c r="H56" s="55" t="s">
        <v>317</v>
      </c>
      <c r="I56" s="55" t="s">
        <v>48</v>
      </c>
      <c r="J56" s="118" t="s">
        <v>263</v>
      </c>
      <c r="K56" s="55" t="s">
        <v>276</v>
      </c>
    </row>
    <row r="57" spans="1:11">
      <c r="A57" s="52">
        <v>146</v>
      </c>
      <c r="B57" s="53" t="s">
        <v>101</v>
      </c>
      <c r="C57" s="53" t="s">
        <v>117</v>
      </c>
      <c r="D57" s="103" t="s">
        <v>121</v>
      </c>
      <c r="E57" s="55">
        <v>3</v>
      </c>
      <c r="F57" s="55" t="s">
        <v>49</v>
      </c>
      <c r="G57" s="55" t="s">
        <v>48</v>
      </c>
      <c r="H57" s="55" t="s">
        <v>317</v>
      </c>
      <c r="I57" s="55" t="s">
        <v>263</v>
      </c>
      <c r="J57" s="118" t="s">
        <v>263</v>
      </c>
      <c r="K57" s="55"/>
    </row>
    <row r="58" spans="1:11" ht="28.2">
      <c r="A58" s="52">
        <v>147</v>
      </c>
      <c r="B58" s="53" t="s">
        <v>101</v>
      </c>
      <c r="C58" s="53" t="s">
        <v>117</v>
      </c>
      <c r="D58" s="103" t="s">
        <v>122</v>
      </c>
      <c r="E58" s="55">
        <v>3</v>
      </c>
      <c r="F58" s="55" t="s">
        <v>49</v>
      </c>
      <c r="G58" s="55" t="s">
        <v>48</v>
      </c>
      <c r="H58" s="55" t="s">
        <v>317</v>
      </c>
      <c r="I58" s="55" t="s">
        <v>263</v>
      </c>
      <c r="J58" s="118" t="s">
        <v>263</v>
      </c>
      <c r="K58" s="55"/>
    </row>
    <row r="59" spans="1:11">
      <c r="A59" s="52">
        <v>148</v>
      </c>
      <c r="B59" s="53" t="s">
        <v>101</v>
      </c>
      <c r="C59" s="53" t="s">
        <v>117</v>
      </c>
      <c r="D59" s="103" t="s">
        <v>123</v>
      </c>
      <c r="E59" s="55">
        <v>3</v>
      </c>
      <c r="F59" s="55" t="s">
        <v>49</v>
      </c>
      <c r="G59" s="55" t="s">
        <v>48</v>
      </c>
      <c r="H59" s="55" t="s">
        <v>317</v>
      </c>
      <c r="I59" s="55" t="s">
        <v>263</v>
      </c>
      <c r="J59" s="118" t="s">
        <v>263</v>
      </c>
      <c r="K59" s="55"/>
    </row>
    <row r="60" spans="1:11">
      <c r="A60" s="52">
        <v>149</v>
      </c>
      <c r="B60" s="53" t="s">
        <v>101</v>
      </c>
      <c r="C60" s="53" t="s">
        <v>117</v>
      </c>
      <c r="D60" s="103" t="s">
        <v>124</v>
      </c>
      <c r="E60" s="55">
        <v>2</v>
      </c>
      <c r="F60" s="55" t="s">
        <v>49</v>
      </c>
      <c r="G60" s="55" t="s">
        <v>263</v>
      </c>
      <c r="H60" s="55"/>
      <c r="I60" s="55" t="s">
        <v>263</v>
      </c>
      <c r="J60" s="118" t="s">
        <v>263</v>
      </c>
      <c r="K60" s="55"/>
    </row>
    <row r="61" spans="1:11">
      <c r="A61" s="52">
        <v>150</v>
      </c>
      <c r="B61" s="53" t="s">
        <v>101</v>
      </c>
      <c r="C61" s="53" t="s">
        <v>117</v>
      </c>
      <c r="D61" s="103" t="s">
        <v>125</v>
      </c>
      <c r="E61" s="55">
        <v>2</v>
      </c>
      <c r="F61" s="55" t="s">
        <v>49</v>
      </c>
      <c r="G61" s="55" t="s">
        <v>263</v>
      </c>
      <c r="H61" s="55"/>
      <c r="I61" s="55" t="s">
        <v>263</v>
      </c>
      <c r="J61" s="118" t="s">
        <v>263</v>
      </c>
      <c r="K61" s="55"/>
    </row>
    <row r="62" spans="1:11">
      <c r="A62" s="52">
        <v>152</v>
      </c>
      <c r="B62" s="53" t="s">
        <v>101</v>
      </c>
      <c r="C62" s="53" t="s">
        <v>117</v>
      </c>
      <c r="D62" s="103" t="s">
        <v>126</v>
      </c>
      <c r="E62" s="55">
        <v>2</v>
      </c>
      <c r="F62" s="55" t="s">
        <v>49</v>
      </c>
      <c r="G62" s="55" t="s">
        <v>263</v>
      </c>
      <c r="H62" s="55"/>
      <c r="I62" s="55" t="s">
        <v>263</v>
      </c>
      <c r="J62" s="118" t="s">
        <v>263</v>
      </c>
      <c r="K62" s="55"/>
    </row>
    <row r="63" spans="1:11">
      <c r="A63" s="52">
        <v>153</v>
      </c>
      <c r="B63" s="52" t="s">
        <v>101</v>
      </c>
      <c r="C63" s="52" t="s">
        <v>117</v>
      </c>
      <c r="D63" s="104" t="s">
        <v>252</v>
      </c>
      <c r="E63" s="55">
        <v>2</v>
      </c>
      <c r="F63" s="55" t="s">
        <v>49</v>
      </c>
      <c r="G63" s="55" t="s">
        <v>263</v>
      </c>
      <c r="H63" s="55"/>
      <c r="I63" s="55" t="s">
        <v>263</v>
      </c>
      <c r="J63" s="118" t="s">
        <v>263</v>
      </c>
      <c r="K63" s="55"/>
    </row>
    <row r="64" spans="1:11">
      <c r="A64" s="52">
        <v>154</v>
      </c>
      <c r="B64" s="53" t="s">
        <v>101</v>
      </c>
      <c r="C64" s="53" t="s">
        <v>117</v>
      </c>
      <c r="D64" s="103" t="s">
        <v>127</v>
      </c>
      <c r="E64" s="55">
        <v>2</v>
      </c>
      <c r="F64" s="55" t="s">
        <v>49</v>
      </c>
      <c r="G64" s="55" t="s">
        <v>263</v>
      </c>
      <c r="H64" s="55"/>
      <c r="I64" s="55" t="s">
        <v>263</v>
      </c>
      <c r="J64" s="118" t="s">
        <v>263</v>
      </c>
      <c r="K64" s="55"/>
    </row>
    <row r="65" spans="1:11" ht="28.2">
      <c r="A65" s="52">
        <v>156</v>
      </c>
      <c r="B65" s="53" t="s">
        <v>101</v>
      </c>
      <c r="C65" s="53" t="s">
        <v>128</v>
      </c>
      <c r="D65" s="103" t="s">
        <v>129</v>
      </c>
      <c r="E65" s="55">
        <v>3</v>
      </c>
      <c r="F65" s="55" t="s">
        <v>49</v>
      </c>
      <c r="G65" s="55" t="s">
        <v>263</v>
      </c>
      <c r="H65" s="55"/>
      <c r="I65" s="55" t="s">
        <v>263</v>
      </c>
      <c r="J65" s="118" t="s">
        <v>263</v>
      </c>
      <c r="K65" s="55"/>
    </row>
    <row r="66" spans="1:11">
      <c r="A66" s="52">
        <v>158</v>
      </c>
      <c r="B66" s="53" t="s">
        <v>101</v>
      </c>
      <c r="C66" s="53" t="s">
        <v>128</v>
      </c>
      <c r="D66" s="103" t="s">
        <v>130</v>
      </c>
      <c r="E66" s="55">
        <v>3</v>
      </c>
      <c r="F66" s="55" t="s">
        <v>49</v>
      </c>
      <c r="G66" s="55" t="s">
        <v>263</v>
      </c>
      <c r="H66" s="55" t="s">
        <v>277</v>
      </c>
      <c r="I66" s="55" t="s">
        <v>263</v>
      </c>
      <c r="J66" s="118" t="s">
        <v>263</v>
      </c>
      <c r="K66" s="55"/>
    </row>
    <row r="67" spans="1:11">
      <c r="A67" s="52">
        <v>160</v>
      </c>
      <c r="B67" s="53" t="s">
        <v>101</v>
      </c>
      <c r="C67" s="53" t="s">
        <v>128</v>
      </c>
      <c r="D67" s="103" t="s">
        <v>131</v>
      </c>
      <c r="E67" s="55">
        <v>2</v>
      </c>
      <c r="F67" s="55" t="s">
        <v>49</v>
      </c>
      <c r="G67" s="55" t="s">
        <v>263</v>
      </c>
      <c r="H67" s="55" t="s">
        <v>277</v>
      </c>
      <c r="I67" s="55" t="s">
        <v>263</v>
      </c>
      <c r="J67" s="118" t="s">
        <v>263</v>
      </c>
      <c r="K67" s="55"/>
    </row>
    <row r="68" spans="1:11">
      <c r="A68" s="52"/>
      <c r="B68" s="53" t="s">
        <v>101</v>
      </c>
      <c r="C68" s="53" t="s">
        <v>128</v>
      </c>
      <c r="D68" s="103" t="s">
        <v>248</v>
      </c>
      <c r="E68" s="55">
        <v>2</v>
      </c>
      <c r="F68" s="55" t="s">
        <v>49</v>
      </c>
      <c r="G68" s="55" t="s">
        <v>263</v>
      </c>
      <c r="H68" s="55" t="s">
        <v>277</v>
      </c>
      <c r="I68" s="55" t="s">
        <v>263</v>
      </c>
      <c r="J68" s="118" t="s">
        <v>263</v>
      </c>
      <c r="K68" s="55"/>
    </row>
    <row r="69" spans="1:11">
      <c r="A69" s="52">
        <v>164</v>
      </c>
      <c r="B69" s="53" t="s">
        <v>101</v>
      </c>
      <c r="C69" s="53" t="s">
        <v>132</v>
      </c>
      <c r="D69" s="103" t="s">
        <v>133</v>
      </c>
      <c r="E69" s="55">
        <v>2</v>
      </c>
      <c r="F69" s="55" t="s">
        <v>49</v>
      </c>
      <c r="G69" s="55" t="s">
        <v>263</v>
      </c>
      <c r="H69" s="55"/>
      <c r="I69" s="55" t="s">
        <v>48</v>
      </c>
      <c r="J69" s="118" t="s">
        <v>263</v>
      </c>
      <c r="K69" s="55"/>
    </row>
    <row r="70" spans="1:11">
      <c r="A70" s="52">
        <v>165</v>
      </c>
      <c r="B70" s="53" t="s">
        <v>101</v>
      </c>
      <c r="C70" s="53" t="s">
        <v>132</v>
      </c>
      <c r="D70" s="103" t="s">
        <v>134</v>
      </c>
      <c r="E70" s="55">
        <v>2</v>
      </c>
      <c r="F70" s="55" t="s">
        <v>49</v>
      </c>
      <c r="G70" s="55" t="s">
        <v>263</v>
      </c>
      <c r="H70" s="55"/>
      <c r="I70" s="55" t="s">
        <v>48</v>
      </c>
      <c r="J70" s="118" t="s">
        <v>263</v>
      </c>
      <c r="K70" s="55"/>
    </row>
    <row r="71" spans="1:11">
      <c r="A71" s="52">
        <v>168</v>
      </c>
      <c r="B71" s="53" t="s">
        <v>101</v>
      </c>
      <c r="C71" s="53" t="s">
        <v>117</v>
      </c>
      <c r="D71" s="103" t="s">
        <v>136</v>
      </c>
      <c r="E71" s="55">
        <v>3</v>
      </c>
      <c r="F71" s="55" t="s">
        <v>49</v>
      </c>
      <c r="G71" s="55" t="s">
        <v>263</v>
      </c>
      <c r="H71" s="55"/>
      <c r="I71" s="55" t="s">
        <v>48</v>
      </c>
      <c r="J71" s="118" t="s">
        <v>48</v>
      </c>
      <c r="K71" s="55" t="s">
        <v>267</v>
      </c>
    </row>
    <row r="72" spans="1:11">
      <c r="A72" s="52">
        <v>167</v>
      </c>
      <c r="B72" s="52" t="s">
        <v>101</v>
      </c>
      <c r="C72" s="52" t="s">
        <v>132</v>
      </c>
      <c r="D72" s="104" t="s">
        <v>253</v>
      </c>
      <c r="E72" s="61">
        <v>2</v>
      </c>
      <c r="F72" s="55" t="s">
        <v>49</v>
      </c>
      <c r="G72" s="55" t="s">
        <v>263</v>
      </c>
      <c r="H72" s="55"/>
      <c r="I72" s="55" t="s">
        <v>263</v>
      </c>
      <c r="J72" s="118" t="s">
        <v>263</v>
      </c>
      <c r="K72" s="55"/>
    </row>
    <row r="73" spans="1:11">
      <c r="A73" s="52">
        <v>169</v>
      </c>
      <c r="B73" s="53" t="s">
        <v>101</v>
      </c>
      <c r="C73" s="53" t="s">
        <v>117</v>
      </c>
      <c r="D73" s="103" t="s">
        <v>137</v>
      </c>
      <c r="E73" s="55">
        <v>3</v>
      </c>
      <c r="F73" s="55" t="s">
        <v>49</v>
      </c>
      <c r="G73" s="55" t="s">
        <v>263</v>
      </c>
      <c r="H73" s="55" t="s">
        <v>277</v>
      </c>
      <c r="I73" s="55" t="s">
        <v>48</v>
      </c>
      <c r="J73" s="118" t="s">
        <v>48</v>
      </c>
      <c r="K73" s="55" t="s">
        <v>267</v>
      </c>
    </row>
    <row r="74" spans="1:11">
      <c r="A74" s="52">
        <v>173</v>
      </c>
      <c r="B74" s="53" t="s">
        <v>138</v>
      </c>
      <c r="C74" s="53" t="s">
        <v>139</v>
      </c>
      <c r="D74" s="103" t="s">
        <v>140</v>
      </c>
      <c r="E74" s="55">
        <v>3</v>
      </c>
      <c r="F74" s="55" t="s">
        <v>49</v>
      </c>
      <c r="G74" s="55" t="s">
        <v>263</v>
      </c>
      <c r="H74" s="55"/>
      <c r="I74" s="55" t="s">
        <v>263</v>
      </c>
      <c r="J74" s="118" t="s">
        <v>263</v>
      </c>
      <c r="K74" s="55"/>
    </row>
    <row r="75" spans="1:11">
      <c r="A75" s="52">
        <v>175</v>
      </c>
      <c r="B75" s="53" t="s">
        <v>138</v>
      </c>
      <c r="C75" s="53" t="s">
        <v>139</v>
      </c>
      <c r="D75" s="103" t="s">
        <v>141</v>
      </c>
      <c r="E75" s="55">
        <v>3</v>
      </c>
      <c r="F75" s="55" t="s">
        <v>49</v>
      </c>
      <c r="G75" s="55" t="s">
        <v>263</v>
      </c>
      <c r="H75" s="55"/>
      <c r="I75" s="55" t="s">
        <v>263</v>
      </c>
      <c r="J75" s="118" t="s">
        <v>263</v>
      </c>
      <c r="K75" s="55"/>
    </row>
    <row r="76" spans="1:11">
      <c r="A76" s="52">
        <v>176</v>
      </c>
      <c r="B76" s="53" t="s">
        <v>138</v>
      </c>
      <c r="C76" s="53" t="s">
        <v>139</v>
      </c>
      <c r="D76" s="103" t="s">
        <v>142</v>
      </c>
      <c r="E76" s="55">
        <v>3</v>
      </c>
      <c r="F76" s="55" t="s">
        <v>49</v>
      </c>
      <c r="G76" s="55" t="s">
        <v>263</v>
      </c>
      <c r="H76" s="55"/>
      <c r="I76" s="55" t="s">
        <v>263</v>
      </c>
      <c r="J76" s="118" t="s">
        <v>263</v>
      </c>
      <c r="K76" s="55"/>
    </row>
    <row r="77" spans="1:11">
      <c r="A77" s="52">
        <v>178</v>
      </c>
      <c r="B77" s="53" t="s">
        <v>138</v>
      </c>
      <c r="C77" s="53" t="s">
        <v>139</v>
      </c>
      <c r="D77" s="103" t="s">
        <v>143</v>
      </c>
      <c r="E77" s="55">
        <v>3</v>
      </c>
      <c r="F77" s="55" t="s">
        <v>49</v>
      </c>
      <c r="G77" s="55" t="s">
        <v>263</v>
      </c>
      <c r="H77" s="55"/>
      <c r="I77" s="55" t="s">
        <v>263</v>
      </c>
      <c r="J77" s="118" t="s">
        <v>263</v>
      </c>
      <c r="K77" s="55"/>
    </row>
    <row r="78" spans="1:11">
      <c r="A78" s="55">
        <v>187</v>
      </c>
      <c r="B78" s="53" t="s">
        <v>138</v>
      </c>
      <c r="C78" s="53" t="s">
        <v>139</v>
      </c>
      <c r="D78" s="103" t="s">
        <v>144</v>
      </c>
      <c r="E78" s="55">
        <v>3</v>
      </c>
      <c r="F78" s="55" t="s">
        <v>49</v>
      </c>
      <c r="G78" s="55" t="s">
        <v>48</v>
      </c>
      <c r="H78" s="55" t="s">
        <v>48</v>
      </c>
      <c r="I78" s="55" t="s">
        <v>48</v>
      </c>
      <c r="J78" s="118" t="s">
        <v>48</v>
      </c>
      <c r="K78" s="55" t="s">
        <v>267</v>
      </c>
    </row>
    <row r="79" spans="1:11" ht="28.2">
      <c r="A79" s="55">
        <v>189</v>
      </c>
      <c r="B79" s="53" t="s">
        <v>146</v>
      </c>
      <c r="C79" s="53" t="s">
        <v>59</v>
      </c>
      <c r="D79" s="103" t="s">
        <v>147</v>
      </c>
      <c r="E79" s="61">
        <v>2</v>
      </c>
      <c r="F79" s="55" t="s">
        <v>49</v>
      </c>
      <c r="G79" s="55" t="s">
        <v>48</v>
      </c>
      <c r="H79" s="55" t="s">
        <v>318</v>
      </c>
      <c r="I79" s="55" t="s">
        <v>48</v>
      </c>
      <c r="J79" s="118" t="s">
        <v>48</v>
      </c>
      <c r="K79" s="55" t="s">
        <v>267</v>
      </c>
    </row>
    <row r="80" spans="1:11" ht="28.2">
      <c r="A80" s="52">
        <v>191</v>
      </c>
      <c r="B80" s="53" t="s">
        <v>146</v>
      </c>
      <c r="C80" s="53" t="s">
        <v>139</v>
      </c>
      <c r="D80" s="103" t="s">
        <v>238</v>
      </c>
      <c r="E80" s="55">
        <v>3</v>
      </c>
      <c r="F80" s="55" t="s">
        <v>57</v>
      </c>
      <c r="G80" s="55" t="s">
        <v>263</v>
      </c>
      <c r="H80" s="55"/>
      <c r="I80" s="55" t="s">
        <v>263</v>
      </c>
      <c r="J80" s="118" t="s">
        <v>263</v>
      </c>
      <c r="K80" s="55" t="s">
        <v>278</v>
      </c>
    </row>
    <row r="81" spans="1:11" ht="28.2">
      <c r="A81" s="52">
        <v>192</v>
      </c>
      <c r="B81" s="53" t="s">
        <v>146</v>
      </c>
      <c r="C81" s="53" t="s">
        <v>139</v>
      </c>
      <c r="D81" s="103" t="s">
        <v>239</v>
      </c>
      <c r="E81" s="55">
        <v>3</v>
      </c>
      <c r="F81" s="55" t="s">
        <v>57</v>
      </c>
      <c r="G81" s="55" t="s">
        <v>263</v>
      </c>
      <c r="H81" s="55"/>
      <c r="I81" s="55" t="s">
        <v>263</v>
      </c>
      <c r="J81" s="118" t="s">
        <v>263</v>
      </c>
      <c r="K81" s="55" t="s">
        <v>278</v>
      </c>
    </row>
    <row r="82" spans="1:11">
      <c r="A82" s="55">
        <v>193</v>
      </c>
      <c r="B82" s="53" t="s">
        <v>146</v>
      </c>
      <c r="C82" s="53" t="s">
        <v>139</v>
      </c>
      <c r="D82" s="103" t="s">
        <v>150</v>
      </c>
      <c r="E82" s="61">
        <v>2</v>
      </c>
      <c r="F82" s="55" t="s">
        <v>49</v>
      </c>
      <c r="G82" s="55" t="s">
        <v>263</v>
      </c>
      <c r="H82" s="55"/>
      <c r="I82" s="55" t="s">
        <v>263</v>
      </c>
      <c r="J82" s="118" t="s">
        <v>263</v>
      </c>
      <c r="K82" s="55" t="s">
        <v>278</v>
      </c>
    </row>
    <row r="83" spans="1:11" ht="57.6">
      <c r="A83" s="55">
        <v>197</v>
      </c>
      <c r="B83" s="53" t="s">
        <v>151</v>
      </c>
      <c r="C83" s="53" t="s">
        <v>152</v>
      </c>
      <c r="D83" s="103" t="s">
        <v>153</v>
      </c>
      <c r="E83" s="55">
        <v>3</v>
      </c>
      <c r="F83" s="55" t="s">
        <v>49</v>
      </c>
      <c r="G83" s="55" t="s">
        <v>263</v>
      </c>
      <c r="H83" s="102" t="s">
        <v>279</v>
      </c>
      <c r="I83" s="55" t="s">
        <v>263</v>
      </c>
      <c r="J83" s="118" t="s">
        <v>48</v>
      </c>
      <c r="K83" s="102" t="s">
        <v>280</v>
      </c>
    </row>
    <row r="84" spans="1:11">
      <c r="A84" s="52">
        <v>198</v>
      </c>
      <c r="B84" s="53" t="s">
        <v>151</v>
      </c>
      <c r="C84" s="53" t="s">
        <v>155</v>
      </c>
      <c r="D84" s="103" t="s">
        <v>156</v>
      </c>
      <c r="E84" s="55">
        <v>3</v>
      </c>
      <c r="F84" s="55" t="s">
        <v>49</v>
      </c>
      <c r="G84" s="55" t="s">
        <v>263</v>
      </c>
      <c r="H84" s="55" t="s">
        <v>281</v>
      </c>
      <c r="I84" s="55" t="s">
        <v>263</v>
      </c>
      <c r="J84" s="118" t="s">
        <v>263</v>
      </c>
      <c r="K84" s="55"/>
    </row>
    <row r="85" spans="1:11">
      <c r="A85" s="55">
        <v>199</v>
      </c>
      <c r="B85" s="53" t="s">
        <v>151</v>
      </c>
      <c r="C85" s="53" t="s">
        <v>155</v>
      </c>
      <c r="D85" s="103" t="s">
        <v>158</v>
      </c>
      <c r="E85" s="55">
        <v>3</v>
      </c>
      <c r="F85" s="55" t="s">
        <v>49</v>
      </c>
      <c r="G85" s="55" t="s">
        <v>263</v>
      </c>
      <c r="H85" s="55" t="s">
        <v>281</v>
      </c>
      <c r="I85" s="55" t="s">
        <v>263</v>
      </c>
      <c r="J85" s="118" t="s">
        <v>263</v>
      </c>
      <c r="K85" s="55"/>
    </row>
    <row r="86" spans="1:11">
      <c r="A86" s="67">
        <v>200</v>
      </c>
      <c r="B86" s="53" t="s">
        <v>151</v>
      </c>
      <c r="C86" s="53" t="s">
        <v>155</v>
      </c>
      <c r="D86" s="103" t="s">
        <v>159</v>
      </c>
      <c r="E86" s="61">
        <v>2</v>
      </c>
      <c r="F86" s="55" t="s">
        <v>49</v>
      </c>
      <c r="G86" s="55" t="s">
        <v>263</v>
      </c>
      <c r="H86" s="55" t="s">
        <v>281</v>
      </c>
      <c r="I86" s="55" t="s">
        <v>263</v>
      </c>
      <c r="J86" s="118" t="s">
        <v>263</v>
      </c>
      <c r="K86" s="55"/>
    </row>
    <row r="87" spans="1:11">
      <c r="A87" s="67">
        <v>201</v>
      </c>
      <c r="B87" s="53" t="s">
        <v>151</v>
      </c>
      <c r="C87" s="53" t="s">
        <v>155</v>
      </c>
      <c r="D87" s="103" t="s">
        <v>160</v>
      </c>
      <c r="E87" s="61">
        <v>3</v>
      </c>
      <c r="F87" s="55" t="s">
        <v>49</v>
      </c>
      <c r="G87" s="55" t="s">
        <v>263</v>
      </c>
      <c r="H87" s="55" t="s">
        <v>281</v>
      </c>
      <c r="I87" s="55" t="s">
        <v>263</v>
      </c>
      <c r="J87" s="118" t="s">
        <v>263</v>
      </c>
      <c r="K87" s="55"/>
    </row>
    <row r="88" spans="1:11">
      <c r="A88" s="55">
        <v>208</v>
      </c>
      <c r="B88" s="53" t="s">
        <v>151</v>
      </c>
      <c r="C88" s="53" t="s">
        <v>155</v>
      </c>
      <c r="D88" s="103" t="s">
        <v>162</v>
      </c>
      <c r="E88" s="55">
        <v>2</v>
      </c>
      <c r="F88" s="55" t="s">
        <v>49</v>
      </c>
      <c r="G88" s="55" t="s">
        <v>263</v>
      </c>
      <c r="H88" s="55" t="s">
        <v>281</v>
      </c>
      <c r="I88" s="55" t="s">
        <v>263</v>
      </c>
      <c r="J88" s="118" t="s">
        <v>263</v>
      </c>
      <c r="K88" s="55"/>
    </row>
    <row r="89" spans="1:11" ht="28.2">
      <c r="A89" s="55">
        <v>209</v>
      </c>
      <c r="B89" s="53" t="s">
        <v>151</v>
      </c>
      <c r="C89" s="53" t="s">
        <v>164</v>
      </c>
      <c r="D89" s="103" t="s">
        <v>165</v>
      </c>
      <c r="E89" s="55">
        <v>3</v>
      </c>
      <c r="F89" s="55" t="s">
        <v>49</v>
      </c>
      <c r="G89" s="55" t="s">
        <v>263</v>
      </c>
      <c r="H89" s="55"/>
      <c r="I89" s="55" t="s">
        <v>263</v>
      </c>
      <c r="J89" s="118" t="s">
        <v>263</v>
      </c>
      <c r="K89" s="55"/>
    </row>
    <row r="90" spans="1:11">
      <c r="A90" s="52">
        <v>210</v>
      </c>
      <c r="B90" s="53" t="s">
        <v>151</v>
      </c>
      <c r="C90" s="53" t="s">
        <v>164</v>
      </c>
      <c r="D90" s="103" t="s">
        <v>166</v>
      </c>
      <c r="E90" s="55">
        <v>2</v>
      </c>
      <c r="F90" s="55" t="s">
        <v>49</v>
      </c>
      <c r="G90" s="55" t="s">
        <v>48</v>
      </c>
      <c r="H90" s="55" t="s">
        <v>320</v>
      </c>
      <c r="I90" s="55" t="s">
        <v>263</v>
      </c>
      <c r="J90" s="118" t="s">
        <v>263</v>
      </c>
      <c r="K90" s="55"/>
    </row>
    <row r="91" spans="1:11">
      <c r="A91" s="52">
        <v>211</v>
      </c>
      <c r="B91" s="53" t="s">
        <v>151</v>
      </c>
      <c r="C91" s="53" t="s">
        <v>164</v>
      </c>
      <c r="D91" s="103" t="s">
        <v>167</v>
      </c>
      <c r="E91" s="55">
        <v>2</v>
      </c>
      <c r="F91" s="55" t="s">
        <v>49</v>
      </c>
      <c r="G91" s="55" t="s">
        <v>48</v>
      </c>
      <c r="H91" s="55" t="s">
        <v>320</v>
      </c>
      <c r="I91" s="55" t="s">
        <v>263</v>
      </c>
      <c r="J91" s="118" t="s">
        <v>263</v>
      </c>
      <c r="K91" s="55"/>
    </row>
    <row r="92" spans="1:11" ht="43.2">
      <c r="A92" s="52">
        <v>219</v>
      </c>
      <c r="B92" s="52" t="s">
        <v>235</v>
      </c>
      <c r="C92" s="52" t="s">
        <v>168</v>
      </c>
      <c r="D92" s="104" t="s">
        <v>234</v>
      </c>
      <c r="E92" s="55">
        <v>2</v>
      </c>
      <c r="F92" s="55" t="s">
        <v>49</v>
      </c>
      <c r="G92" s="55" t="s">
        <v>263</v>
      </c>
      <c r="H92" s="55" t="s">
        <v>282</v>
      </c>
      <c r="I92" s="55" t="s">
        <v>263</v>
      </c>
      <c r="J92" s="118" t="s">
        <v>263</v>
      </c>
      <c r="K92" s="102" t="s">
        <v>284</v>
      </c>
    </row>
    <row r="93" spans="1:11">
      <c r="A93" s="52">
        <v>220</v>
      </c>
      <c r="B93" s="53" t="s">
        <v>235</v>
      </c>
      <c r="C93" s="53" t="s">
        <v>168</v>
      </c>
      <c r="D93" s="103" t="s">
        <v>169</v>
      </c>
      <c r="E93" s="55">
        <v>3</v>
      </c>
      <c r="F93" s="55" t="s">
        <v>49</v>
      </c>
      <c r="G93" s="55" t="s">
        <v>263</v>
      </c>
      <c r="H93" s="55" t="s">
        <v>282</v>
      </c>
      <c r="I93" s="55" t="s">
        <v>48</v>
      </c>
      <c r="J93" s="118" t="s">
        <v>48</v>
      </c>
      <c r="K93" s="55"/>
    </row>
    <row r="94" spans="1:11" ht="43.2">
      <c r="A94" s="52">
        <v>229</v>
      </c>
      <c r="B94" s="53" t="s">
        <v>151</v>
      </c>
      <c r="C94" s="53" t="s">
        <v>168</v>
      </c>
      <c r="D94" s="103" t="s">
        <v>170</v>
      </c>
      <c r="E94" s="55">
        <v>2</v>
      </c>
      <c r="F94" s="55" t="s">
        <v>49</v>
      </c>
      <c r="G94" s="55" t="s">
        <v>48</v>
      </c>
      <c r="H94" s="55" t="s">
        <v>319</v>
      </c>
      <c r="I94" s="55" t="s">
        <v>263</v>
      </c>
      <c r="J94" s="118" t="s">
        <v>263</v>
      </c>
      <c r="K94" s="102" t="s">
        <v>283</v>
      </c>
    </row>
    <row r="95" spans="1:11">
      <c r="A95" s="52">
        <v>230</v>
      </c>
      <c r="B95" s="53" t="s">
        <v>151</v>
      </c>
      <c r="C95" s="53" t="s">
        <v>168</v>
      </c>
      <c r="D95" s="106" t="s">
        <v>171</v>
      </c>
      <c r="E95" s="55">
        <v>2</v>
      </c>
      <c r="F95" s="55" t="s">
        <v>49</v>
      </c>
      <c r="G95" s="55" t="s">
        <v>48</v>
      </c>
      <c r="H95" s="55" t="s">
        <v>319</v>
      </c>
      <c r="I95" s="55" t="s">
        <v>263</v>
      </c>
      <c r="J95" s="118" t="s">
        <v>263</v>
      </c>
      <c r="K95" s="55"/>
    </row>
    <row r="96" spans="1:11">
      <c r="A96" s="55">
        <v>232</v>
      </c>
      <c r="B96" s="53" t="s">
        <v>151</v>
      </c>
      <c r="C96" s="69" t="s">
        <v>155</v>
      </c>
      <c r="D96" s="103" t="s">
        <v>172</v>
      </c>
      <c r="E96" s="55">
        <v>3</v>
      </c>
      <c r="F96" s="55" t="s">
        <v>49</v>
      </c>
      <c r="G96" s="55" t="s">
        <v>48</v>
      </c>
      <c r="H96" s="55" t="s">
        <v>48</v>
      </c>
      <c r="I96" s="55" t="s">
        <v>285</v>
      </c>
      <c r="J96" s="118" t="s">
        <v>48</v>
      </c>
      <c r="K96" s="55" t="s">
        <v>287</v>
      </c>
    </row>
    <row r="97" spans="1:11" ht="43.2">
      <c r="A97" s="52">
        <v>234</v>
      </c>
      <c r="B97" s="52" t="s">
        <v>235</v>
      </c>
      <c r="C97" s="52" t="s">
        <v>139</v>
      </c>
      <c r="D97" s="104" t="s">
        <v>254</v>
      </c>
      <c r="E97" s="55">
        <v>2</v>
      </c>
      <c r="F97" s="55" t="s">
        <v>49</v>
      </c>
      <c r="G97" s="55" t="s">
        <v>263</v>
      </c>
      <c r="H97" s="55" t="s">
        <v>288</v>
      </c>
      <c r="I97" s="55" t="s">
        <v>263</v>
      </c>
      <c r="J97" s="118" t="s">
        <v>263</v>
      </c>
      <c r="K97" s="102" t="s">
        <v>283</v>
      </c>
    </row>
    <row r="98" spans="1:11" ht="28.8">
      <c r="A98" s="52">
        <v>237</v>
      </c>
      <c r="B98" s="53" t="s">
        <v>173</v>
      </c>
      <c r="C98" s="69" t="s">
        <v>174</v>
      </c>
      <c r="D98" s="103" t="s">
        <v>175</v>
      </c>
      <c r="E98" s="55">
        <v>3</v>
      </c>
      <c r="F98" s="55" t="s">
        <v>49</v>
      </c>
      <c r="G98" s="55" t="s">
        <v>263</v>
      </c>
      <c r="H98" s="102" t="s">
        <v>289</v>
      </c>
      <c r="I98" s="55" t="s">
        <v>263</v>
      </c>
      <c r="J98" s="118" t="s">
        <v>263</v>
      </c>
      <c r="K98" s="55"/>
    </row>
    <row r="99" spans="1:11" ht="28.2">
      <c r="A99" s="52">
        <v>241</v>
      </c>
      <c r="B99" s="53" t="s">
        <v>173</v>
      </c>
      <c r="C99" s="53" t="s">
        <v>176</v>
      </c>
      <c r="D99" s="103" t="s">
        <v>177</v>
      </c>
      <c r="E99" s="55">
        <v>3</v>
      </c>
      <c r="F99" s="55" t="s">
        <v>49</v>
      </c>
      <c r="G99" s="55" t="s">
        <v>263</v>
      </c>
      <c r="H99" s="55" t="s">
        <v>290</v>
      </c>
      <c r="I99" s="55" t="s">
        <v>48</v>
      </c>
      <c r="J99" s="118" t="s">
        <v>263</v>
      </c>
      <c r="K99" s="55" t="s">
        <v>291</v>
      </c>
    </row>
    <row r="100" spans="1:11">
      <c r="A100" s="52">
        <v>243</v>
      </c>
      <c r="B100" s="53" t="s">
        <v>173</v>
      </c>
      <c r="C100" s="53" t="s">
        <v>176</v>
      </c>
      <c r="D100" s="103" t="s">
        <v>178</v>
      </c>
      <c r="E100" s="55">
        <v>3</v>
      </c>
      <c r="F100" s="55" t="s">
        <v>49</v>
      </c>
      <c r="G100" s="55" t="s">
        <v>263</v>
      </c>
      <c r="H100" s="55" t="s">
        <v>290</v>
      </c>
      <c r="I100" s="55" t="s">
        <v>48</v>
      </c>
      <c r="J100" s="118" t="s">
        <v>263</v>
      </c>
      <c r="K100" s="55"/>
    </row>
    <row r="101" spans="1:11">
      <c r="A101" s="52">
        <v>243</v>
      </c>
      <c r="B101" s="53" t="s">
        <v>173</v>
      </c>
      <c r="C101" s="53" t="s">
        <v>176</v>
      </c>
      <c r="D101" s="53" t="s">
        <v>312</v>
      </c>
      <c r="E101" s="55">
        <v>2</v>
      </c>
      <c r="F101" s="55" t="s">
        <v>49</v>
      </c>
      <c r="G101" s="55" t="s">
        <v>263</v>
      </c>
      <c r="H101" s="55" t="s">
        <v>290</v>
      </c>
      <c r="I101" s="55" t="s">
        <v>48</v>
      </c>
      <c r="J101" s="118" t="s">
        <v>263</v>
      </c>
      <c r="K101" s="55"/>
    </row>
    <row r="102" spans="1:11">
      <c r="A102" s="67">
        <v>247</v>
      </c>
      <c r="B102" s="53" t="s">
        <v>173</v>
      </c>
      <c r="C102" s="53" t="s">
        <v>179</v>
      </c>
      <c r="D102" s="103" t="s">
        <v>180</v>
      </c>
      <c r="E102" s="61">
        <v>3</v>
      </c>
      <c r="F102" s="55" t="s">
        <v>49</v>
      </c>
      <c r="G102" s="55" t="s">
        <v>48</v>
      </c>
      <c r="H102" s="55" t="s">
        <v>290</v>
      </c>
      <c r="I102" s="55" t="s">
        <v>48</v>
      </c>
      <c r="J102" s="118" t="s">
        <v>48</v>
      </c>
      <c r="K102" s="55" t="s">
        <v>267</v>
      </c>
    </row>
    <row r="103" spans="1:11">
      <c r="A103" s="55">
        <v>250</v>
      </c>
      <c r="B103" s="53" t="s">
        <v>173</v>
      </c>
      <c r="C103" s="53" t="s">
        <v>78</v>
      </c>
      <c r="D103" s="103" t="s">
        <v>181</v>
      </c>
      <c r="E103" s="61">
        <v>3</v>
      </c>
      <c r="F103" s="55" t="s">
        <v>57</v>
      </c>
      <c r="G103" s="55" t="s">
        <v>48</v>
      </c>
      <c r="H103" s="55" t="s">
        <v>290</v>
      </c>
      <c r="I103" s="55" t="s">
        <v>48</v>
      </c>
      <c r="J103" s="118" t="s">
        <v>48</v>
      </c>
      <c r="K103" s="55" t="s">
        <v>292</v>
      </c>
    </row>
    <row r="104" spans="1:11" ht="43.2">
      <c r="A104" s="67">
        <v>259</v>
      </c>
      <c r="B104" s="53" t="s">
        <v>182</v>
      </c>
      <c r="C104" s="53" t="s">
        <v>183</v>
      </c>
      <c r="D104" s="103" t="s">
        <v>184</v>
      </c>
      <c r="E104" s="61">
        <v>3</v>
      </c>
      <c r="F104" s="55" t="s">
        <v>49</v>
      </c>
      <c r="G104" s="55" t="s">
        <v>263</v>
      </c>
      <c r="H104" s="55"/>
      <c r="I104" s="55" t="s">
        <v>263</v>
      </c>
      <c r="J104" s="118" t="s">
        <v>263</v>
      </c>
      <c r="K104" s="102" t="s">
        <v>293</v>
      </c>
    </row>
    <row r="105" spans="1:11">
      <c r="A105" s="67">
        <v>260</v>
      </c>
      <c r="B105" s="53" t="s">
        <v>182</v>
      </c>
      <c r="C105" s="53" t="s">
        <v>185</v>
      </c>
      <c r="D105" s="103" t="s">
        <v>186</v>
      </c>
      <c r="E105" s="61">
        <v>2</v>
      </c>
      <c r="F105" s="55" t="s">
        <v>57</v>
      </c>
      <c r="G105" s="55" t="s">
        <v>263</v>
      </c>
      <c r="H105" s="55"/>
      <c r="I105" s="55" t="s">
        <v>263</v>
      </c>
      <c r="J105" s="118" t="s">
        <v>263</v>
      </c>
      <c r="K105" s="55" t="s">
        <v>294</v>
      </c>
    </row>
    <row r="106" spans="1:11" ht="28.2">
      <c r="A106" s="55">
        <v>279</v>
      </c>
      <c r="B106" s="53" t="s">
        <v>187</v>
      </c>
      <c r="C106" s="53" t="s">
        <v>139</v>
      </c>
      <c r="D106" s="103" t="s">
        <v>188</v>
      </c>
      <c r="E106" s="55">
        <v>3</v>
      </c>
      <c r="F106" s="55" t="s">
        <v>49</v>
      </c>
      <c r="G106" s="55" t="s">
        <v>263</v>
      </c>
      <c r="H106" s="55"/>
      <c r="I106" s="55" t="s">
        <v>263</v>
      </c>
      <c r="J106" s="118" t="s">
        <v>263</v>
      </c>
      <c r="K106" s="55"/>
    </row>
    <row r="107" spans="1:11">
      <c r="A107" s="55">
        <v>280</v>
      </c>
      <c r="B107" s="53" t="s">
        <v>187</v>
      </c>
      <c r="C107" s="53" t="s">
        <v>139</v>
      </c>
      <c r="D107" s="103" t="s">
        <v>189</v>
      </c>
      <c r="E107" s="55">
        <v>3</v>
      </c>
      <c r="F107" s="55" t="s">
        <v>49</v>
      </c>
      <c r="G107" s="55" t="s">
        <v>263</v>
      </c>
      <c r="H107" s="55"/>
      <c r="I107" s="55" t="s">
        <v>263</v>
      </c>
      <c r="J107" s="118" t="s">
        <v>263</v>
      </c>
      <c r="K107" s="55"/>
    </row>
    <row r="108" spans="1:11" ht="28.8">
      <c r="A108" s="52">
        <v>298</v>
      </c>
      <c r="B108" s="53" t="s">
        <v>190</v>
      </c>
      <c r="C108" s="53" t="s">
        <v>191</v>
      </c>
      <c r="D108" s="103" t="s">
        <v>192</v>
      </c>
      <c r="E108" s="55">
        <v>2</v>
      </c>
      <c r="F108" s="55" t="s">
        <v>49</v>
      </c>
      <c r="G108" s="55" t="s">
        <v>48</v>
      </c>
      <c r="H108" s="55" t="s">
        <v>295</v>
      </c>
      <c r="I108" s="55" t="s">
        <v>48</v>
      </c>
      <c r="J108" s="118" t="s">
        <v>48</v>
      </c>
      <c r="K108" s="102" t="s">
        <v>296</v>
      </c>
    </row>
    <row r="109" spans="1:11" ht="42">
      <c r="A109" s="52">
        <v>299</v>
      </c>
      <c r="B109" s="53" t="s">
        <v>190</v>
      </c>
      <c r="C109" s="53" t="s">
        <v>191</v>
      </c>
      <c r="D109" s="103" t="s">
        <v>193</v>
      </c>
      <c r="E109" s="55">
        <v>2</v>
      </c>
      <c r="F109" s="55" t="s">
        <v>49</v>
      </c>
      <c r="G109" s="55" t="s">
        <v>48</v>
      </c>
      <c r="H109" s="55" t="s">
        <v>295</v>
      </c>
      <c r="I109" s="55" t="s">
        <v>48</v>
      </c>
      <c r="J109" s="118" t="s">
        <v>48</v>
      </c>
      <c r="K109" s="102" t="s">
        <v>296</v>
      </c>
    </row>
    <row r="110" spans="1:11" ht="28.8">
      <c r="A110" s="71">
        <v>307</v>
      </c>
      <c r="B110" s="53" t="s">
        <v>190</v>
      </c>
      <c r="C110" s="53"/>
      <c r="D110" s="103" t="s">
        <v>194</v>
      </c>
      <c r="E110" s="61">
        <v>3</v>
      </c>
      <c r="F110" s="55" t="s">
        <v>49</v>
      </c>
      <c r="G110" s="55" t="s">
        <v>48</v>
      </c>
      <c r="H110" s="102" t="s">
        <v>297</v>
      </c>
      <c r="I110" s="55" t="s">
        <v>48</v>
      </c>
      <c r="J110" s="118" t="s">
        <v>48</v>
      </c>
      <c r="K110" s="102" t="s">
        <v>298</v>
      </c>
    </row>
    <row r="111" spans="1:11" ht="28.8">
      <c r="A111" s="52">
        <v>308</v>
      </c>
      <c r="B111" s="53" t="s">
        <v>190</v>
      </c>
      <c r="C111" s="53" t="s">
        <v>195</v>
      </c>
      <c r="D111" s="103" t="s">
        <v>196</v>
      </c>
      <c r="E111" s="55">
        <v>3</v>
      </c>
      <c r="F111" s="55" t="s">
        <v>49</v>
      </c>
      <c r="G111" s="55" t="s">
        <v>48</v>
      </c>
      <c r="H111" s="55" t="s">
        <v>295</v>
      </c>
      <c r="I111" s="55" t="s">
        <v>48</v>
      </c>
      <c r="J111" s="118" t="s">
        <v>48</v>
      </c>
      <c r="K111" s="102" t="s">
        <v>298</v>
      </c>
    </row>
    <row r="112" spans="1:11" ht="28.8">
      <c r="A112" s="52">
        <v>309</v>
      </c>
      <c r="B112" s="53" t="s">
        <v>190</v>
      </c>
      <c r="C112" s="53" t="s">
        <v>195</v>
      </c>
      <c r="D112" s="103" t="s">
        <v>197</v>
      </c>
      <c r="E112" s="55">
        <v>3</v>
      </c>
      <c r="F112" s="55" t="s">
        <v>49</v>
      </c>
      <c r="G112" s="55" t="s">
        <v>48</v>
      </c>
      <c r="H112" s="55" t="s">
        <v>295</v>
      </c>
      <c r="I112" s="55" t="s">
        <v>48</v>
      </c>
      <c r="J112" s="118" t="s">
        <v>48</v>
      </c>
      <c r="K112" s="102" t="s">
        <v>298</v>
      </c>
    </row>
    <row r="113" spans="1:11" ht="28.2">
      <c r="A113" s="52">
        <v>310</v>
      </c>
      <c r="B113" s="53" t="s">
        <v>190</v>
      </c>
      <c r="C113" s="53" t="s">
        <v>199</v>
      </c>
      <c r="D113" s="103" t="s">
        <v>200</v>
      </c>
      <c r="E113" s="55">
        <v>3</v>
      </c>
      <c r="F113" s="55" t="s">
        <v>49</v>
      </c>
      <c r="G113" s="55" t="s">
        <v>263</v>
      </c>
      <c r="H113" s="55" t="s">
        <v>295</v>
      </c>
      <c r="I113" s="55" t="s">
        <v>48</v>
      </c>
      <c r="J113" s="118" t="s">
        <v>263</v>
      </c>
      <c r="K113" s="55" t="s">
        <v>299</v>
      </c>
    </row>
    <row r="114" spans="1:11" ht="28.2">
      <c r="A114" s="52">
        <v>311</v>
      </c>
      <c r="B114" s="53" t="s">
        <v>190</v>
      </c>
      <c r="C114" s="53" t="s">
        <v>199</v>
      </c>
      <c r="D114" s="103" t="s">
        <v>201</v>
      </c>
      <c r="E114" s="55">
        <v>3</v>
      </c>
      <c r="F114" s="55" t="s">
        <v>49</v>
      </c>
      <c r="G114" s="55" t="s">
        <v>263</v>
      </c>
      <c r="H114" s="55" t="s">
        <v>295</v>
      </c>
      <c r="I114" s="55" t="s">
        <v>48</v>
      </c>
      <c r="J114" s="118" t="s">
        <v>263</v>
      </c>
      <c r="K114" s="55" t="s">
        <v>299</v>
      </c>
    </row>
    <row r="115" spans="1:11">
      <c r="A115" s="52">
        <v>318</v>
      </c>
      <c r="B115" s="52" t="s">
        <v>190</v>
      </c>
      <c r="C115" s="52" t="s">
        <v>249</v>
      </c>
      <c r="D115" s="104" t="s">
        <v>250</v>
      </c>
      <c r="E115" s="55">
        <v>3</v>
      </c>
      <c r="F115" s="55" t="s">
        <v>49</v>
      </c>
      <c r="G115" s="55" t="s">
        <v>263</v>
      </c>
      <c r="H115" s="55" t="s">
        <v>295</v>
      </c>
      <c r="I115" s="55" t="s">
        <v>48</v>
      </c>
      <c r="J115" s="118" t="s">
        <v>263</v>
      </c>
      <c r="K115" s="55" t="s">
        <v>299</v>
      </c>
    </row>
    <row r="116" spans="1:11" ht="28.8">
      <c r="A116" s="52">
        <v>322</v>
      </c>
      <c r="B116" s="53" t="s">
        <v>202</v>
      </c>
      <c r="C116" s="53" t="s">
        <v>203</v>
      </c>
      <c r="D116" s="103" t="s">
        <v>204</v>
      </c>
      <c r="E116" s="55">
        <v>3</v>
      </c>
      <c r="F116" s="55" t="s">
        <v>49</v>
      </c>
      <c r="G116" s="55" t="s">
        <v>263</v>
      </c>
      <c r="H116" s="55" t="s">
        <v>300</v>
      </c>
      <c r="I116" s="55" t="s">
        <v>48</v>
      </c>
      <c r="J116" s="118" t="s">
        <v>263</v>
      </c>
      <c r="K116" s="102" t="s">
        <v>301</v>
      </c>
    </row>
    <row r="117" spans="1:11" ht="28.8">
      <c r="A117" s="52">
        <v>323</v>
      </c>
      <c r="B117" s="53" t="s">
        <v>202</v>
      </c>
      <c r="C117" s="53" t="s">
        <v>203</v>
      </c>
      <c r="D117" s="103" t="s">
        <v>205</v>
      </c>
      <c r="E117" s="55">
        <v>3</v>
      </c>
      <c r="F117" s="55" t="s">
        <v>49</v>
      </c>
      <c r="G117" s="55" t="s">
        <v>263</v>
      </c>
      <c r="H117" s="55" t="s">
        <v>300</v>
      </c>
      <c r="I117" s="55" t="s">
        <v>48</v>
      </c>
      <c r="J117" s="118" t="s">
        <v>263</v>
      </c>
      <c r="K117" s="102" t="s">
        <v>301</v>
      </c>
    </row>
    <row r="118" spans="1:11" ht="28.8">
      <c r="A118" s="52">
        <v>324</v>
      </c>
      <c r="B118" s="53" t="s">
        <v>202</v>
      </c>
      <c r="C118" s="53" t="s">
        <v>203</v>
      </c>
      <c r="D118" s="103" t="s">
        <v>206</v>
      </c>
      <c r="E118" s="55">
        <v>3</v>
      </c>
      <c r="F118" s="55" t="s">
        <v>49</v>
      </c>
      <c r="G118" s="55" t="s">
        <v>263</v>
      </c>
      <c r="H118" s="55" t="s">
        <v>300</v>
      </c>
      <c r="I118" s="55" t="s">
        <v>48</v>
      </c>
      <c r="J118" s="118" t="s">
        <v>263</v>
      </c>
      <c r="K118" s="102" t="s">
        <v>301</v>
      </c>
    </row>
    <row r="119" spans="1:11" ht="28.8">
      <c r="A119" s="52">
        <v>325</v>
      </c>
      <c r="B119" s="53" t="s">
        <v>202</v>
      </c>
      <c r="C119" s="53" t="s">
        <v>203</v>
      </c>
      <c r="D119" s="103" t="s">
        <v>207</v>
      </c>
      <c r="E119" s="55">
        <v>3</v>
      </c>
      <c r="F119" s="55" t="s">
        <v>49</v>
      </c>
      <c r="G119" s="55" t="s">
        <v>263</v>
      </c>
      <c r="H119" s="55" t="s">
        <v>300</v>
      </c>
      <c r="I119" s="55" t="s">
        <v>48</v>
      </c>
      <c r="J119" s="118" t="s">
        <v>263</v>
      </c>
      <c r="K119" s="102" t="s">
        <v>301</v>
      </c>
    </row>
    <row r="120" spans="1:11">
      <c r="A120" s="52">
        <v>326</v>
      </c>
      <c r="B120" s="53" t="s">
        <v>202</v>
      </c>
      <c r="C120" s="53" t="s">
        <v>203</v>
      </c>
      <c r="D120" s="103" t="s">
        <v>208</v>
      </c>
      <c r="E120" s="55">
        <v>3</v>
      </c>
      <c r="F120" s="55" t="s">
        <v>49</v>
      </c>
      <c r="G120" s="55" t="s">
        <v>48</v>
      </c>
      <c r="H120" s="55" t="s">
        <v>300</v>
      </c>
      <c r="I120" s="55" t="s">
        <v>48</v>
      </c>
      <c r="J120" s="118" t="s">
        <v>48</v>
      </c>
      <c r="K120" s="102" t="s">
        <v>302</v>
      </c>
    </row>
    <row r="121" spans="1:11" ht="28.8">
      <c r="A121" s="52">
        <v>328</v>
      </c>
      <c r="B121" s="53" t="s">
        <v>202</v>
      </c>
      <c r="C121" s="53" t="s">
        <v>203</v>
      </c>
      <c r="D121" s="107" t="s">
        <v>209</v>
      </c>
      <c r="E121" s="55">
        <v>3</v>
      </c>
      <c r="F121" s="55" t="s">
        <v>49</v>
      </c>
      <c r="G121" s="55" t="s">
        <v>263</v>
      </c>
      <c r="H121" s="55" t="s">
        <v>300</v>
      </c>
      <c r="I121" s="55" t="s">
        <v>48</v>
      </c>
      <c r="J121" s="118" t="s">
        <v>263</v>
      </c>
      <c r="K121" s="102" t="s">
        <v>301</v>
      </c>
    </row>
    <row r="122" spans="1:11" ht="28.8">
      <c r="A122" s="52">
        <v>329</v>
      </c>
      <c r="B122" s="53" t="s">
        <v>202</v>
      </c>
      <c r="C122" s="53"/>
      <c r="D122" s="107" t="s">
        <v>210</v>
      </c>
      <c r="E122" s="55">
        <v>3</v>
      </c>
      <c r="F122" s="55" t="s">
        <v>49</v>
      </c>
      <c r="G122" s="55" t="s">
        <v>263</v>
      </c>
      <c r="H122" s="55" t="s">
        <v>300</v>
      </c>
      <c r="I122" s="55" t="s">
        <v>48</v>
      </c>
      <c r="J122" s="118" t="s">
        <v>263</v>
      </c>
      <c r="K122" s="102" t="s">
        <v>301</v>
      </c>
    </row>
    <row r="123" spans="1:11">
      <c r="A123" s="52"/>
      <c r="B123" s="53" t="s">
        <v>202</v>
      </c>
      <c r="C123" s="53"/>
      <c r="D123" s="74" t="s">
        <v>241</v>
      </c>
      <c r="E123" s="55">
        <v>3</v>
      </c>
      <c r="F123" s="55" t="s">
        <v>70</v>
      </c>
      <c r="G123" s="55" t="s">
        <v>48</v>
      </c>
      <c r="H123" s="55" t="s">
        <v>315</v>
      </c>
      <c r="I123" s="55" t="s">
        <v>48</v>
      </c>
      <c r="J123" s="118" t="s">
        <v>48</v>
      </c>
      <c r="K123" s="102" t="s">
        <v>316</v>
      </c>
    </row>
    <row r="124" spans="1:11">
      <c r="A124" s="52"/>
      <c r="B124" s="53" t="s">
        <v>202</v>
      </c>
      <c r="C124" s="53"/>
      <c r="D124" s="107" t="s">
        <v>242</v>
      </c>
      <c r="E124" s="55">
        <v>3</v>
      </c>
      <c r="F124" s="55" t="s">
        <v>70</v>
      </c>
      <c r="G124" s="55" t="s">
        <v>48</v>
      </c>
      <c r="H124" s="55" t="s">
        <v>300</v>
      </c>
      <c r="I124" s="55" t="s">
        <v>48</v>
      </c>
      <c r="J124" s="118" t="s">
        <v>48</v>
      </c>
      <c r="K124" s="102" t="s">
        <v>302</v>
      </c>
    </row>
    <row r="125" spans="1:11">
      <c r="A125" s="71"/>
      <c r="B125" s="74" t="s">
        <v>138</v>
      </c>
      <c r="C125" s="74"/>
      <c r="D125" s="107" t="s">
        <v>211</v>
      </c>
      <c r="E125" s="61">
        <v>3</v>
      </c>
      <c r="F125" s="55" t="s">
        <v>49</v>
      </c>
      <c r="G125" s="55" t="s">
        <v>48</v>
      </c>
      <c r="H125" s="55" t="s">
        <v>303</v>
      </c>
      <c r="I125" s="55" t="s">
        <v>48</v>
      </c>
      <c r="J125" s="118" t="s">
        <v>48</v>
      </c>
      <c r="K125" s="55" t="s">
        <v>267</v>
      </c>
    </row>
    <row r="126" spans="1:11">
      <c r="A126" s="55"/>
      <c r="B126" s="75" t="s">
        <v>212</v>
      </c>
      <c r="C126" s="76" t="s">
        <v>213</v>
      </c>
      <c r="D126" s="108" t="s">
        <v>214</v>
      </c>
      <c r="E126" s="109">
        <v>3</v>
      </c>
      <c r="F126" s="55" t="s">
        <v>49</v>
      </c>
      <c r="G126" s="55" t="s">
        <v>48</v>
      </c>
      <c r="H126" s="55" t="s">
        <v>286</v>
      </c>
      <c r="I126" s="55" t="s">
        <v>48</v>
      </c>
      <c r="J126" s="118" t="s">
        <v>48</v>
      </c>
      <c r="K126" s="55" t="s">
        <v>267</v>
      </c>
    </row>
    <row r="127" spans="1:11">
      <c r="A127" s="55"/>
      <c r="B127" s="75" t="s">
        <v>212</v>
      </c>
      <c r="C127" s="76" t="s">
        <v>213</v>
      </c>
      <c r="D127" s="108" t="s">
        <v>216</v>
      </c>
      <c r="E127" s="109">
        <v>3</v>
      </c>
      <c r="F127" s="55" t="s">
        <v>49</v>
      </c>
      <c r="G127" s="55" t="s">
        <v>48</v>
      </c>
      <c r="H127" s="55" t="s">
        <v>286</v>
      </c>
      <c r="I127" s="118" t="s">
        <v>48</v>
      </c>
      <c r="J127" s="118" t="s">
        <v>48</v>
      </c>
      <c r="K127" s="55" t="s">
        <v>267</v>
      </c>
    </row>
    <row r="128" spans="1:11">
      <c r="A128" s="55"/>
      <c r="B128" s="75" t="s">
        <v>212</v>
      </c>
      <c r="C128" s="76" t="s">
        <v>213</v>
      </c>
      <c r="D128" s="108" t="s">
        <v>217</v>
      </c>
      <c r="E128" s="109">
        <v>3</v>
      </c>
      <c r="F128" s="55" t="s">
        <v>49</v>
      </c>
      <c r="G128" s="55" t="s">
        <v>48</v>
      </c>
      <c r="H128" s="55" t="s">
        <v>286</v>
      </c>
      <c r="I128" s="55" t="s">
        <v>263</v>
      </c>
      <c r="J128" s="118" t="s">
        <v>48</v>
      </c>
      <c r="K128" s="55" t="s">
        <v>267</v>
      </c>
    </row>
    <row r="129" spans="1:11">
      <c r="A129" s="55"/>
      <c r="B129" s="75" t="s">
        <v>212</v>
      </c>
      <c r="C129" s="76" t="s">
        <v>213</v>
      </c>
      <c r="D129" s="108" t="s">
        <v>218</v>
      </c>
      <c r="E129" s="109">
        <v>3</v>
      </c>
      <c r="F129" s="55" t="s">
        <v>49</v>
      </c>
      <c r="G129" s="55" t="s">
        <v>48</v>
      </c>
      <c r="H129" s="55" t="s">
        <v>286</v>
      </c>
      <c r="I129" s="118" t="s">
        <v>48</v>
      </c>
      <c r="J129" s="118" t="s">
        <v>48</v>
      </c>
      <c r="K129" s="55" t="s">
        <v>267</v>
      </c>
    </row>
    <row r="130" spans="1:11">
      <c r="A130" s="55"/>
      <c r="B130" s="75" t="s">
        <v>212</v>
      </c>
      <c r="C130" s="76" t="s">
        <v>213</v>
      </c>
      <c r="D130" s="108" t="s">
        <v>219</v>
      </c>
      <c r="E130" s="109">
        <v>3</v>
      </c>
      <c r="F130" s="55" t="s">
        <v>49</v>
      </c>
      <c r="G130" s="55" t="s">
        <v>48</v>
      </c>
      <c r="H130" s="55" t="s">
        <v>286</v>
      </c>
      <c r="I130" s="55" t="s">
        <v>263</v>
      </c>
      <c r="J130" s="118" t="s">
        <v>48</v>
      </c>
      <c r="K130" s="55" t="s">
        <v>267</v>
      </c>
    </row>
    <row r="131" spans="1:11" ht="41.4">
      <c r="A131" s="55"/>
      <c r="B131" s="75" t="s">
        <v>212</v>
      </c>
      <c r="C131" s="76" t="s">
        <v>213</v>
      </c>
      <c r="D131" s="108" t="s">
        <v>220</v>
      </c>
      <c r="E131" s="109">
        <v>3</v>
      </c>
      <c r="F131" s="55" t="s">
        <v>49</v>
      </c>
      <c r="G131" s="55" t="s">
        <v>48</v>
      </c>
      <c r="H131" s="55" t="s">
        <v>286</v>
      </c>
      <c r="I131" s="55" t="s">
        <v>263</v>
      </c>
      <c r="J131" s="118" t="s">
        <v>48</v>
      </c>
      <c r="K131" s="55" t="s">
        <v>267</v>
      </c>
    </row>
    <row r="132" spans="1:11">
      <c r="A132" s="55"/>
      <c r="B132" s="75" t="s">
        <v>212</v>
      </c>
      <c r="C132" s="76" t="s">
        <v>213</v>
      </c>
      <c r="D132" s="108" t="s">
        <v>221</v>
      </c>
      <c r="E132" s="109">
        <v>3</v>
      </c>
      <c r="F132" s="55" t="s">
        <v>49</v>
      </c>
      <c r="G132" s="55" t="s">
        <v>48</v>
      </c>
      <c r="H132" s="55" t="s">
        <v>286</v>
      </c>
      <c r="I132" s="118" t="s">
        <v>48</v>
      </c>
      <c r="J132" s="118" t="s">
        <v>48</v>
      </c>
      <c r="K132" s="55" t="s">
        <v>267</v>
      </c>
    </row>
    <row r="133" spans="1:11">
      <c r="A133" s="55"/>
      <c r="B133" s="75" t="s">
        <v>212</v>
      </c>
      <c r="C133" s="76" t="s">
        <v>213</v>
      </c>
      <c r="D133" s="108" t="s">
        <v>222</v>
      </c>
      <c r="E133" s="109">
        <v>3</v>
      </c>
      <c r="F133" s="55" t="s">
        <v>49</v>
      </c>
      <c r="G133" s="55" t="s">
        <v>48</v>
      </c>
      <c r="H133" s="55" t="s">
        <v>286</v>
      </c>
      <c r="I133" s="118" t="s">
        <v>48</v>
      </c>
      <c r="J133" s="118" t="s">
        <v>48</v>
      </c>
      <c r="K133" s="55" t="s">
        <v>267</v>
      </c>
    </row>
    <row r="134" spans="1:11">
      <c r="A134" s="55"/>
      <c r="B134" s="75" t="s">
        <v>212</v>
      </c>
      <c r="C134" s="76" t="s">
        <v>213</v>
      </c>
      <c r="D134" s="108" t="s">
        <v>223</v>
      </c>
      <c r="E134" s="109">
        <v>3</v>
      </c>
      <c r="F134" s="55" t="s">
        <v>49</v>
      </c>
      <c r="G134" s="55" t="s">
        <v>48</v>
      </c>
      <c r="H134" s="55" t="s">
        <v>286</v>
      </c>
      <c r="I134" s="55" t="s">
        <v>263</v>
      </c>
      <c r="J134" s="118" t="s">
        <v>48</v>
      </c>
      <c r="K134" s="55" t="s">
        <v>267</v>
      </c>
    </row>
    <row r="135" spans="1:11">
      <c r="A135" s="55"/>
      <c r="B135" s="75" t="s">
        <v>212</v>
      </c>
      <c r="C135" s="76" t="s">
        <v>213</v>
      </c>
      <c r="D135" s="108" t="s">
        <v>224</v>
      </c>
      <c r="E135" s="109">
        <v>3</v>
      </c>
      <c r="F135" s="55" t="s">
        <v>70</v>
      </c>
      <c r="G135" s="55" t="s">
        <v>48</v>
      </c>
      <c r="H135" s="55" t="s">
        <v>286</v>
      </c>
      <c r="I135" s="118" t="s">
        <v>48</v>
      </c>
      <c r="J135" s="118" t="s">
        <v>48</v>
      </c>
      <c r="K135" s="55" t="s">
        <v>267</v>
      </c>
    </row>
    <row r="136" spans="1:11" ht="25.2" customHeight="1">
      <c r="A136" s="55"/>
      <c r="B136" s="74" t="s">
        <v>89</v>
      </c>
      <c r="C136" s="74" t="s">
        <v>59</v>
      </c>
      <c r="D136" s="107" t="s">
        <v>225</v>
      </c>
      <c r="E136" s="55">
        <v>3</v>
      </c>
      <c r="F136" s="55" t="s">
        <v>49</v>
      </c>
      <c r="G136" s="55" t="s">
        <v>263</v>
      </c>
      <c r="H136" s="55" t="s">
        <v>273</v>
      </c>
      <c r="I136" s="55" t="s">
        <v>263</v>
      </c>
      <c r="J136" s="118" t="s">
        <v>48</v>
      </c>
      <c r="K136" s="55" t="s">
        <v>267</v>
      </c>
    </row>
    <row r="137" spans="1:11">
      <c r="A137" s="55"/>
      <c r="B137" s="74" t="s">
        <v>101</v>
      </c>
      <c r="C137" s="74" t="s">
        <v>227</v>
      </c>
      <c r="D137" s="108" t="s">
        <v>228</v>
      </c>
      <c r="E137" s="109">
        <v>3</v>
      </c>
      <c r="F137" s="55" t="s">
        <v>49</v>
      </c>
      <c r="G137" s="55" t="s">
        <v>48</v>
      </c>
      <c r="H137" s="55" t="s">
        <v>304</v>
      </c>
      <c r="I137" s="55" t="s">
        <v>48</v>
      </c>
      <c r="J137" s="118" t="s">
        <v>48</v>
      </c>
      <c r="K137" s="55" t="s">
        <v>267</v>
      </c>
    </row>
    <row r="138" spans="1:11">
      <c r="A138" s="55"/>
      <c r="B138" s="74" t="s">
        <v>101</v>
      </c>
      <c r="C138" s="74" t="s">
        <v>227</v>
      </c>
      <c r="D138" s="108" t="s">
        <v>229</v>
      </c>
      <c r="E138" s="109">
        <v>3</v>
      </c>
      <c r="F138" s="55" t="s">
        <v>49</v>
      </c>
      <c r="G138" s="55" t="s">
        <v>48</v>
      </c>
      <c r="H138" s="55" t="s">
        <v>304</v>
      </c>
      <c r="I138" s="55" t="s">
        <v>48</v>
      </c>
      <c r="J138" s="118" t="s">
        <v>263</v>
      </c>
      <c r="K138" s="55"/>
    </row>
    <row r="139" spans="1:11" ht="16.2" customHeight="1">
      <c r="A139" s="55"/>
      <c r="B139" s="74" t="s">
        <v>202</v>
      </c>
      <c r="C139" s="74" t="s">
        <v>230</v>
      </c>
      <c r="D139" s="108" t="s">
        <v>231</v>
      </c>
      <c r="E139" s="55">
        <v>3</v>
      </c>
      <c r="F139" s="55" t="s">
        <v>70</v>
      </c>
      <c r="G139" s="55" t="s">
        <v>48</v>
      </c>
      <c r="H139" s="55" t="s">
        <v>273</v>
      </c>
      <c r="I139" s="55" t="s">
        <v>48</v>
      </c>
      <c r="J139" s="118" t="s">
        <v>48</v>
      </c>
      <c r="K139" s="55" t="s">
        <v>302</v>
      </c>
    </row>
    <row r="140" spans="1:11">
      <c r="F140" s="55"/>
    </row>
  </sheetData>
  <autoFilter ref="A5:K139" xr:uid="{F9F16540-B1F8-3044-A259-06EB2EEF4B3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51FB-0A95-AF40-879F-98EEE51EA2A2}">
  <sheetPr>
    <tabColor theme="4"/>
  </sheetPr>
  <dimension ref="A1:BN11"/>
  <sheetViews>
    <sheetView showGridLines="0" zoomScale="91" workbookViewId="0">
      <selection activeCell="C7" sqref="C7"/>
    </sheetView>
  </sheetViews>
  <sheetFormatPr defaultColWidth="11.44140625" defaultRowHeight="14.4"/>
  <cols>
    <col min="1" max="1" width="2" customWidth="1"/>
    <col min="2" max="2" width="16.6640625" customWidth="1"/>
    <col min="3" max="3" width="25.33203125" customWidth="1"/>
    <col min="4" max="11" width="21.88671875" bestFit="1" customWidth="1"/>
    <col min="12" max="12" width="29.21875" customWidth="1"/>
    <col min="13" max="14" width="18" customWidth="1"/>
  </cols>
  <sheetData>
    <row r="1" spans="1:66" ht="25.8">
      <c r="A1" s="406"/>
      <c r="B1" s="463"/>
      <c r="C1" s="463" t="s">
        <v>3188</v>
      </c>
      <c r="D1" s="463"/>
      <c r="E1" s="463"/>
      <c r="F1" s="463"/>
      <c r="G1" s="463"/>
      <c r="H1" s="463"/>
      <c r="I1" s="463"/>
      <c r="J1" s="463"/>
      <c r="K1" s="463"/>
      <c r="L1" s="463"/>
      <c r="M1" s="136"/>
      <c r="N1" s="136"/>
      <c r="O1" s="136"/>
    </row>
    <row r="3" spans="1:66" s="136" customFormat="1" ht="39" customHeight="1" thickBot="1">
      <c r="B3" s="450" t="s">
        <v>647</v>
      </c>
      <c r="D3" s="449"/>
      <c r="E3" s="449"/>
      <c r="F3" s="449"/>
      <c r="G3" s="449"/>
      <c r="H3" s="449"/>
      <c r="I3" s="449"/>
      <c r="AF3" s="309"/>
      <c r="AG3" s="309"/>
      <c r="AH3" s="309"/>
      <c r="AI3" s="309"/>
      <c r="AJ3" s="309"/>
      <c r="AK3" s="309"/>
      <c r="AL3" s="309"/>
      <c r="AM3" s="309"/>
      <c r="AO3" s="309"/>
      <c r="AP3" s="309"/>
      <c r="AQ3" s="309"/>
      <c r="AR3" s="309"/>
      <c r="AS3" s="309"/>
      <c r="AT3" s="309"/>
      <c r="AU3" s="309"/>
      <c r="AV3" s="309"/>
      <c r="AX3" s="309"/>
      <c r="AY3" s="309"/>
      <c r="AZ3" s="309"/>
      <c r="BA3" s="309"/>
      <c r="BB3" s="309"/>
      <c r="BC3" s="309"/>
      <c r="BD3" s="309"/>
      <c r="BE3" s="309"/>
      <c r="BG3" s="309"/>
      <c r="BH3" s="309"/>
      <c r="BI3" s="309"/>
      <c r="BJ3" s="309"/>
      <c r="BK3" s="309"/>
      <c r="BL3" s="309"/>
      <c r="BM3" s="309"/>
      <c r="BN3" s="309"/>
    </row>
    <row r="4" spans="1:66" s="136" customFormat="1" ht="39" customHeight="1">
      <c r="B4" s="454" t="s">
        <v>648</v>
      </c>
      <c r="C4" s="455" t="s">
        <v>3197</v>
      </c>
      <c r="D4" s="455" t="s">
        <v>3189</v>
      </c>
      <c r="E4" s="455" t="s">
        <v>3190</v>
      </c>
      <c r="F4" s="455" t="s">
        <v>3191</v>
      </c>
      <c r="G4" s="455" t="s">
        <v>3192</v>
      </c>
      <c r="H4" s="455" t="s">
        <v>3193</v>
      </c>
      <c r="I4" s="455" t="s">
        <v>3194</v>
      </c>
      <c r="J4" s="455" t="s">
        <v>3195</v>
      </c>
      <c r="K4" s="455" t="s">
        <v>3196</v>
      </c>
      <c r="L4" s="457" t="s">
        <v>630</v>
      </c>
      <c r="AF4" s="309"/>
      <c r="AG4" s="309"/>
      <c r="AH4" s="309"/>
      <c r="AI4" s="309"/>
      <c r="AJ4" s="309"/>
      <c r="AK4" s="309"/>
      <c r="AL4" s="309"/>
      <c r="AM4" s="309"/>
      <c r="AO4" s="309"/>
      <c r="AP4" s="309"/>
      <c r="AQ4" s="309"/>
      <c r="AR4" s="309"/>
      <c r="AS4" s="309"/>
      <c r="AT4" s="309"/>
      <c r="AU4" s="309"/>
      <c r="AV4" s="309"/>
      <c r="AX4" s="309"/>
      <c r="AY4" s="309"/>
      <c r="AZ4" s="309"/>
      <c r="BA4" s="309"/>
      <c r="BB4" s="309"/>
      <c r="BC4" s="309"/>
      <c r="BD4" s="309"/>
      <c r="BE4" s="309"/>
      <c r="BG4" s="309"/>
      <c r="BH4" s="309"/>
      <c r="BI4" s="309"/>
      <c r="BJ4" s="309"/>
      <c r="BK4" s="309"/>
      <c r="BL4" s="309"/>
      <c r="BM4" s="309"/>
      <c r="BN4" s="309"/>
    </row>
    <row r="5" spans="1:66" s="136" customFormat="1" ht="39" customHeight="1">
      <c r="B5" s="765" t="s">
        <v>649</v>
      </c>
      <c r="C5" s="768">
        <f>SUMIF('Costing HBP 2022-2030'!$AB$7:$AB$139, "R", 'Costing HBP 2022-2030'!BR7:BR139)</f>
        <v>284551494.46206349</v>
      </c>
      <c r="D5" s="768">
        <f>SUMIF('Costing HBP 2022-2030'!$AB$7:$AB$139, "R", 'Costing HBP 2022-2030'!BS7:BS139)</f>
        <v>291691046.71415973</v>
      </c>
      <c r="E5" s="768">
        <f>SUMIF('Costing HBP 2022-2030'!$AB$7:$AB$139, "R", 'Costing HBP 2022-2030'!BT7:BT139)</f>
        <v>299131152.79748076</v>
      </c>
      <c r="F5" s="768">
        <f>SUMIF('Costing HBP 2022-2030'!$AB$7:$AB$139, "R", 'Costing HBP 2022-2030'!BU7:BU139)</f>
        <v>306893775.2060414</v>
      </c>
      <c r="G5" s="768">
        <f>SUMIF('Costing HBP 2022-2030'!$AB$7:$AB$139, "R", 'Costing HBP 2022-2030'!BV7:BV139)</f>
        <v>315000876.43385667</v>
      </c>
      <c r="H5" s="768">
        <f>SUMIF('Costing HBP 2022-2030'!$AB$7:$AB$139, "R", 'Costing HBP 2022-2030'!BW7:BW139)</f>
        <v>323474418.97494155</v>
      </c>
      <c r="I5" s="768">
        <f>SUMIF('Costing HBP 2022-2030'!$AB$7:$AB$139, "R", 'Costing HBP 2022-2030'!BX7:BX139)</f>
        <v>332336365.32331109</v>
      </c>
      <c r="J5" s="768">
        <f>SUMIF('Costing HBP 2022-2030'!$AB$7:$AB$139, "R", 'Costing HBP 2022-2030'!BY7:BY139)</f>
        <v>341608677.97298008</v>
      </c>
      <c r="K5" s="768">
        <f>SUMIF('Costing HBP 2022-2030'!$AB$7:$AB$139, "R", 'Costing HBP 2022-2030'!BZ7:BZ139)</f>
        <v>351313319.54958063</v>
      </c>
      <c r="L5" s="766"/>
      <c r="AF5" s="309"/>
      <c r="AG5" s="309"/>
      <c r="AH5" s="309"/>
      <c r="AI5" s="309"/>
      <c r="AJ5" s="309"/>
      <c r="AK5" s="309"/>
      <c r="AL5" s="309"/>
      <c r="AM5" s="309"/>
      <c r="AO5" s="309"/>
      <c r="AP5" s="309"/>
      <c r="AQ5" s="309"/>
      <c r="AR5" s="309"/>
      <c r="AS5" s="309"/>
      <c r="AT5" s="309"/>
      <c r="AU5" s="309"/>
      <c r="AV5" s="309"/>
      <c r="AX5" s="309"/>
      <c r="AY5" s="309"/>
      <c r="AZ5" s="309"/>
      <c r="BA5" s="309"/>
      <c r="BB5" s="309"/>
      <c r="BC5" s="309"/>
      <c r="BD5" s="309"/>
      <c r="BE5" s="309"/>
      <c r="BG5" s="309"/>
      <c r="BH5" s="309"/>
      <c r="BI5" s="309"/>
      <c r="BJ5" s="309"/>
      <c r="BK5" s="309"/>
      <c r="BL5" s="309"/>
      <c r="BM5" s="309"/>
      <c r="BN5" s="309"/>
    </row>
    <row r="6" spans="1:66" ht="39" customHeight="1">
      <c r="B6" s="898" t="s">
        <v>650</v>
      </c>
      <c r="C6" s="767">
        <f>SUMIFS('Costing HBP 2022-2030'!BR7:BR139,'Costing HBP 2022-2030'!$N$7:$N$139, "=Donor funded", 'Costing HBP 2022-2030'!$AB$7:$AB$139, "=R")</f>
        <v>167140360.28288186</v>
      </c>
      <c r="D6" s="767">
        <f>SUMIFS('Costing HBP 2022-2030'!BS7:BS139,'Costing HBP 2022-2030'!$N$7:$N$139, "=Donor funded", 'Costing HBP 2022-2030'!$AB$7:$AB$139, "=R")</f>
        <v>165716876.5354017</v>
      </c>
      <c r="E6" s="767">
        <f>SUMIFS('Costing HBP 2022-2030'!BT7:BT139,'Costing HBP 2022-2030'!$N$7:$N$139, "=Donor funded", 'Costing HBP 2022-2030'!$AB$7:$AB$139, "=R")</f>
        <v>163948587.35028049</v>
      </c>
      <c r="F6" s="767">
        <f>SUMIFS('Costing HBP 2022-2030'!BU7:BU139,'Costing HBP 2022-2030'!$N$7:$N$139, "=Donor funded", 'Costing HBP 2022-2030'!$AB$7:$AB$139, "=R")</f>
        <v>161829791.44776824</v>
      </c>
      <c r="G6" s="767">
        <f>SUMIFS('Costing HBP 2022-2030'!BV7:BV139,'Costing HBP 2022-2030'!$N$7:$N$139, "=Donor funded", 'Costing HBP 2022-2030'!$AB$7:$AB$139, "=R")</f>
        <v>159354787.54811537</v>
      </c>
      <c r="H6" s="767">
        <f>SUMIFS('Costing HBP 2022-2030'!BW7:BW139,'Costing HBP 2022-2030'!$N$7:$N$139, "=Donor funded", 'Costing HBP 2022-2030'!$AB$7:$AB$139, "=R")</f>
        <v>156517874.37157172</v>
      </c>
      <c r="I6" s="767">
        <f>SUMIFS('Costing HBP 2022-2030'!BX7:BX139,'Costing HBP 2022-2030'!$N$7:$N$139, "=Donor funded", 'Costing HBP 2022-2030'!$AB$7:$AB$139, "=R")</f>
        <v>153313350.63838765</v>
      </c>
      <c r="J6" s="767">
        <f>SUMIFS('Costing HBP 2022-2030'!BY7:BY139,'Costing HBP 2022-2030'!$N$7:$N$139, "=Donor funded", 'Costing HBP 2022-2030'!$AB$7:$AB$139, "=R")</f>
        <v>149735515.06881329</v>
      </c>
      <c r="K6" s="767">
        <f>SUMIFS('Costing HBP 2022-2030'!BZ7:BZ139,'Costing HBP 2022-2030'!$N$7:$N$139, "=Donor funded", 'Costing HBP 2022-2030'!$AB$7:$AB$139, "=R")</f>
        <v>145778666.38309899</v>
      </c>
      <c r="L6" s="899"/>
    </row>
    <row r="7" spans="1:66" ht="39" customHeight="1" thickBot="1">
      <c r="B7" s="900" t="s">
        <v>651</v>
      </c>
      <c r="C7" s="910">
        <f>C5+C6</f>
        <v>451691854.74494535</v>
      </c>
      <c r="D7" s="910">
        <f t="shared" ref="D7:K7" si="0">D5+D6</f>
        <v>457407923.24956143</v>
      </c>
      <c r="E7" s="910">
        <f t="shared" si="0"/>
        <v>463079740.14776123</v>
      </c>
      <c r="F7" s="910">
        <f t="shared" si="0"/>
        <v>468723566.65380967</v>
      </c>
      <c r="G7" s="910">
        <f t="shared" si="0"/>
        <v>474355663.98197204</v>
      </c>
      <c r="H7" s="910">
        <f t="shared" si="0"/>
        <v>479992293.34651327</v>
      </c>
      <c r="I7" s="910">
        <f t="shared" si="0"/>
        <v>485649715.96169877</v>
      </c>
      <c r="J7" s="910">
        <f t="shared" si="0"/>
        <v>491344193.04179335</v>
      </c>
      <c r="K7" s="910">
        <f t="shared" si="0"/>
        <v>497091985.93267965</v>
      </c>
      <c r="L7" s="901"/>
    </row>
    <row r="8" spans="1:66" ht="39" customHeight="1" thickBot="1">
      <c r="B8" s="866" t="s">
        <v>3187</v>
      </c>
    </row>
    <row r="9" spans="1:66">
      <c r="B9" s="902"/>
      <c r="C9" s="903">
        <f t="shared" ref="C9:K9" si="1">C5*1030</f>
        <v>293088039295.92542</v>
      </c>
      <c r="D9" s="903">
        <f t="shared" si="1"/>
        <v>300441778115.58453</v>
      </c>
      <c r="E9" s="903">
        <f t="shared" si="1"/>
        <v>308105087381.40521</v>
      </c>
      <c r="F9" s="903">
        <f t="shared" si="1"/>
        <v>316100588462.22266</v>
      </c>
      <c r="G9" s="903">
        <f t="shared" si="1"/>
        <v>324450902726.87238</v>
      </c>
      <c r="H9" s="903">
        <f t="shared" si="1"/>
        <v>333178651544.18982</v>
      </c>
      <c r="I9" s="903">
        <f t="shared" si="1"/>
        <v>342306456283.01044</v>
      </c>
      <c r="J9" s="903">
        <f t="shared" si="1"/>
        <v>351856938312.16949</v>
      </c>
      <c r="K9" s="904">
        <f t="shared" si="1"/>
        <v>361852719136.06805</v>
      </c>
    </row>
    <row r="10" spans="1:66" ht="28.8">
      <c r="B10" s="906" t="s">
        <v>3185</v>
      </c>
      <c r="C10" s="897">
        <f>'Costing HBP 2022-2030'!CA3*1030</f>
        <v>393272556285.13074</v>
      </c>
      <c r="D10" s="897">
        <f>'Costing HBP 2022-2030'!CB3*1030</f>
        <v>407557664131.64728</v>
      </c>
      <c r="E10" s="897">
        <f>'Costing HBP 2022-2030'!CC3*1030</f>
        <v>422654560264.82605</v>
      </c>
      <c r="F10" s="897">
        <f>'Costing HBP 2022-2030'!CD3*1030</f>
        <v>438607216263.80365</v>
      </c>
      <c r="G10" s="897">
        <f>'Costing HBP 2022-2030'!CE3*1030</f>
        <v>455459603707.71747</v>
      </c>
      <c r="H10" s="897">
        <f>'Costing HBP 2022-2030'!CF3*1030</f>
        <v>473255694175.70477</v>
      </c>
      <c r="I10" s="897">
        <f>'Costing HBP 2022-2030'!CG3*1030</f>
        <v>492039459246.90289</v>
      </c>
      <c r="J10" s="897">
        <f>'Costing HBP 2022-2030'!CH3*1030</f>
        <v>511854870500.44891</v>
      </c>
      <c r="K10" s="905">
        <f>'Costing HBP 2022-2030'!CI3*1030</f>
        <v>532745899724.04187</v>
      </c>
    </row>
    <row r="11" spans="1:66" ht="43.8" thickBot="1">
      <c r="B11" s="907" t="s">
        <v>3186</v>
      </c>
      <c r="C11" s="908">
        <f>C10-C9</f>
        <v>100184516989.20532</v>
      </c>
      <c r="D11" s="908">
        <f t="shared" ref="D11:K11" si="2">D10-D9</f>
        <v>107115886016.06274</v>
      </c>
      <c r="E11" s="908">
        <f t="shared" si="2"/>
        <v>114549472883.42084</v>
      </c>
      <c r="F11" s="908">
        <f t="shared" si="2"/>
        <v>122506627801.58099</v>
      </c>
      <c r="G11" s="908">
        <f t="shared" si="2"/>
        <v>131008700980.84509</v>
      </c>
      <c r="H11" s="908">
        <f t="shared" si="2"/>
        <v>140077042631.51495</v>
      </c>
      <c r="I11" s="908">
        <f t="shared" si="2"/>
        <v>149733002963.89246</v>
      </c>
      <c r="J11" s="908">
        <f t="shared" si="2"/>
        <v>159997932188.27942</v>
      </c>
      <c r="K11" s="909">
        <f t="shared" si="2"/>
        <v>170893180587.97382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4DD5-8DB4-0446-8A98-56562735E920}">
  <sheetPr>
    <tabColor rgb="FFFF9933"/>
  </sheetPr>
  <dimension ref="A1"/>
  <sheetViews>
    <sheetView workbookViewId="0"/>
  </sheetViews>
  <sheetFormatPr defaultColWidth="11.44140625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F123-18F1-7F49-BCCB-0C0EB22ED526}">
  <sheetPr>
    <tabColor theme="6"/>
  </sheetPr>
  <dimension ref="A1:CI149"/>
  <sheetViews>
    <sheetView zoomScale="80" zoomScaleNormal="80" workbookViewId="0">
      <pane xSplit="4" ySplit="6" topLeftCell="BN7" activePane="bottomRight" state="frozen"/>
      <selection pane="topRight" activeCell="E1" sqref="E1"/>
      <selection pane="bottomLeft" activeCell="A7" sqref="A7"/>
      <selection pane="bottomRight" activeCell="BR6" sqref="BR6"/>
    </sheetView>
  </sheetViews>
  <sheetFormatPr defaultColWidth="8.6640625" defaultRowHeight="14.4"/>
  <cols>
    <col min="1" max="1" width="11.6640625" style="136" customWidth="1"/>
    <col min="2" max="2" width="19" style="136" customWidth="1"/>
    <col min="3" max="3" width="30.6640625" style="136" customWidth="1"/>
    <col min="4" max="4" width="37.44140625" style="136" bestFit="1" customWidth="1"/>
    <col min="5" max="5" width="31.6640625" style="136" bestFit="1" customWidth="1"/>
    <col min="6" max="6" width="15.44140625" style="136" customWidth="1"/>
    <col min="7" max="7" width="11.109375" style="136" customWidth="1"/>
    <col min="8" max="8" width="17" style="136" customWidth="1"/>
    <col min="9" max="9" width="15.6640625" style="136" customWidth="1"/>
    <col min="10" max="10" width="14.109375" style="136" customWidth="1"/>
    <col min="11" max="11" width="15.109375" style="136" customWidth="1"/>
    <col min="12" max="12" width="13.109375" style="136" customWidth="1"/>
    <col min="13" max="13" width="11.6640625" style="136" customWidth="1"/>
    <col min="14" max="14" width="16.6640625" style="136" customWidth="1"/>
    <col min="15" max="15" width="18.6640625" style="136" customWidth="1"/>
    <col min="16" max="16" width="22.6640625" style="136" customWidth="1"/>
    <col min="17" max="17" width="10" style="136" customWidth="1"/>
    <col min="18" max="18" width="11.44140625" style="136" customWidth="1"/>
    <col min="19" max="19" width="12.6640625" style="136" customWidth="1"/>
    <col min="20" max="20" width="11.44140625" style="136" customWidth="1"/>
    <col min="21" max="21" width="13.109375" style="136" bestFit="1" customWidth="1"/>
    <col min="22" max="23" width="11.44140625" style="136" customWidth="1"/>
    <col min="24" max="25" width="16.33203125" style="136" customWidth="1"/>
    <col min="26" max="26" width="20" style="136" customWidth="1"/>
    <col min="27" max="27" width="21" style="136" customWidth="1"/>
    <col min="28" max="28" width="9.6640625" style="136" customWidth="1"/>
    <col min="29" max="30" width="18" style="136" customWidth="1"/>
    <col min="31" max="31" width="11.6640625" style="136" bestFit="1" customWidth="1"/>
    <col min="32" max="32" width="11" style="136" customWidth="1"/>
    <col min="33" max="33" width="12.6640625" style="136" customWidth="1"/>
    <col min="34" max="37" width="11" style="136" customWidth="1"/>
    <col min="38" max="38" width="14.6640625" style="136" customWidth="1"/>
    <col min="39" max="39" width="14.44140625" style="136" bestFit="1" customWidth="1"/>
    <col min="40" max="40" width="14.44140625" style="136" customWidth="1"/>
    <col min="41" max="47" width="11" style="136" customWidth="1"/>
    <col min="48" max="48" width="8.6640625" style="136" customWidth="1"/>
    <col min="49" max="49" width="20.33203125" style="136" customWidth="1"/>
    <col min="50" max="50" width="11.33203125" style="136" customWidth="1"/>
    <col min="51" max="57" width="11" style="136" customWidth="1"/>
    <col min="58" max="58" width="13.6640625" style="136" customWidth="1"/>
    <col min="59" max="66" width="11" style="136" customWidth="1"/>
    <col min="67" max="67" width="8.6640625" style="136" customWidth="1"/>
    <col min="68" max="68" width="15.6640625" style="136" customWidth="1"/>
    <col min="69" max="69" width="20.6640625" style="136" customWidth="1"/>
    <col min="70" max="70" width="20.44140625" style="136" customWidth="1"/>
    <col min="71" max="71" width="20.6640625" style="136" customWidth="1"/>
    <col min="72" max="72" width="19.6640625" style="136" customWidth="1"/>
    <col min="73" max="73" width="20.44140625" style="136" customWidth="1"/>
    <col min="74" max="74" width="19.44140625" style="136" customWidth="1"/>
    <col min="75" max="78" width="20.44140625" style="136" customWidth="1"/>
    <col min="79" max="87" width="20.6640625" style="136" customWidth="1"/>
    <col min="88" max="16384" width="8.6640625" style="136"/>
  </cols>
  <sheetData>
    <row r="1" spans="1:87" ht="26.4" thickBot="1">
      <c r="A1" s="406"/>
      <c r="B1" s="463"/>
      <c r="C1" s="463" t="s">
        <v>638</v>
      </c>
      <c r="D1" s="463"/>
      <c r="E1" s="463"/>
      <c r="F1" s="463"/>
      <c r="G1" s="463"/>
      <c r="H1" s="463"/>
      <c r="I1" s="463"/>
      <c r="J1" s="463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865"/>
      <c r="BR1" s="865"/>
      <c r="BS1" s="865"/>
      <c r="BT1" s="865"/>
      <c r="BU1" s="865"/>
      <c r="BV1" s="865"/>
      <c r="BW1" s="865"/>
      <c r="BX1" s="865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</row>
    <row r="2" spans="1:87" ht="15" thickBot="1">
      <c r="AE2" s="489" t="s">
        <v>645</v>
      </c>
      <c r="AF2" s="374">
        <v>9</v>
      </c>
      <c r="AG2" s="309"/>
      <c r="AH2" s="309"/>
      <c r="AI2" s="309"/>
      <c r="AJ2" s="309"/>
      <c r="AK2" s="309"/>
      <c r="AL2" s="309"/>
      <c r="AO2" s="309"/>
      <c r="AP2" s="309"/>
      <c r="AQ2" s="309"/>
      <c r="AR2" s="309"/>
      <c r="AS2" s="309"/>
      <c r="AT2" s="309"/>
      <c r="AU2" s="309"/>
      <c r="AY2" s="309"/>
      <c r="AZ2" s="309"/>
      <c r="BA2" s="309"/>
      <c r="BB2" s="309"/>
      <c r="BC2" s="309"/>
      <c r="BD2" s="309"/>
      <c r="BE2" s="309"/>
      <c r="BG2" s="309"/>
      <c r="BH2" s="309"/>
      <c r="BI2" s="309"/>
      <c r="BJ2" s="309"/>
      <c r="BK2" s="309"/>
      <c r="BL2" s="309"/>
      <c r="BM2" s="309"/>
      <c r="BN2" s="309"/>
      <c r="BP2" s="635"/>
      <c r="BQ2" s="629"/>
      <c r="BR2" s="631"/>
      <c r="BS2" s="631"/>
      <c r="BT2" s="631"/>
      <c r="BU2" s="631" t="s">
        <v>607</v>
      </c>
      <c r="BV2" s="631"/>
      <c r="BW2" s="631"/>
      <c r="BX2" s="631"/>
      <c r="BY2" s="631"/>
      <c r="BZ2" s="630"/>
      <c r="CA2" s="632"/>
      <c r="CB2" s="632"/>
      <c r="CC2" s="632"/>
      <c r="CD2" s="632"/>
      <c r="CE2" s="632"/>
      <c r="CF2" s="632"/>
      <c r="CG2" s="632"/>
      <c r="CH2" s="632"/>
      <c r="CI2" s="632"/>
    </row>
    <row r="3" spans="1:87" ht="15" thickBot="1">
      <c r="O3" s="570" t="s">
        <v>577</v>
      </c>
      <c r="P3" s="571"/>
      <c r="Q3" s="571"/>
      <c r="R3" s="571"/>
      <c r="S3" s="571"/>
      <c r="T3" s="571"/>
      <c r="U3" s="571"/>
      <c r="V3" s="571"/>
      <c r="W3" s="572"/>
      <c r="X3" s="573"/>
      <c r="Y3" s="573"/>
      <c r="Z3" s="573"/>
      <c r="AA3" s="574"/>
      <c r="AB3" s="488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N3" s="707"/>
      <c r="AO3" s="707"/>
      <c r="AP3" s="707"/>
      <c r="AQ3" s="707"/>
      <c r="AR3" s="707"/>
      <c r="AS3" s="707"/>
      <c r="AT3" s="707"/>
      <c r="AU3" s="707"/>
      <c r="AV3" s="707"/>
      <c r="AY3" s="309"/>
      <c r="AZ3" s="309"/>
      <c r="BA3" s="309"/>
      <c r="BB3" s="309"/>
      <c r="BC3" s="309"/>
      <c r="BD3" s="309"/>
      <c r="BE3" s="309"/>
      <c r="BH3" s="309"/>
      <c r="BI3" s="309"/>
      <c r="BJ3" s="309"/>
      <c r="BK3" s="309"/>
      <c r="BL3" s="309"/>
      <c r="BM3" s="309"/>
      <c r="BN3" s="309"/>
      <c r="BP3" s="636" t="s">
        <v>614</v>
      </c>
      <c r="BQ3" s="638">
        <f>SUMIF($AB$7:$AB$138,"R",BQ7:BQ138)</f>
        <v>276533776.68311137</v>
      </c>
      <c r="BR3" s="561">
        <f>SUMIF($AB$7:$AB$138,"R",BR7:BR138)</f>
        <v>284551494.46206349</v>
      </c>
      <c r="BS3" s="561">
        <f t="shared" ref="BS3:BZ3" si="0">SUMIF($AB$7:$AB$142,"R",BS7:BS142)</f>
        <v>291691046.71415973</v>
      </c>
      <c r="BT3" s="561">
        <f t="shared" si="0"/>
        <v>299131152.79748076</v>
      </c>
      <c r="BU3" s="561">
        <f t="shared" si="0"/>
        <v>306893775.2060414</v>
      </c>
      <c r="BV3" s="561">
        <f t="shared" si="0"/>
        <v>315000876.43385667</v>
      </c>
      <c r="BW3" s="561">
        <f t="shared" si="0"/>
        <v>323474418.97494155</v>
      </c>
      <c r="BX3" s="561">
        <f t="shared" si="0"/>
        <v>332336365.32331109</v>
      </c>
      <c r="BY3" s="561">
        <f t="shared" si="0"/>
        <v>341608677.97298008</v>
      </c>
      <c r="BZ3" s="561">
        <f t="shared" si="0"/>
        <v>351313319.54958063</v>
      </c>
      <c r="CA3" s="633">
        <f>SUMIF($AB$7:$AB$138,"R",CA7:CA138)</f>
        <v>381818015.81080651</v>
      </c>
      <c r="CB3" s="633">
        <f t="shared" ref="CB3:CI3" si="1">SUMIF($AB$7:$AB$138,"R",CB7:CB138)</f>
        <v>395687052.55499738</v>
      </c>
      <c r="CC3" s="633">
        <f t="shared" si="1"/>
        <v>410344233.26682138</v>
      </c>
      <c r="CD3" s="633">
        <f t="shared" si="1"/>
        <v>425832248.7998094</v>
      </c>
      <c r="CE3" s="633">
        <f t="shared" si="1"/>
        <v>442193790.00749266</v>
      </c>
      <c r="CF3" s="633">
        <f t="shared" si="1"/>
        <v>459471547.74340272</v>
      </c>
      <c r="CG3" s="633">
        <f t="shared" si="1"/>
        <v>477708212.86107075</v>
      </c>
      <c r="CH3" s="633">
        <f t="shared" si="1"/>
        <v>496946476.21402806</v>
      </c>
      <c r="CI3" s="633">
        <f t="shared" si="1"/>
        <v>517229028.85829306</v>
      </c>
    </row>
    <row r="4" spans="1:87" ht="37.200000000000003" customHeight="1">
      <c r="H4" s="873" t="s">
        <v>20</v>
      </c>
      <c r="I4" s="873"/>
      <c r="J4" s="873"/>
      <c r="K4" s="873"/>
      <c r="O4" s="575"/>
      <c r="P4" s="556"/>
      <c r="Q4" s="557" t="s">
        <v>322</v>
      </c>
      <c r="R4" s="557"/>
      <c r="S4" s="557"/>
      <c r="T4" s="874" t="s">
        <v>323</v>
      </c>
      <c r="U4" s="874"/>
      <c r="V4" s="559" t="s">
        <v>491</v>
      </c>
      <c r="W4" s="559"/>
      <c r="X4" s="875" t="s">
        <v>324</v>
      </c>
      <c r="Y4" s="875"/>
      <c r="Z4" s="875"/>
      <c r="AA4" s="876"/>
      <c r="AB4" s="566"/>
      <c r="AC4" s="779" t="s">
        <v>652</v>
      </c>
      <c r="AD4" s="780"/>
      <c r="AE4" s="594" t="s">
        <v>3200</v>
      </c>
      <c r="AF4" s="595"/>
      <c r="AG4" s="595"/>
      <c r="AH4" s="595"/>
      <c r="AI4" s="595"/>
      <c r="AJ4" s="595"/>
      <c r="AK4" s="595"/>
      <c r="AL4" s="595"/>
      <c r="AM4" s="596"/>
      <c r="AN4" s="603" t="s">
        <v>641</v>
      </c>
      <c r="AO4" s="604"/>
      <c r="AP4" s="604"/>
      <c r="AQ4" s="604"/>
      <c r="AR4" s="604"/>
      <c r="AS4" s="604"/>
      <c r="AT4" s="604"/>
      <c r="AU4" s="604"/>
      <c r="AV4" s="605"/>
      <c r="AX4" s="614" t="s">
        <v>642</v>
      </c>
      <c r="AY4" s="615"/>
      <c r="AZ4" s="615"/>
      <c r="BA4" s="615"/>
      <c r="BB4" s="615"/>
      <c r="BC4" s="615"/>
      <c r="BD4" s="615"/>
      <c r="BE4" s="615"/>
      <c r="BF4" s="616"/>
      <c r="BG4" s="618" t="s">
        <v>643</v>
      </c>
      <c r="BH4" s="619"/>
      <c r="BI4" s="619"/>
      <c r="BJ4" s="619"/>
      <c r="BK4" s="619"/>
      <c r="BL4" s="619"/>
      <c r="BM4" s="619"/>
      <c r="BN4" s="626"/>
      <c r="BO4" s="863"/>
      <c r="BP4" s="637" t="s">
        <v>615</v>
      </c>
      <c r="BQ4" s="639">
        <f>SUMIFS(BQ7:BQ138, $N7:$N138, "=Donor funded", $AB7:$AB138, "=R")</f>
        <v>169411399.6001488</v>
      </c>
      <c r="BR4" s="562">
        <f>SUMIFS(BR7:BR138, $N7:$N138, "=Donor funded", $AB7:$AB138, "=R")</f>
        <v>167140360.28288186</v>
      </c>
      <c r="BS4" s="562">
        <f t="shared" ref="BS4:BT4" si="2">SUMIFS(BS7:BS138, $N7:$N138, "=Donor funded", $AB7:$AB138, "=R")</f>
        <v>165716876.5354017</v>
      </c>
      <c r="BT4" s="562">
        <f t="shared" si="2"/>
        <v>163948587.35028049</v>
      </c>
      <c r="BU4" s="562">
        <f t="shared" ref="BU4:BZ4" si="3">SUMIFS(BU7:BU138, $N7:$N138, "=Donor funded", $AB7:$AB138, "=R")</f>
        <v>161829791.44776824</v>
      </c>
      <c r="BV4" s="562">
        <f t="shared" si="3"/>
        <v>159354787.54811537</v>
      </c>
      <c r="BW4" s="562">
        <f t="shared" si="3"/>
        <v>156517874.37157172</v>
      </c>
      <c r="BX4" s="562">
        <f t="shared" si="3"/>
        <v>153313350.63838765</v>
      </c>
      <c r="BY4" s="562">
        <f t="shared" si="3"/>
        <v>149735515.06881329</v>
      </c>
      <c r="BZ4" s="562">
        <f t="shared" si="3"/>
        <v>145778666.38309899</v>
      </c>
      <c r="CA4" s="634">
        <f>SUMIFS(CA7:CA138, $N7:$N138, "=Donor funded", $AB7:$AB138, "=R")</f>
        <v>167140360.28288186</v>
      </c>
      <c r="CB4" s="634">
        <f t="shared" ref="CB4:CI4" si="4">SUMIFS(CB7:CB138, $N7:$N138, "=Donor funded", $AB7:$AB138, "=R")</f>
        <v>165716876.5354017</v>
      </c>
      <c r="CC4" s="634">
        <f t="shared" si="4"/>
        <v>163948587.35028049</v>
      </c>
      <c r="CD4" s="634">
        <f t="shared" si="4"/>
        <v>161829791.44776824</v>
      </c>
      <c r="CE4" s="634">
        <f t="shared" si="4"/>
        <v>159354787.54811537</v>
      </c>
      <c r="CF4" s="634">
        <f t="shared" si="4"/>
        <v>156517874.37157172</v>
      </c>
      <c r="CG4" s="634">
        <f t="shared" si="4"/>
        <v>153313350.63838765</v>
      </c>
      <c r="CH4" s="634">
        <f t="shared" si="4"/>
        <v>149735515.06881329</v>
      </c>
      <c r="CI4" s="634">
        <f t="shared" si="4"/>
        <v>145778666.38309899</v>
      </c>
    </row>
    <row r="5" spans="1:87" ht="15" customHeight="1" thickBot="1">
      <c r="A5" s="163"/>
      <c r="B5" s="163"/>
      <c r="C5" s="163"/>
      <c r="D5" s="163"/>
      <c r="E5" s="496" t="s">
        <v>325</v>
      </c>
      <c r="F5" s="163"/>
      <c r="G5" s="163"/>
      <c r="H5" s="640" t="s">
        <v>22</v>
      </c>
      <c r="I5" s="640" t="s">
        <v>23</v>
      </c>
      <c r="J5" s="640" t="s">
        <v>24</v>
      </c>
      <c r="K5" s="640"/>
      <c r="L5" s="641" t="s">
        <v>25</v>
      </c>
      <c r="M5" s="642"/>
      <c r="N5" s="642"/>
      <c r="O5" s="576" t="s">
        <v>326</v>
      </c>
      <c r="P5" s="553" t="s">
        <v>327</v>
      </c>
      <c r="Q5" s="554" t="s">
        <v>328</v>
      </c>
      <c r="R5" s="555" t="s">
        <v>329</v>
      </c>
      <c r="S5" s="558" t="s">
        <v>330</v>
      </c>
      <c r="T5" s="643" t="s">
        <v>331</v>
      </c>
      <c r="U5" s="644" t="s">
        <v>332</v>
      </c>
      <c r="V5" s="644"/>
      <c r="W5" s="644"/>
      <c r="X5" s="645" t="s">
        <v>27</v>
      </c>
      <c r="Y5" s="645"/>
      <c r="Z5" s="646">
        <v>1030</v>
      </c>
      <c r="AA5" s="647"/>
      <c r="AB5" s="648"/>
      <c r="AC5" s="649"/>
      <c r="AD5" s="781"/>
      <c r="AE5" s="650" t="s">
        <v>3199</v>
      </c>
      <c r="AF5" s="651"/>
      <c r="AG5" s="651"/>
      <c r="AH5" s="651"/>
      <c r="AI5" s="651"/>
      <c r="AJ5" s="651"/>
      <c r="AK5" s="651"/>
      <c r="AL5" s="651"/>
      <c r="AM5" s="652"/>
      <c r="AN5" s="653" t="s">
        <v>3201</v>
      </c>
      <c r="AO5" s="654"/>
      <c r="AP5" s="654"/>
      <c r="AQ5" s="654"/>
      <c r="AR5" s="654"/>
      <c r="AS5" s="654"/>
      <c r="AT5" s="654"/>
      <c r="AU5" s="654"/>
      <c r="AV5" s="655"/>
      <c r="AX5" s="656" t="s">
        <v>640</v>
      </c>
      <c r="AY5" s="657"/>
      <c r="AZ5" s="657"/>
      <c r="BA5" s="657"/>
      <c r="BB5" s="657"/>
      <c r="BC5" s="657"/>
      <c r="BD5" s="657"/>
      <c r="BE5" s="657"/>
      <c r="BF5" s="658"/>
      <c r="BG5" s="659" t="s">
        <v>640</v>
      </c>
      <c r="BH5" s="651"/>
      <c r="BI5" s="651"/>
      <c r="BJ5" s="651"/>
      <c r="BK5" s="651"/>
      <c r="BL5" s="651"/>
      <c r="BM5" s="651"/>
      <c r="BN5" s="660"/>
      <c r="BO5" s="864"/>
      <c r="BP5" s="661" t="s">
        <v>616</v>
      </c>
      <c r="BQ5" s="662">
        <f t="shared" ref="BQ5:CA5" si="5">BQ3-BQ4</f>
        <v>107122377.08296257</v>
      </c>
      <c r="BR5" s="663">
        <f t="shared" si="5"/>
        <v>117411134.17918164</v>
      </c>
      <c r="BS5" s="663">
        <f t="shared" si="5"/>
        <v>125974170.17875803</v>
      </c>
      <c r="BT5" s="663">
        <f t="shared" si="5"/>
        <v>135182565.44720027</v>
      </c>
      <c r="BU5" s="663">
        <f t="shared" si="5"/>
        <v>145063983.75827315</v>
      </c>
      <c r="BV5" s="663">
        <f t="shared" si="5"/>
        <v>155646088.88574129</v>
      </c>
      <c r="BW5" s="663">
        <f t="shared" si="5"/>
        <v>166956544.60336983</v>
      </c>
      <c r="BX5" s="663">
        <f t="shared" si="5"/>
        <v>179023014.68492344</v>
      </c>
      <c r="BY5" s="663">
        <f t="shared" si="5"/>
        <v>191873162.90416679</v>
      </c>
      <c r="BZ5" s="663">
        <f t="shared" si="5"/>
        <v>205534653.16648164</v>
      </c>
      <c r="CA5" s="664">
        <f t="shared" si="5"/>
        <v>214677655.52792466</v>
      </c>
      <c r="CB5" s="664">
        <f t="shared" ref="CB5:CI5" si="6">CB3-CB4</f>
        <v>229970176.01959568</v>
      </c>
      <c r="CC5" s="664">
        <f t="shared" si="6"/>
        <v>246395645.91654089</v>
      </c>
      <c r="CD5" s="664">
        <f t="shared" si="6"/>
        <v>264002457.35204116</v>
      </c>
      <c r="CE5" s="664">
        <f t="shared" si="6"/>
        <v>282839002.45937729</v>
      </c>
      <c r="CF5" s="664">
        <f t="shared" si="6"/>
        <v>302953673.371831</v>
      </c>
      <c r="CG5" s="664">
        <f t="shared" si="6"/>
        <v>324394862.22268307</v>
      </c>
      <c r="CH5" s="664">
        <f t="shared" si="6"/>
        <v>347210961.1452148</v>
      </c>
      <c r="CI5" s="664">
        <f t="shared" si="6"/>
        <v>371450362.4751941</v>
      </c>
    </row>
    <row r="6" spans="1:87" s="182" customFormat="1" ht="40.200000000000003" customHeight="1">
      <c r="A6" s="665" t="s">
        <v>28</v>
      </c>
      <c r="B6" s="666" t="s">
        <v>29</v>
      </c>
      <c r="C6" s="666" t="s">
        <v>30</v>
      </c>
      <c r="D6" s="666" t="s">
        <v>31</v>
      </c>
      <c r="E6" s="666" t="s">
        <v>333</v>
      </c>
      <c r="F6" s="666" t="s">
        <v>32</v>
      </c>
      <c r="G6" s="666" t="s">
        <v>33</v>
      </c>
      <c r="H6" s="667" t="s">
        <v>34</v>
      </c>
      <c r="I6" s="667" t="s">
        <v>35</v>
      </c>
      <c r="J6" s="667" t="s">
        <v>36</v>
      </c>
      <c r="K6" s="667" t="s">
        <v>259</v>
      </c>
      <c r="L6" s="668" t="s">
        <v>37</v>
      </c>
      <c r="M6" s="668" t="s">
        <v>619</v>
      </c>
      <c r="N6" s="669" t="s">
        <v>38</v>
      </c>
      <c r="O6" s="670" t="s">
        <v>334</v>
      </c>
      <c r="P6" s="671" t="s">
        <v>335</v>
      </c>
      <c r="Q6" s="672" t="s">
        <v>336</v>
      </c>
      <c r="R6" s="673" t="s">
        <v>337</v>
      </c>
      <c r="S6" s="673" t="s">
        <v>338</v>
      </c>
      <c r="T6" s="674" t="s">
        <v>339</v>
      </c>
      <c r="U6" s="675" t="s">
        <v>340</v>
      </c>
      <c r="V6" s="676" t="s">
        <v>490</v>
      </c>
      <c r="W6" s="676" t="s">
        <v>44</v>
      </c>
      <c r="X6" s="677" t="s">
        <v>41</v>
      </c>
      <c r="Y6" s="677" t="s">
        <v>341</v>
      </c>
      <c r="Z6" s="677" t="s">
        <v>342</v>
      </c>
      <c r="AA6" s="678" t="s">
        <v>42</v>
      </c>
      <c r="AB6" s="679" t="s">
        <v>43</v>
      </c>
      <c r="AC6" s="680" t="s">
        <v>625</v>
      </c>
      <c r="AD6" s="695" t="s">
        <v>522</v>
      </c>
      <c r="AE6" s="681">
        <v>2022</v>
      </c>
      <c r="AF6" s="682">
        <v>2023</v>
      </c>
      <c r="AG6" s="682">
        <v>2024</v>
      </c>
      <c r="AH6" s="682">
        <v>2025</v>
      </c>
      <c r="AI6" s="682">
        <v>2026</v>
      </c>
      <c r="AJ6" s="682">
        <v>2027</v>
      </c>
      <c r="AK6" s="682">
        <v>2028</v>
      </c>
      <c r="AL6" s="682">
        <v>2029</v>
      </c>
      <c r="AM6" s="683">
        <v>2030</v>
      </c>
      <c r="AN6" s="684">
        <v>2022</v>
      </c>
      <c r="AO6" s="685">
        <v>2023</v>
      </c>
      <c r="AP6" s="685">
        <v>2024</v>
      </c>
      <c r="AQ6" s="685">
        <v>2025</v>
      </c>
      <c r="AR6" s="685">
        <v>2026</v>
      </c>
      <c r="AS6" s="685">
        <v>2027</v>
      </c>
      <c r="AT6" s="685">
        <v>2028</v>
      </c>
      <c r="AU6" s="685">
        <v>2029</v>
      </c>
      <c r="AV6" s="686">
        <v>2030</v>
      </c>
      <c r="AW6" s="696" t="s">
        <v>3174</v>
      </c>
      <c r="AX6" s="687">
        <v>2022</v>
      </c>
      <c r="AY6" s="688">
        <v>2023</v>
      </c>
      <c r="AZ6" s="688">
        <v>2024</v>
      </c>
      <c r="BA6" s="688">
        <v>2025</v>
      </c>
      <c r="BB6" s="688">
        <v>2026</v>
      </c>
      <c r="BC6" s="688">
        <v>2027</v>
      </c>
      <c r="BD6" s="688">
        <v>2028</v>
      </c>
      <c r="BE6" s="688">
        <v>2029</v>
      </c>
      <c r="BF6" s="689">
        <v>2030</v>
      </c>
      <c r="BG6" s="681">
        <v>2022</v>
      </c>
      <c r="BH6" s="682">
        <v>2023</v>
      </c>
      <c r="BI6" s="682">
        <v>2024</v>
      </c>
      <c r="BJ6" s="682">
        <v>2025</v>
      </c>
      <c r="BK6" s="682">
        <v>2026</v>
      </c>
      <c r="BL6" s="682">
        <v>2027</v>
      </c>
      <c r="BM6" s="682">
        <v>2028</v>
      </c>
      <c r="BN6" s="682">
        <v>2029</v>
      </c>
      <c r="BO6" s="690">
        <v>2030</v>
      </c>
      <c r="BP6" s="696" t="s">
        <v>3175</v>
      </c>
      <c r="BQ6" s="691">
        <v>2021</v>
      </c>
      <c r="BR6" s="692">
        <v>2022</v>
      </c>
      <c r="BS6" s="693">
        <v>2023</v>
      </c>
      <c r="BT6" s="692">
        <v>2024</v>
      </c>
      <c r="BU6" s="693">
        <v>2025</v>
      </c>
      <c r="BV6" s="692">
        <v>2026</v>
      </c>
      <c r="BW6" s="693">
        <v>2027</v>
      </c>
      <c r="BX6" s="692">
        <v>2028</v>
      </c>
      <c r="BY6" s="693">
        <v>2029</v>
      </c>
      <c r="BZ6" s="692">
        <v>2030</v>
      </c>
      <c r="CA6" s="694" t="s">
        <v>626</v>
      </c>
      <c r="CB6" s="694" t="s">
        <v>3177</v>
      </c>
      <c r="CC6" s="694" t="s">
        <v>3178</v>
      </c>
      <c r="CD6" s="694" t="s">
        <v>3179</v>
      </c>
      <c r="CE6" s="694" t="s">
        <v>3180</v>
      </c>
      <c r="CF6" s="694" t="s">
        <v>3181</v>
      </c>
      <c r="CG6" s="694" t="s">
        <v>3182</v>
      </c>
      <c r="CH6" s="694" t="s">
        <v>3183</v>
      </c>
      <c r="CI6" s="694" t="s">
        <v>3184</v>
      </c>
    </row>
    <row r="7" spans="1:87">
      <c r="A7" s="580">
        <v>27</v>
      </c>
      <c r="B7" s="497" t="s">
        <v>45</v>
      </c>
      <c r="C7" s="497" t="s">
        <v>46</v>
      </c>
      <c r="D7" s="497" t="s">
        <v>343</v>
      </c>
      <c r="E7" s="497" t="str">
        <f t="shared" ref="E7:E38" si="7">CONCATENATE($E$5,D7)</f>
        <v>Purchase of consumables for Case management of childhood pneumonia (community, outpatient, inpatient)</v>
      </c>
      <c r="F7" s="498">
        <v>3</v>
      </c>
      <c r="G7" s="497">
        <v>2.65</v>
      </c>
      <c r="H7" s="497">
        <v>3.0414066625065048E-2</v>
      </c>
      <c r="I7" s="497">
        <v>1.1908531142680261</v>
      </c>
      <c r="J7" s="499">
        <v>39.154682237942232</v>
      </c>
      <c r="K7" s="500">
        <f t="shared" ref="K7:K38" si="8">H7*(T7*S7)</f>
        <v>57815.664720423461</v>
      </c>
      <c r="L7" s="501">
        <v>0</v>
      </c>
      <c r="M7" s="501">
        <v>0.57999999999999996</v>
      </c>
      <c r="N7" s="563" t="s">
        <v>48</v>
      </c>
      <c r="O7" s="577" t="s">
        <v>344</v>
      </c>
      <c r="P7" s="502">
        <v>2888984</v>
      </c>
      <c r="Q7" s="503">
        <v>1.4</v>
      </c>
      <c r="R7" s="504" t="s">
        <v>345</v>
      </c>
      <c r="S7" s="504">
        <f t="shared" ref="S7:S38" si="9">P7*Q7</f>
        <v>4044577.5999999996</v>
      </c>
      <c r="T7" s="505">
        <v>0.47</v>
      </c>
      <c r="U7" s="504" t="s">
        <v>346</v>
      </c>
      <c r="V7" s="504">
        <v>1</v>
      </c>
      <c r="W7" s="504" t="s">
        <v>492</v>
      </c>
      <c r="X7" s="506">
        <v>6.4352771999999998</v>
      </c>
      <c r="Y7" s="507">
        <f t="shared" ref="Y7:Y38" si="10">ROUND(S7*T7,0)</f>
        <v>1900951</v>
      </c>
      <c r="Z7" s="508">
        <f t="shared" ref="Z7:Z38" si="11">AA7*$Z$5</f>
        <v>12600144156.050077</v>
      </c>
      <c r="AA7" s="578">
        <f t="shared" ref="AA7:AA38" si="12">S7*T7*X7</f>
        <v>12233149.666068036</v>
      </c>
      <c r="AB7" s="567" t="s">
        <v>49</v>
      </c>
      <c r="AC7" s="593">
        <f t="shared" ref="AC7:AC38" si="13">K7*M7</f>
        <v>33533.085537845604</v>
      </c>
      <c r="AD7" s="567" t="s">
        <v>3176</v>
      </c>
      <c r="AE7" s="597">
        <f t="shared" ref="AE7:AE37" si="14">((AM7-P7)/$AF$2)+P7</f>
        <v>2915161.3333333335</v>
      </c>
      <c r="AF7" s="536">
        <f t="shared" ref="AF7:AL16" si="15">IF($AM7=$AE7,$AE7,(($AM7-$P7)/$AF$2)+AE7)</f>
        <v>2941338.666666667</v>
      </c>
      <c r="AG7" s="536">
        <f t="shared" si="15"/>
        <v>2967516.0000000005</v>
      </c>
      <c r="AH7" s="536">
        <f t="shared" si="15"/>
        <v>2993693.333333334</v>
      </c>
      <c r="AI7" s="536">
        <f t="shared" si="15"/>
        <v>3019870.6666666674</v>
      </c>
      <c r="AJ7" s="536">
        <f t="shared" si="15"/>
        <v>3046048.0000000009</v>
      </c>
      <c r="AK7" s="536">
        <f t="shared" si="15"/>
        <v>3072225.3333333344</v>
      </c>
      <c r="AL7" s="536">
        <f t="shared" si="15"/>
        <v>3098402.6666666679</v>
      </c>
      <c r="AM7" s="598">
        <v>3124580</v>
      </c>
      <c r="AN7" s="708">
        <v>1.4</v>
      </c>
      <c r="AO7" s="546">
        <f t="shared" ref="AO7:AU16" si="16">IF($AV7=$AN7,$AN7,(($AV7-$Q7)/$AF$2)+AN7)</f>
        <v>1.4</v>
      </c>
      <c r="AP7" s="546">
        <f t="shared" si="16"/>
        <v>1.4</v>
      </c>
      <c r="AQ7" s="546">
        <f t="shared" si="16"/>
        <v>1.4</v>
      </c>
      <c r="AR7" s="546">
        <f t="shared" si="16"/>
        <v>1.4</v>
      </c>
      <c r="AS7" s="546">
        <f t="shared" si="16"/>
        <v>1.4</v>
      </c>
      <c r="AT7" s="546">
        <f t="shared" si="16"/>
        <v>1.4</v>
      </c>
      <c r="AU7" s="546">
        <f t="shared" si="16"/>
        <v>1.4</v>
      </c>
      <c r="AV7" s="709">
        <v>1.4</v>
      </c>
      <c r="AW7" s="511" t="s">
        <v>345</v>
      </c>
      <c r="AX7" s="617">
        <f t="shared" ref="AX7:AX38" si="17">AE7*AN7</f>
        <v>4081225.8666666667</v>
      </c>
      <c r="AY7" s="509">
        <f t="shared" ref="AY7:AY38" si="18">AF7*AO7</f>
        <v>4117874.1333333333</v>
      </c>
      <c r="AZ7" s="509">
        <f t="shared" ref="AZ7:AZ38" si="19">AG7*AP7</f>
        <v>4154522.4000000004</v>
      </c>
      <c r="BA7" s="509">
        <f t="shared" ref="BA7:BA38" si="20">AH7*AQ7</f>
        <v>4191170.6666666674</v>
      </c>
      <c r="BB7" s="509">
        <f t="shared" ref="BB7:BB38" si="21">AI7*AR7</f>
        <v>4227818.9333333345</v>
      </c>
      <c r="BC7" s="509">
        <f t="shared" ref="BC7:BC38" si="22">AJ7*AS7</f>
        <v>4264467.2000000011</v>
      </c>
      <c r="BD7" s="509">
        <f t="shared" ref="BD7:BD38" si="23">AK7*AT7</f>
        <v>4301115.4666666677</v>
      </c>
      <c r="BE7" s="509">
        <f t="shared" ref="BE7:BE38" si="24">AL7*AU7</f>
        <v>4337763.7333333353</v>
      </c>
      <c r="BF7" s="860">
        <f t="shared" ref="BF7:BF38" si="25">AM7*AV7</f>
        <v>4374412</v>
      </c>
      <c r="BG7" s="606">
        <v>0.47</v>
      </c>
      <c r="BH7" s="546">
        <f t="shared" ref="BH7:BN16" si="26">IF($BO7=$BG7,$BG7,(($BO7-$T7)/$AF$2)+BG7)</f>
        <v>0.47</v>
      </c>
      <c r="BI7" s="546">
        <f t="shared" si="26"/>
        <v>0.47</v>
      </c>
      <c r="BJ7" s="546">
        <f t="shared" si="26"/>
        <v>0.47</v>
      </c>
      <c r="BK7" s="546">
        <f t="shared" si="26"/>
        <v>0.47</v>
      </c>
      <c r="BL7" s="546">
        <f t="shared" si="26"/>
        <v>0.47</v>
      </c>
      <c r="BM7" s="546">
        <f t="shared" si="26"/>
        <v>0.47</v>
      </c>
      <c r="BN7" s="546">
        <f t="shared" si="26"/>
        <v>0.47</v>
      </c>
      <c r="BO7" s="750">
        <v>0.47</v>
      </c>
      <c r="BP7" s="504"/>
      <c r="BQ7" s="737">
        <f>S7*T7*$X7*$M7</f>
        <v>7095226.8063194603</v>
      </c>
      <c r="BR7" s="738">
        <f t="shared" ref="BR7:BZ7" si="27">AX7*BG7*$X7*$M7</f>
        <v>7159517.26870507</v>
      </c>
      <c r="BS7" s="738">
        <f t="shared" si="27"/>
        <v>7223807.7310906788</v>
      </c>
      <c r="BT7" s="738">
        <f t="shared" si="27"/>
        <v>7288098.1934762904</v>
      </c>
      <c r="BU7" s="738">
        <f t="shared" si="27"/>
        <v>7352388.6558618993</v>
      </c>
      <c r="BV7" s="738">
        <f t="shared" si="27"/>
        <v>7416679.118247509</v>
      </c>
      <c r="BW7" s="738">
        <f t="shared" si="27"/>
        <v>7480969.5806331187</v>
      </c>
      <c r="BX7" s="738">
        <f t="shared" si="27"/>
        <v>7545260.0430187276</v>
      </c>
      <c r="BY7" s="738">
        <f t="shared" si="27"/>
        <v>7609550.5054043373</v>
      </c>
      <c r="BZ7" s="738">
        <f t="shared" si="27"/>
        <v>7673840.9677899433</v>
      </c>
      <c r="CA7" s="739">
        <f t="shared" ref="CA7:CA38" si="28">AX7*BG7*$X7</f>
        <v>12343995.290870812</v>
      </c>
      <c r="CB7" s="739">
        <f t="shared" ref="CB7:CB70" si="29">AY7*BH7*$X7</f>
        <v>12454840.915673586</v>
      </c>
      <c r="CC7" s="739">
        <f t="shared" ref="CC7:CC70" si="30">AZ7*BI7*$X7</f>
        <v>12565686.540476363</v>
      </c>
      <c r="CD7" s="739">
        <f t="shared" ref="CD7:CD70" si="31">BA7*BJ7*$X7</f>
        <v>12676532.165279137</v>
      </c>
      <c r="CE7" s="739">
        <f t="shared" ref="CE7:CE70" si="32">BB7*BK7*$X7</f>
        <v>12787377.790081913</v>
      </c>
      <c r="CF7" s="739">
        <f t="shared" ref="CF7:CF70" si="33">BC7*BL7*$X7</f>
        <v>12898223.414884688</v>
      </c>
      <c r="CG7" s="739">
        <f t="shared" ref="CG7:CG70" si="34">BD7*BM7*$X7</f>
        <v>13009069.039687462</v>
      </c>
      <c r="CH7" s="739">
        <f t="shared" ref="CH7:CH70" si="35">BE7*BN7*$X7</f>
        <v>13119914.664490238</v>
      </c>
      <c r="CI7" s="739">
        <f t="shared" ref="CI7:CI70" si="36">BF7*BO7*$X7</f>
        <v>13230760.289293006</v>
      </c>
    </row>
    <row r="8" spans="1:87">
      <c r="A8" s="580">
        <v>28</v>
      </c>
      <c r="B8" s="497" t="s">
        <v>45</v>
      </c>
      <c r="C8" s="497" t="s">
        <v>46</v>
      </c>
      <c r="D8" s="497" t="s">
        <v>50</v>
      </c>
      <c r="E8" s="497" t="str">
        <f t="shared" si="7"/>
        <v>Purchase of consumables for ORS and Zinc for acute diarrhea</v>
      </c>
      <c r="F8" s="498">
        <v>3</v>
      </c>
      <c r="G8" s="497">
        <v>2.5499999999999998</v>
      </c>
      <c r="H8" s="497">
        <v>0.03</v>
      </c>
      <c r="I8" s="497">
        <v>3.4925739200000003</v>
      </c>
      <c r="J8" s="499">
        <v>116.41913066666669</v>
      </c>
      <c r="K8" s="500">
        <f t="shared" si="8"/>
        <v>150804.96479999996</v>
      </c>
      <c r="L8" s="501">
        <v>0.6</v>
      </c>
      <c r="M8" s="501">
        <v>1</v>
      </c>
      <c r="N8" s="563" t="s">
        <v>51</v>
      </c>
      <c r="O8" s="577" t="s">
        <v>344</v>
      </c>
      <c r="P8" s="502">
        <v>2888984</v>
      </c>
      <c r="Q8" s="503">
        <v>2.9</v>
      </c>
      <c r="R8" s="504" t="s">
        <v>347</v>
      </c>
      <c r="S8" s="504">
        <f t="shared" si="9"/>
        <v>8378053.5999999996</v>
      </c>
      <c r="T8" s="501">
        <v>0.6</v>
      </c>
      <c r="U8" s="504" t="s">
        <v>348</v>
      </c>
      <c r="V8" s="504">
        <v>1</v>
      </c>
      <c r="W8" s="504" t="s">
        <v>492</v>
      </c>
      <c r="X8" s="497">
        <v>0.108072</v>
      </c>
      <c r="Y8" s="507">
        <f t="shared" si="10"/>
        <v>5026832</v>
      </c>
      <c r="Z8" s="508">
        <f t="shared" si="11"/>
        <v>559557599.35138547</v>
      </c>
      <c r="AA8" s="578">
        <f t="shared" si="12"/>
        <v>543259.80519551993</v>
      </c>
      <c r="AB8" s="567" t="s">
        <v>49</v>
      </c>
      <c r="AC8" s="593">
        <f t="shared" si="13"/>
        <v>150804.96479999996</v>
      </c>
      <c r="AD8" s="567" t="s">
        <v>3176</v>
      </c>
      <c r="AE8" s="597">
        <f t="shared" si="14"/>
        <v>2915161.3333333335</v>
      </c>
      <c r="AF8" s="536">
        <f t="shared" si="15"/>
        <v>2941338.666666667</v>
      </c>
      <c r="AG8" s="536">
        <f t="shared" si="15"/>
        <v>2967516.0000000005</v>
      </c>
      <c r="AH8" s="536">
        <f t="shared" si="15"/>
        <v>2993693.333333334</v>
      </c>
      <c r="AI8" s="536">
        <f t="shared" si="15"/>
        <v>3019870.6666666674</v>
      </c>
      <c r="AJ8" s="536">
        <f t="shared" si="15"/>
        <v>3046048.0000000009</v>
      </c>
      <c r="AK8" s="536">
        <f t="shared" si="15"/>
        <v>3072225.3333333344</v>
      </c>
      <c r="AL8" s="536">
        <f t="shared" si="15"/>
        <v>3098402.6666666679</v>
      </c>
      <c r="AM8" s="598">
        <v>3124580</v>
      </c>
      <c r="AN8" s="710">
        <v>2.9</v>
      </c>
      <c r="AO8" s="546">
        <f t="shared" si="16"/>
        <v>2.9</v>
      </c>
      <c r="AP8" s="546">
        <f t="shared" si="16"/>
        <v>2.9</v>
      </c>
      <c r="AQ8" s="546">
        <f t="shared" si="16"/>
        <v>2.9</v>
      </c>
      <c r="AR8" s="546">
        <f t="shared" si="16"/>
        <v>2.9</v>
      </c>
      <c r="AS8" s="546">
        <f t="shared" si="16"/>
        <v>2.9</v>
      </c>
      <c r="AT8" s="546">
        <f t="shared" si="16"/>
        <v>2.9</v>
      </c>
      <c r="AU8" s="546">
        <f t="shared" si="16"/>
        <v>2.9</v>
      </c>
      <c r="AV8" s="709">
        <v>2.9</v>
      </c>
      <c r="AW8" s="511" t="s">
        <v>347</v>
      </c>
      <c r="AX8" s="617">
        <f t="shared" si="17"/>
        <v>8453967.8666666672</v>
      </c>
      <c r="AY8" s="509">
        <f t="shared" si="18"/>
        <v>8529882.1333333347</v>
      </c>
      <c r="AZ8" s="509">
        <f t="shared" si="19"/>
        <v>8605796.4000000004</v>
      </c>
      <c r="BA8" s="509">
        <f t="shared" si="20"/>
        <v>8681710.6666666679</v>
      </c>
      <c r="BB8" s="509">
        <f t="shared" si="21"/>
        <v>8757624.9333333354</v>
      </c>
      <c r="BC8" s="509">
        <f t="shared" si="22"/>
        <v>8833539.200000003</v>
      </c>
      <c r="BD8" s="509">
        <f t="shared" si="23"/>
        <v>8909453.4666666687</v>
      </c>
      <c r="BE8" s="509">
        <f t="shared" si="24"/>
        <v>8985367.7333333362</v>
      </c>
      <c r="BF8" s="860">
        <f t="shared" si="25"/>
        <v>9061282</v>
      </c>
      <c r="BG8" s="620">
        <v>0.6</v>
      </c>
      <c r="BH8" s="546">
        <f t="shared" si="26"/>
        <v>0.6</v>
      </c>
      <c r="BI8" s="546">
        <f t="shared" si="26"/>
        <v>0.6</v>
      </c>
      <c r="BJ8" s="546">
        <f t="shared" si="26"/>
        <v>0.6</v>
      </c>
      <c r="BK8" s="546">
        <f t="shared" si="26"/>
        <v>0.6</v>
      </c>
      <c r="BL8" s="546">
        <f t="shared" si="26"/>
        <v>0.6</v>
      </c>
      <c r="BM8" s="546">
        <f t="shared" si="26"/>
        <v>0.6</v>
      </c>
      <c r="BN8" s="546">
        <f t="shared" si="26"/>
        <v>0.6</v>
      </c>
      <c r="BO8" s="751">
        <v>0.6</v>
      </c>
      <c r="BP8" s="504"/>
      <c r="BQ8" s="737">
        <f t="shared" ref="BQ7:BQ38" si="37">S8*T8*$X8*$M8</f>
        <v>543259.80519551993</v>
      </c>
      <c r="BR8" s="738">
        <f t="shared" ref="BR8:BR71" si="38">AX8*BG8*$X8*$M8</f>
        <v>548182.32917183999</v>
      </c>
      <c r="BS8" s="738">
        <f t="shared" ref="BS8:BS71" si="39">AY8*BH8*$X8*$M8</f>
        <v>553104.85314816004</v>
      </c>
      <c r="BT8" s="738">
        <f t="shared" ref="BT8:BT71" si="40">AZ8*BI8*$X8*$M8</f>
        <v>558027.37712447997</v>
      </c>
      <c r="BU8" s="738">
        <f t="shared" ref="BU8:BU71" si="41">BA8*BJ8*$X8*$M8</f>
        <v>562949.90110080002</v>
      </c>
      <c r="BV8" s="738">
        <f t="shared" ref="BV8:BV71" si="42">BB8*BK8*$X8*$M8</f>
        <v>567872.42507712008</v>
      </c>
      <c r="BW8" s="738">
        <f t="shared" ref="BW8:BW71" si="43">BC8*BL8*$X8*$M8</f>
        <v>572794.94905344013</v>
      </c>
      <c r="BX8" s="738">
        <f t="shared" ref="BX8:BX71" si="44">BD8*BM8*$X8*$M8</f>
        <v>577717.47302976006</v>
      </c>
      <c r="BY8" s="738">
        <f t="shared" ref="BY8:BY71" si="45">BE8*BN8*$X8*$M8</f>
        <v>582639.99700608023</v>
      </c>
      <c r="BZ8" s="738">
        <f t="shared" ref="BZ8:BZ71" si="46">BF8*BO8*$X8*$M8</f>
        <v>587562.52098240005</v>
      </c>
      <c r="CA8" s="739">
        <f t="shared" si="28"/>
        <v>548182.32917183999</v>
      </c>
      <c r="CB8" s="739">
        <f t="shared" si="29"/>
        <v>553104.85314816004</v>
      </c>
      <c r="CC8" s="739">
        <f t="shared" si="30"/>
        <v>558027.37712447997</v>
      </c>
      <c r="CD8" s="739">
        <f t="shared" si="31"/>
        <v>562949.90110080002</v>
      </c>
      <c r="CE8" s="739">
        <f t="shared" si="32"/>
        <v>567872.42507712008</v>
      </c>
      <c r="CF8" s="739">
        <f t="shared" si="33"/>
        <v>572794.94905344013</v>
      </c>
      <c r="CG8" s="739">
        <f t="shared" si="34"/>
        <v>577717.47302976006</v>
      </c>
      <c r="CH8" s="739">
        <f t="shared" si="35"/>
        <v>582639.99700608023</v>
      </c>
      <c r="CI8" s="739">
        <f t="shared" si="36"/>
        <v>587562.52098240005</v>
      </c>
    </row>
    <row r="9" spans="1:87">
      <c r="A9" s="580">
        <v>29</v>
      </c>
      <c r="B9" s="497" t="s">
        <v>45</v>
      </c>
      <c r="C9" s="497" t="s">
        <v>46</v>
      </c>
      <c r="D9" s="497" t="s">
        <v>52</v>
      </c>
      <c r="E9" s="497" t="str">
        <f t="shared" si="7"/>
        <v>Purchase of consumables for ORS and IV Fluid for severe diarrhea</v>
      </c>
      <c r="F9" s="497">
        <v>2</v>
      </c>
      <c r="G9" s="497">
        <v>3</v>
      </c>
      <c r="H9" s="497">
        <v>0.59</v>
      </c>
      <c r="I9" s="497">
        <v>59.637767200000006</v>
      </c>
      <c r="J9" s="499">
        <v>101.08096135593222</v>
      </c>
      <c r="K9" s="500">
        <f t="shared" si="8"/>
        <v>57953.019039999999</v>
      </c>
      <c r="L9" s="501">
        <v>0</v>
      </c>
      <c r="M9" s="501">
        <v>0.57999999999999996</v>
      </c>
      <c r="N9" s="563" t="s">
        <v>48</v>
      </c>
      <c r="O9" s="577" t="s">
        <v>344</v>
      </c>
      <c r="P9" s="502">
        <v>2888984</v>
      </c>
      <c r="Q9" s="503">
        <v>3.4000000000000002E-2</v>
      </c>
      <c r="R9" s="504" t="s">
        <v>349</v>
      </c>
      <c r="S9" s="504">
        <f t="shared" si="9"/>
        <v>98225.456000000006</v>
      </c>
      <c r="T9" s="501">
        <v>1</v>
      </c>
      <c r="U9" s="504" t="s">
        <v>346</v>
      </c>
      <c r="V9" s="504">
        <v>1</v>
      </c>
      <c r="W9" s="504"/>
      <c r="X9" s="497">
        <v>0.108072</v>
      </c>
      <c r="Y9" s="507">
        <f t="shared" si="10"/>
        <v>98225</v>
      </c>
      <c r="Z9" s="508">
        <f t="shared" si="11"/>
        <v>10933884.125256961</v>
      </c>
      <c r="AA9" s="578">
        <f t="shared" si="12"/>
        <v>10615.421480832001</v>
      </c>
      <c r="AB9" s="567" t="s">
        <v>49</v>
      </c>
      <c r="AC9" s="593">
        <f t="shared" si="13"/>
        <v>33612.751043199998</v>
      </c>
      <c r="AD9" s="567" t="s">
        <v>3176</v>
      </c>
      <c r="AE9" s="597">
        <f t="shared" si="14"/>
        <v>2915161.3333333335</v>
      </c>
      <c r="AF9" s="536">
        <f t="shared" si="15"/>
        <v>2941338.666666667</v>
      </c>
      <c r="AG9" s="536">
        <f t="shared" si="15"/>
        <v>2967516.0000000005</v>
      </c>
      <c r="AH9" s="536">
        <f t="shared" si="15"/>
        <v>2993693.333333334</v>
      </c>
      <c r="AI9" s="536">
        <f t="shared" si="15"/>
        <v>3019870.6666666674</v>
      </c>
      <c r="AJ9" s="536">
        <f t="shared" si="15"/>
        <v>3046048.0000000009</v>
      </c>
      <c r="AK9" s="536">
        <f t="shared" si="15"/>
        <v>3072225.3333333344</v>
      </c>
      <c r="AL9" s="536">
        <f t="shared" si="15"/>
        <v>3098402.6666666679</v>
      </c>
      <c r="AM9" s="598">
        <v>3124580</v>
      </c>
      <c r="AN9" s="710">
        <v>3.4000000000000002E-2</v>
      </c>
      <c r="AO9" s="546">
        <f t="shared" si="16"/>
        <v>3.4000000000000002E-2</v>
      </c>
      <c r="AP9" s="546">
        <f t="shared" si="16"/>
        <v>3.4000000000000002E-2</v>
      </c>
      <c r="AQ9" s="546">
        <f t="shared" si="16"/>
        <v>3.4000000000000002E-2</v>
      </c>
      <c r="AR9" s="546">
        <f t="shared" si="16"/>
        <v>3.4000000000000002E-2</v>
      </c>
      <c r="AS9" s="546">
        <f t="shared" si="16"/>
        <v>3.4000000000000002E-2</v>
      </c>
      <c r="AT9" s="546">
        <f t="shared" si="16"/>
        <v>3.4000000000000002E-2</v>
      </c>
      <c r="AU9" s="546">
        <f t="shared" si="16"/>
        <v>3.4000000000000002E-2</v>
      </c>
      <c r="AV9" s="709">
        <v>3.4000000000000002E-2</v>
      </c>
      <c r="AW9" s="511" t="s">
        <v>349</v>
      </c>
      <c r="AX9" s="617">
        <f t="shared" si="17"/>
        <v>99115.485333333345</v>
      </c>
      <c r="AY9" s="509">
        <f t="shared" si="18"/>
        <v>100005.51466666668</v>
      </c>
      <c r="AZ9" s="509">
        <f t="shared" si="19"/>
        <v>100895.54400000002</v>
      </c>
      <c r="BA9" s="509">
        <f t="shared" si="20"/>
        <v>101785.57333333336</v>
      </c>
      <c r="BB9" s="509">
        <f t="shared" si="21"/>
        <v>102675.6026666667</v>
      </c>
      <c r="BC9" s="509">
        <f t="shared" si="22"/>
        <v>103565.63200000004</v>
      </c>
      <c r="BD9" s="509">
        <f t="shared" si="23"/>
        <v>104455.66133333338</v>
      </c>
      <c r="BE9" s="509">
        <f t="shared" si="24"/>
        <v>105345.69066666672</v>
      </c>
      <c r="BF9" s="860">
        <f t="shared" si="25"/>
        <v>106235.72</v>
      </c>
      <c r="BG9" s="620">
        <v>1</v>
      </c>
      <c r="BH9" s="546">
        <f t="shared" si="26"/>
        <v>1</v>
      </c>
      <c r="BI9" s="546">
        <f t="shared" si="26"/>
        <v>1</v>
      </c>
      <c r="BJ9" s="546">
        <f t="shared" si="26"/>
        <v>1</v>
      </c>
      <c r="BK9" s="546">
        <f t="shared" si="26"/>
        <v>1</v>
      </c>
      <c r="BL9" s="546">
        <f t="shared" si="26"/>
        <v>1</v>
      </c>
      <c r="BM9" s="546">
        <f t="shared" si="26"/>
        <v>1</v>
      </c>
      <c r="BN9" s="546">
        <f t="shared" si="26"/>
        <v>1</v>
      </c>
      <c r="BO9" s="751">
        <v>1</v>
      </c>
      <c r="BP9" s="504"/>
      <c r="BQ9" s="737">
        <f t="shared" si="37"/>
        <v>6156.94445888256</v>
      </c>
      <c r="BR9" s="738">
        <f t="shared" si="38"/>
        <v>6212.7330639475203</v>
      </c>
      <c r="BS9" s="738">
        <f t="shared" si="39"/>
        <v>6268.5216690124807</v>
      </c>
      <c r="BT9" s="738">
        <f t="shared" si="40"/>
        <v>6324.3102740774411</v>
      </c>
      <c r="BU9" s="738">
        <f t="shared" si="41"/>
        <v>6380.0988791424015</v>
      </c>
      <c r="BV9" s="738">
        <f t="shared" si="42"/>
        <v>6435.887484207361</v>
      </c>
      <c r="BW9" s="738">
        <f t="shared" si="43"/>
        <v>6491.6760892723223</v>
      </c>
      <c r="BX9" s="738">
        <f t="shared" si="44"/>
        <v>6547.4646943372827</v>
      </c>
      <c r="BY9" s="738">
        <f t="shared" si="45"/>
        <v>6603.2532994022431</v>
      </c>
      <c r="BZ9" s="738">
        <f t="shared" si="46"/>
        <v>6659.0419044671999</v>
      </c>
      <c r="CA9" s="739">
        <f t="shared" si="28"/>
        <v>10711.608730944001</v>
      </c>
      <c r="CB9" s="739">
        <f t="shared" si="29"/>
        <v>10807.795981056002</v>
      </c>
      <c r="CC9" s="739">
        <f t="shared" si="30"/>
        <v>10903.983231168002</v>
      </c>
      <c r="CD9" s="739">
        <f t="shared" si="31"/>
        <v>11000.170481280004</v>
      </c>
      <c r="CE9" s="739">
        <f t="shared" si="32"/>
        <v>11096.357731392003</v>
      </c>
      <c r="CF9" s="739">
        <f t="shared" si="33"/>
        <v>11192.544981504005</v>
      </c>
      <c r="CG9" s="739">
        <f t="shared" si="34"/>
        <v>11288.732231616006</v>
      </c>
      <c r="CH9" s="739">
        <f t="shared" si="35"/>
        <v>11384.919481728006</v>
      </c>
      <c r="CI9" s="739">
        <f t="shared" si="36"/>
        <v>11481.10673184</v>
      </c>
    </row>
    <row r="10" spans="1:87">
      <c r="A10" s="580">
        <v>44</v>
      </c>
      <c r="B10" s="497" t="s">
        <v>54</v>
      </c>
      <c r="C10" s="497" t="s">
        <v>55</v>
      </c>
      <c r="D10" s="497" t="s">
        <v>56</v>
      </c>
      <c r="E10" s="497" t="str">
        <f t="shared" si="7"/>
        <v>Purchase of consumables for Topical antibiotics for acute otitis media (under 5s)</v>
      </c>
      <c r="F10" s="498">
        <v>3</v>
      </c>
      <c r="G10" s="497">
        <v>2.57</v>
      </c>
      <c r="H10" s="497">
        <v>51.983031537222132</v>
      </c>
      <c r="I10" s="497">
        <v>532.91600705833162</v>
      </c>
      <c r="J10" s="499">
        <v>10.251730060736076</v>
      </c>
      <c r="K10" s="500">
        <f t="shared" si="8"/>
        <v>2117511.863993675</v>
      </c>
      <c r="L10" s="501">
        <v>0.46999999999970571</v>
      </c>
      <c r="M10" s="501">
        <v>0.65</v>
      </c>
      <c r="N10" s="563" t="s">
        <v>48</v>
      </c>
      <c r="O10" s="577" t="s">
        <v>344</v>
      </c>
      <c r="P10" s="502">
        <v>2888984</v>
      </c>
      <c r="Q10" s="503">
        <v>0.03</v>
      </c>
      <c r="R10" s="504" t="s">
        <v>350</v>
      </c>
      <c r="S10" s="504">
        <f t="shared" si="9"/>
        <v>86669.51999999999</v>
      </c>
      <c r="T10" s="501">
        <v>0.47</v>
      </c>
      <c r="U10" s="504" t="s">
        <v>346</v>
      </c>
      <c r="V10" s="504">
        <v>1</v>
      </c>
      <c r="W10" s="504" t="s">
        <v>493</v>
      </c>
      <c r="X10" s="497">
        <v>0.26350799999999996</v>
      </c>
      <c r="Y10" s="507">
        <f t="shared" si="10"/>
        <v>40735</v>
      </c>
      <c r="Z10" s="508">
        <f t="shared" si="11"/>
        <v>11055929.959249053</v>
      </c>
      <c r="AA10" s="578">
        <f t="shared" si="12"/>
        <v>10733.912581795197</v>
      </c>
      <c r="AB10" s="567" t="s">
        <v>49</v>
      </c>
      <c r="AC10" s="593">
        <f t="shared" si="13"/>
        <v>1376382.7115958887</v>
      </c>
      <c r="AD10" s="567" t="s">
        <v>3176</v>
      </c>
      <c r="AE10" s="597">
        <f t="shared" si="14"/>
        <v>2915161.3333333335</v>
      </c>
      <c r="AF10" s="536">
        <f t="shared" si="15"/>
        <v>2941338.666666667</v>
      </c>
      <c r="AG10" s="536">
        <f t="shared" si="15"/>
        <v>2967516.0000000005</v>
      </c>
      <c r="AH10" s="536">
        <f t="shared" si="15"/>
        <v>2993693.333333334</v>
      </c>
      <c r="AI10" s="536">
        <f t="shared" si="15"/>
        <v>3019870.6666666674</v>
      </c>
      <c r="AJ10" s="536">
        <f t="shared" si="15"/>
        <v>3046048.0000000009</v>
      </c>
      <c r="AK10" s="536">
        <f t="shared" si="15"/>
        <v>3072225.3333333344</v>
      </c>
      <c r="AL10" s="536">
        <f t="shared" si="15"/>
        <v>3098402.6666666679</v>
      </c>
      <c r="AM10" s="598">
        <v>3124580</v>
      </c>
      <c r="AN10" s="710">
        <v>0.03</v>
      </c>
      <c r="AO10" s="546">
        <f t="shared" si="16"/>
        <v>0.03</v>
      </c>
      <c r="AP10" s="546">
        <f t="shared" si="16"/>
        <v>0.03</v>
      </c>
      <c r="AQ10" s="546">
        <f t="shared" si="16"/>
        <v>0.03</v>
      </c>
      <c r="AR10" s="546">
        <f t="shared" si="16"/>
        <v>0.03</v>
      </c>
      <c r="AS10" s="546">
        <f t="shared" si="16"/>
        <v>0.03</v>
      </c>
      <c r="AT10" s="546">
        <f t="shared" si="16"/>
        <v>0.03</v>
      </c>
      <c r="AU10" s="546">
        <f t="shared" si="16"/>
        <v>0.03</v>
      </c>
      <c r="AV10" s="709">
        <v>0.03</v>
      </c>
      <c r="AW10" s="511" t="s">
        <v>350</v>
      </c>
      <c r="AX10" s="617">
        <f t="shared" si="17"/>
        <v>87454.84</v>
      </c>
      <c r="AY10" s="509">
        <f t="shared" si="18"/>
        <v>88240.16</v>
      </c>
      <c r="AZ10" s="509">
        <f t="shared" si="19"/>
        <v>89025.48000000001</v>
      </c>
      <c r="BA10" s="509">
        <f t="shared" si="20"/>
        <v>89810.800000000017</v>
      </c>
      <c r="BB10" s="509">
        <f t="shared" si="21"/>
        <v>90596.120000000024</v>
      </c>
      <c r="BC10" s="509">
        <f t="shared" si="22"/>
        <v>91381.440000000031</v>
      </c>
      <c r="BD10" s="509">
        <f t="shared" si="23"/>
        <v>92166.760000000024</v>
      </c>
      <c r="BE10" s="509">
        <f t="shared" si="24"/>
        <v>92952.080000000031</v>
      </c>
      <c r="BF10" s="860">
        <f t="shared" si="25"/>
        <v>93737.4</v>
      </c>
      <c r="BG10" s="620">
        <v>0.47</v>
      </c>
      <c r="BH10" s="546">
        <f t="shared" si="26"/>
        <v>0.47</v>
      </c>
      <c r="BI10" s="546">
        <f t="shared" si="26"/>
        <v>0.47</v>
      </c>
      <c r="BJ10" s="546">
        <f t="shared" si="26"/>
        <v>0.47</v>
      </c>
      <c r="BK10" s="546">
        <f t="shared" si="26"/>
        <v>0.47</v>
      </c>
      <c r="BL10" s="546">
        <f t="shared" si="26"/>
        <v>0.47</v>
      </c>
      <c r="BM10" s="546">
        <f t="shared" si="26"/>
        <v>0.47</v>
      </c>
      <c r="BN10" s="546">
        <f t="shared" si="26"/>
        <v>0.47</v>
      </c>
      <c r="BO10" s="751">
        <v>0.47</v>
      </c>
      <c r="BP10" s="504"/>
      <c r="BQ10" s="737">
        <f t="shared" si="37"/>
        <v>6977.0431781668785</v>
      </c>
      <c r="BR10" s="738">
        <f t="shared" si="38"/>
        <v>7040.2627684989593</v>
      </c>
      <c r="BS10" s="738">
        <f t="shared" si="39"/>
        <v>7103.4823588310401</v>
      </c>
      <c r="BT10" s="738">
        <f t="shared" si="40"/>
        <v>7166.7019491631199</v>
      </c>
      <c r="BU10" s="738">
        <f t="shared" si="41"/>
        <v>7229.9215394952007</v>
      </c>
      <c r="BV10" s="738">
        <f t="shared" si="42"/>
        <v>7293.1411298272815</v>
      </c>
      <c r="BW10" s="738">
        <f t="shared" si="43"/>
        <v>7356.3607201593613</v>
      </c>
      <c r="BX10" s="738">
        <f t="shared" si="44"/>
        <v>7419.5803104914412</v>
      </c>
      <c r="BY10" s="738">
        <f t="shared" si="45"/>
        <v>7482.799900823522</v>
      </c>
      <c r="BZ10" s="738">
        <f t="shared" si="46"/>
        <v>7546.0194911555982</v>
      </c>
      <c r="CA10" s="739">
        <f t="shared" si="28"/>
        <v>10831.173489998399</v>
      </c>
      <c r="CB10" s="739">
        <f t="shared" si="29"/>
        <v>10928.4343982016</v>
      </c>
      <c r="CC10" s="739">
        <f t="shared" si="30"/>
        <v>11025.695306404799</v>
      </c>
      <c r="CD10" s="739">
        <f t="shared" si="31"/>
        <v>11122.956214608001</v>
      </c>
      <c r="CE10" s="739">
        <f t="shared" si="32"/>
        <v>11220.217122811202</v>
      </c>
      <c r="CF10" s="739">
        <f t="shared" si="33"/>
        <v>11317.478031014401</v>
      </c>
      <c r="CG10" s="739">
        <f t="shared" si="34"/>
        <v>11414.738939217601</v>
      </c>
      <c r="CH10" s="739">
        <f t="shared" si="35"/>
        <v>11511.999847420802</v>
      </c>
      <c r="CI10" s="739">
        <f t="shared" si="36"/>
        <v>11609.260755623996</v>
      </c>
    </row>
    <row r="11" spans="1:87" ht="25.2" customHeight="1">
      <c r="A11" s="580">
        <v>61</v>
      </c>
      <c r="B11" s="497" t="s">
        <v>58</v>
      </c>
      <c r="C11" s="497" t="s">
        <v>59</v>
      </c>
      <c r="D11" s="497" t="s">
        <v>60</v>
      </c>
      <c r="E11" s="497" t="str">
        <f t="shared" si="7"/>
        <v>Purchase of consumables for Voluntary counselling and testing for HIV</v>
      </c>
      <c r="F11" s="498">
        <v>3</v>
      </c>
      <c r="G11" s="497">
        <v>2.88</v>
      </c>
      <c r="H11" s="497">
        <v>2.7142320270092734E-2</v>
      </c>
      <c r="I11" s="497">
        <v>0.99811330398680975</v>
      </c>
      <c r="J11" s="499">
        <v>36.773322768820151</v>
      </c>
      <c r="K11" s="500">
        <f t="shared" si="8"/>
        <v>169272.68761505903</v>
      </c>
      <c r="L11" s="501">
        <v>1</v>
      </c>
      <c r="M11" s="501">
        <v>1</v>
      </c>
      <c r="N11" s="563" t="s">
        <v>51</v>
      </c>
      <c r="O11" s="577" t="s">
        <v>351</v>
      </c>
      <c r="P11" s="502">
        <v>18898441</v>
      </c>
      <c r="Q11" s="503">
        <v>0.33</v>
      </c>
      <c r="R11" s="504" t="s">
        <v>352</v>
      </c>
      <c r="S11" s="504">
        <f t="shared" si="9"/>
        <v>6236485.5300000003</v>
      </c>
      <c r="T11" s="501">
        <v>1</v>
      </c>
      <c r="U11" s="497" t="s">
        <v>353</v>
      </c>
      <c r="V11" s="497">
        <v>1</v>
      </c>
      <c r="W11" s="497" t="s">
        <v>494</v>
      </c>
      <c r="X11" s="497">
        <v>2.2027439999999996</v>
      </c>
      <c r="Y11" s="507">
        <f t="shared" si="10"/>
        <v>6236486</v>
      </c>
      <c r="Z11" s="508">
        <f t="shared" si="11"/>
        <v>14149502514.763149</v>
      </c>
      <c r="AA11" s="578">
        <f t="shared" si="12"/>
        <v>13737381.082294319</v>
      </c>
      <c r="AB11" s="567" t="s">
        <v>49</v>
      </c>
      <c r="AC11" s="593">
        <f t="shared" si="13"/>
        <v>169272.68761505903</v>
      </c>
      <c r="AD11" s="567" t="s">
        <v>378</v>
      </c>
      <c r="AE11" s="597">
        <f t="shared" si="14"/>
        <v>19366610.555555556</v>
      </c>
      <c r="AF11" s="536">
        <f t="shared" si="15"/>
        <v>19834780.111111112</v>
      </c>
      <c r="AG11" s="536">
        <f t="shared" si="15"/>
        <v>20302949.666666668</v>
      </c>
      <c r="AH11" s="536">
        <f t="shared" si="15"/>
        <v>20771119.222222224</v>
      </c>
      <c r="AI11" s="536">
        <f t="shared" si="15"/>
        <v>21239288.77777778</v>
      </c>
      <c r="AJ11" s="536">
        <f t="shared" si="15"/>
        <v>21707458.333333336</v>
      </c>
      <c r="AK11" s="536">
        <f t="shared" si="15"/>
        <v>22175627.888888892</v>
      </c>
      <c r="AL11" s="536">
        <f t="shared" si="15"/>
        <v>22643797.444444448</v>
      </c>
      <c r="AM11" s="598">
        <v>23111967</v>
      </c>
      <c r="AN11" s="609">
        <f>((AV11-Q11)/$AF$2)+Q11</f>
        <v>0.31555555555555559</v>
      </c>
      <c r="AO11" s="513">
        <f t="shared" si="16"/>
        <v>0.30111111111111116</v>
      </c>
      <c r="AP11" s="513">
        <f t="shared" si="16"/>
        <v>0.28666666666666674</v>
      </c>
      <c r="AQ11" s="513">
        <f t="shared" si="16"/>
        <v>0.27222222222222231</v>
      </c>
      <c r="AR11" s="513">
        <f t="shared" si="16"/>
        <v>0.25777777777777788</v>
      </c>
      <c r="AS11" s="513">
        <f t="shared" si="16"/>
        <v>0.24333333333333343</v>
      </c>
      <c r="AT11" s="513">
        <f t="shared" si="16"/>
        <v>0.22888888888888897</v>
      </c>
      <c r="AU11" s="513">
        <f t="shared" si="16"/>
        <v>0.21444444444444452</v>
      </c>
      <c r="AV11" s="720">
        <v>0.2</v>
      </c>
      <c r="AW11" s="497" t="s">
        <v>521</v>
      </c>
      <c r="AX11" s="617">
        <f t="shared" si="17"/>
        <v>6111241.5530864205</v>
      </c>
      <c r="AY11" s="509">
        <f t="shared" si="18"/>
        <v>5972472.6779012354</v>
      </c>
      <c r="AZ11" s="509">
        <f t="shared" si="19"/>
        <v>5820178.9044444459</v>
      </c>
      <c r="BA11" s="509">
        <f t="shared" si="20"/>
        <v>5654360.2327160519</v>
      </c>
      <c r="BB11" s="509">
        <f t="shared" si="21"/>
        <v>5475016.6627160525</v>
      </c>
      <c r="BC11" s="509">
        <f t="shared" si="22"/>
        <v>5282148.1944444468</v>
      </c>
      <c r="BD11" s="509">
        <f t="shared" si="23"/>
        <v>5075754.8279012367</v>
      </c>
      <c r="BE11" s="509">
        <f t="shared" si="24"/>
        <v>4855836.5630864222</v>
      </c>
      <c r="BF11" s="860">
        <f t="shared" si="25"/>
        <v>4622393.4000000004</v>
      </c>
      <c r="BG11" s="606">
        <v>1</v>
      </c>
      <c r="BH11" s="546">
        <f t="shared" si="26"/>
        <v>1</v>
      </c>
      <c r="BI11" s="546">
        <f t="shared" si="26"/>
        <v>1</v>
      </c>
      <c r="BJ11" s="546">
        <f t="shared" si="26"/>
        <v>1</v>
      </c>
      <c r="BK11" s="546">
        <f t="shared" si="26"/>
        <v>1</v>
      </c>
      <c r="BL11" s="546">
        <f t="shared" si="26"/>
        <v>1</v>
      </c>
      <c r="BM11" s="546">
        <f t="shared" si="26"/>
        <v>1</v>
      </c>
      <c r="BN11" s="546">
        <f t="shared" si="26"/>
        <v>1</v>
      </c>
      <c r="BO11" s="752">
        <v>1</v>
      </c>
      <c r="BP11" s="497"/>
      <c r="BQ11" s="737">
        <f t="shared" si="37"/>
        <v>13737381.082294319</v>
      </c>
      <c r="BR11" s="738">
        <f t="shared" si="38"/>
        <v>13461500.663611792</v>
      </c>
      <c r="BS11" s="738">
        <f t="shared" si="39"/>
        <v>13155828.356410876</v>
      </c>
      <c r="BT11" s="738">
        <f t="shared" si="40"/>
        <v>12820364.160691574</v>
      </c>
      <c r="BU11" s="738">
        <f t="shared" si="41"/>
        <v>12455108.076453885</v>
      </c>
      <c r="BV11" s="738">
        <f t="shared" si="42"/>
        <v>12060060.103697807</v>
      </c>
      <c r="BW11" s="738">
        <f t="shared" si="43"/>
        <v>11635220.242423337</v>
      </c>
      <c r="BX11" s="738">
        <f t="shared" si="44"/>
        <v>11180588.49263048</v>
      </c>
      <c r="BY11" s="738">
        <f t="shared" si="45"/>
        <v>10696164.854319235</v>
      </c>
      <c r="BZ11" s="738">
        <f t="shared" si="46"/>
        <v>10181949.3274896</v>
      </c>
      <c r="CA11" s="739">
        <f t="shared" si="28"/>
        <v>13461500.663611792</v>
      </c>
      <c r="CB11" s="739">
        <f t="shared" si="29"/>
        <v>13155828.356410876</v>
      </c>
      <c r="CC11" s="739">
        <f t="shared" si="30"/>
        <v>12820364.160691574</v>
      </c>
      <c r="CD11" s="739">
        <f t="shared" si="31"/>
        <v>12455108.076453885</v>
      </c>
      <c r="CE11" s="739">
        <f t="shared" si="32"/>
        <v>12060060.103697807</v>
      </c>
      <c r="CF11" s="739">
        <f t="shared" si="33"/>
        <v>11635220.242423337</v>
      </c>
      <c r="CG11" s="739">
        <f t="shared" si="34"/>
        <v>11180588.49263048</v>
      </c>
      <c r="CH11" s="739">
        <f t="shared" si="35"/>
        <v>10696164.854319235</v>
      </c>
      <c r="CI11" s="739">
        <f t="shared" si="36"/>
        <v>10181949.3274896</v>
      </c>
    </row>
    <row r="12" spans="1:87">
      <c r="A12" s="580">
        <v>62</v>
      </c>
      <c r="B12" s="497" t="s">
        <v>58</v>
      </c>
      <c r="C12" s="497" t="s">
        <v>62</v>
      </c>
      <c r="D12" s="497" t="s">
        <v>63</v>
      </c>
      <c r="E12" s="497" t="str">
        <f t="shared" si="7"/>
        <v>Purchase of consumables for ART for men</v>
      </c>
      <c r="F12" s="498">
        <v>3</v>
      </c>
      <c r="G12" s="497">
        <v>2.4300000000000002</v>
      </c>
      <c r="H12" s="497">
        <v>0.58622679981792303</v>
      </c>
      <c r="I12" s="497">
        <v>213.55719738048242</v>
      </c>
      <c r="J12" s="499">
        <v>364.29108571428571</v>
      </c>
      <c r="K12" s="500">
        <f t="shared" si="8"/>
        <v>173911.96332334002</v>
      </c>
      <c r="L12" s="501">
        <v>0.9</v>
      </c>
      <c r="M12" s="501">
        <v>1</v>
      </c>
      <c r="N12" s="563" t="s">
        <v>51</v>
      </c>
      <c r="O12" s="577" t="s">
        <v>354</v>
      </c>
      <c r="P12" s="512">
        <v>4919789</v>
      </c>
      <c r="Q12" s="503">
        <v>6.7000000000000004E-2</v>
      </c>
      <c r="R12" s="504" t="s">
        <v>355</v>
      </c>
      <c r="S12" s="512">
        <f t="shared" si="9"/>
        <v>329625.86300000001</v>
      </c>
      <c r="T12" s="501">
        <v>0.9</v>
      </c>
      <c r="U12" s="504" t="s">
        <v>356</v>
      </c>
      <c r="V12" s="504">
        <v>3</v>
      </c>
      <c r="W12" s="504" t="s">
        <v>495</v>
      </c>
      <c r="X12" s="497">
        <v>84.095999999999989</v>
      </c>
      <c r="Y12" s="507">
        <f t="shared" si="10"/>
        <v>296663</v>
      </c>
      <c r="Z12" s="508">
        <f t="shared" si="11"/>
        <v>25696640764.884098</v>
      </c>
      <c r="AA12" s="578">
        <f t="shared" si="12"/>
        <v>24948194.9173632</v>
      </c>
      <c r="AB12" s="567" t="s">
        <v>49</v>
      </c>
      <c r="AC12" s="593">
        <f t="shared" si="13"/>
        <v>173911.96332334002</v>
      </c>
      <c r="AD12" s="627" t="s">
        <v>604</v>
      </c>
      <c r="AE12" s="597">
        <f t="shared" si="14"/>
        <v>5122680.888888889</v>
      </c>
      <c r="AF12" s="536">
        <f t="shared" si="15"/>
        <v>5325572.777777778</v>
      </c>
      <c r="AG12" s="536">
        <f t="shared" si="15"/>
        <v>5528464.666666667</v>
      </c>
      <c r="AH12" s="536">
        <f t="shared" si="15"/>
        <v>5731356.555555556</v>
      </c>
      <c r="AI12" s="536">
        <f t="shared" si="15"/>
        <v>5934248.444444445</v>
      </c>
      <c r="AJ12" s="536">
        <f t="shared" si="15"/>
        <v>6137140.333333334</v>
      </c>
      <c r="AK12" s="536">
        <f t="shared" si="15"/>
        <v>6340032.2222222229</v>
      </c>
      <c r="AL12" s="536">
        <f t="shared" si="15"/>
        <v>6542924.1111111119</v>
      </c>
      <c r="AM12" s="598">
        <v>6745816</v>
      </c>
      <c r="AN12" s="609">
        <f>((AV12-Q12)/$AF$2)+Q12</f>
        <v>6.511111111111112E-2</v>
      </c>
      <c r="AO12" s="513">
        <f t="shared" si="16"/>
        <v>6.3222222222222235E-2</v>
      </c>
      <c r="AP12" s="513">
        <f t="shared" si="16"/>
        <v>6.1333333333333344E-2</v>
      </c>
      <c r="AQ12" s="513">
        <f t="shared" si="16"/>
        <v>5.9444444444444453E-2</v>
      </c>
      <c r="AR12" s="513">
        <f t="shared" si="16"/>
        <v>5.7555555555555561E-2</v>
      </c>
      <c r="AS12" s="513">
        <f t="shared" si="16"/>
        <v>5.566666666666667E-2</v>
      </c>
      <c r="AT12" s="513">
        <f t="shared" si="16"/>
        <v>5.3777777777777779E-2</v>
      </c>
      <c r="AU12" s="513">
        <f t="shared" si="16"/>
        <v>5.1888888888888887E-2</v>
      </c>
      <c r="AV12" s="723">
        <v>0.05</v>
      </c>
      <c r="AW12" s="724" t="s">
        <v>517</v>
      </c>
      <c r="AX12" s="617">
        <f t="shared" si="17"/>
        <v>333543.44454320992</v>
      </c>
      <c r="AY12" s="509">
        <f t="shared" si="18"/>
        <v>336694.54561728402</v>
      </c>
      <c r="AZ12" s="509">
        <f t="shared" si="19"/>
        <v>339079.16622222232</v>
      </c>
      <c r="BA12" s="509">
        <f t="shared" si="20"/>
        <v>340697.30635802477</v>
      </c>
      <c r="BB12" s="509">
        <f t="shared" si="21"/>
        <v>341548.96602469141</v>
      </c>
      <c r="BC12" s="509">
        <f t="shared" si="22"/>
        <v>341634.14522222226</v>
      </c>
      <c r="BD12" s="509">
        <f t="shared" si="23"/>
        <v>340952.8439506173</v>
      </c>
      <c r="BE12" s="509">
        <f t="shared" si="24"/>
        <v>339505.0622098766</v>
      </c>
      <c r="BF12" s="861">
        <f t="shared" si="25"/>
        <v>337290.80000000005</v>
      </c>
      <c r="BG12" s="609">
        <f>((BO12-T12)/$AF$2)+T12</f>
        <v>0.90555555555555556</v>
      </c>
      <c r="BH12" s="513">
        <f t="shared" si="26"/>
        <v>0.91111111111111109</v>
      </c>
      <c r="BI12" s="513">
        <f t="shared" si="26"/>
        <v>0.91666666666666663</v>
      </c>
      <c r="BJ12" s="513">
        <f t="shared" si="26"/>
        <v>0.92222222222222217</v>
      </c>
      <c r="BK12" s="513">
        <f t="shared" si="26"/>
        <v>0.9277777777777777</v>
      </c>
      <c r="BL12" s="513">
        <f t="shared" si="26"/>
        <v>0.93333333333333324</v>
      </c>
      <c r="BM12" s="513">
        <f t="shared" si="26"/>
        <v>0.93888888888888877</v>
      </c>
      <c r="BN12" s="513">
        <f t="shared" si="26"/>
        <v>0.94444444444444431</v>
      </c>
      <c r="BO12" s="753">
        <v>0.95</v>
      </c>
      <c r="BP12" s="497"/>
      <c r="BQ12" s="737">
        <f t="shared" si="37"/>
        <v>24948194.9173632</v>
      </c>
      <c r="BR12" s="738">
        <f t="shared" si="38"/>
        <v>25400534.058365788</v>
      </c>
      <c r="BS12" s="738">
        <f t="shared" si="39"/>
        <v>25797805.44083279</v>
      </c>
      <c r="BT12" s="738">
        <f t="shared" si="40"/>
        <v>26138934.765738674</v>
      </c>
      <c r="BU12" s="738">
        <f t="shared" si="41"/>
        <v>26422847.734057877</v>
      </c>
      <c r="BV12" s="738">
        <f t="shared" si="42"/>
        <v>26648470.046764877</v>
      </c>
      <c r="BW12" s="738">
        <f t="shared" si="43"/>
        <v>26814727.404834133</v>
      </c>
      <c r="BX12" s="738">
        <f t="shared" si="44"/>
        <v>26920545.509240095</v>
      </c>
      <c r="BY12" s="738">
        <f t="shared" si="45"/>
        <v>26964850.060957231</v>
      </c>
      <c r="BZ12" s="738">
        <f t="shared" si="46"/>
        <v>26946566.760959998</v>
      </c>
      <c r="CA12" s="739">
        <f t="shared" si="28"/>
        <v>25400534.058365788</v>
      </c>
      <c r="CB12" s="739">
        <f t="shared" si="29"/>
        <v>25797805.44083279</v>
      </c>
      <c r="CC12" s="739">
        <f t="shared" si="30"/>
        <v>26138934.765738674</v>
      </c>
      <c r="CD12" s="739">
        <f t="shared" si="31"/>
        <v>26422847.734057877</v>
      </c>
      <c r="CE12" s="739">
        <f t="shared" si="32"/>
        <v>26648470.046764877</v>
      </c>
      <c r="CF12" s="739">
        <f t="shared" si="33"/>
        <v>26814727.404834133</v>
      </c>
      <c r="CG12" s="739">
        <f t="shared" si="34"/>
        <v>26920545.509240095</v>
      </c>
      <c r="CH12" s="739">
        <f t="shared" si="35"/>
        <v>26964850.060957231</v>
      </c>
      <c r="CI12" s="739">
        <f t="shared" si="36"/>
        <v>26946566.760959998</v>
      </c>
    </row>
    <row r="13" spans="1:87" ht="24" customHeight="1">
      <c r="A13" s="580">
        <v>63</v>
      </c>
      <c r="B13" s="497" t="s">
        <v>58</v>
      </c>
      <c r="C13" s="497" t="s">
        <v>62</v>
      </c>
      <c r="D13" s="497" t="s">
        <v>65</v>
      </c>
      <c r="E13" s="497" t="str">
        <f t="shared" si="7"/>
        <v>Purchase of consumables for ART for women</v>
      </c>
      <c r="F13" s="498">
        <v>3</v>
      </c>
      <c r="G13" s="497">
        <v>2.5</v>
      </c>
      <c r="H13" s="497">
        <v>0.58622679981792303</v>
      </c>
      <c r="I13" s="497">
        <v>213.55719738048242</v>
      </c>
      <c r="J13" s="499">
        <v>364.29108571428571</v>
      </c>
      <c r="K13" s="500">
        <f t="shared" si="8"/>
        <v>314846.57239483716</v>
      </c>
      <c r="L13" s="501">
        <v>0.9</v>
      </c>
      <c r="M13" s="501">
        <v>1</v>
      </c>
      <c r="N13" s="563" t="s">
        <v>51</v>
      </c>
      <c r="O13" s="577" t="s">
        <v>357</v>
      </c>
      <c r="P13" s="514">
        <v>5407283</v>
      </c>
      <c r="Q13" s="503">
        <v>0.11036</v>
      </c>
      <c r="R13" s="504" t="s">
        <v>358</v>
      </c>
      <c r="S13" s="512">
        <f t="shared" si="9"/>
        <v>596747.75188</v>
      </c>
      <c r="T13" s="501">
        <v>0.9</v>
      </c>
      <c r="U13" s="504" t="s">
        <v>356</v>
      </c>
      <c r="V13" s="504">
        <v>3</v>
      </c>
      <c r="W13" s="504" t="s">
        <v>495</v>
      </c>
      <c r="X13" s="497">
        <v>84.095999999999989</v>
      </c>
      <c r="Y13" s="507">
        <f t="shared" si="10"/>
        <v>537073</v>
      </c>
      <c r="Z13" s="508">
        <f t="shared" si="11"/>
        <v>46520659719.327148</v>
      </c>
      <c r="AA13" s="578">
        <f t="shared" si="12"/>
        <v>45165689.047890432</v>
      </c>
      <c r="AB13" s="567" t="s">
        <v>49</v>
      </c>
      <c r="AC13" s="593">
        <f t="shared" si="13"/>
        <v>314846.57239483716</v>
      </c>
      <c r="AD13" s="627" t="s">
        <v>605</v>
      </c>
      <c r="AE13" s="597">
        <f t="shared" si="14"/>
        <v>5644285.888888889</v>
      </c>
      <c r="AF13" s="536">
        <f t="shared" si="15"/>
        <v>5881288.777777778</v>
      </c>
      <c r="AG13" s="536">
        <f t="shared" si="15"/>
        <v>6118291.666666667</v>
      </c>
      <c r="AH13" s="536">
        <f t="shared" si="15"/>
        <v>6355294.555555556</v>
      </c>
      <c r="AI13" s="536">
        <f t="shared" si="15"/>
        <v>6592297.444444445</v>
      </c>
      <c r="AJ13" s="536">
        <f t="shared" si="15"/>
        <v>6829300.333333334</v>
      </c>
      <c r="AK13" s="536">
        <f t="shared" si="15"/>
        <v>7066303.2222222229</v>
      </c>
      <c r="AL13" s="536">
        <f t="shared" si="15"/>
        <v>7303306.1111111119</v>
      </c>
      <c r="AM13" s="598">
        <v>7540309</v>
      </c>
      <c r="AN13" s="609">
        <f>((AV13-Q13)/$AF$2)+Q13</f>
        <v>0.10365333333333333</v>
      </c>
      <c r="AO13" s="513">
        <f t="shared" si="16"/>
        <v>9.6946666666666667E-2</v>
      </c>
      <c r="AP13" s="513">
        <f t="shared" si="16"/>
        <v>9.0240000000000001E-2</v>
      </c>
      <c r="AQ13" s="513">
        <f t="shared" si="16"/>
        <v>8.3533333333333334E-2</v>
      </c>
      <c r="AR13" s="513">
        <f t="shared" si="16"/>
        <v>7.6826666666666668E-2</v>
      </c>
      <c r="AS13" s="513">
        <f t="shared" si="16"/>
        <v>7.0120000000000002E-2</v>
      </c>
      <c r="AT13" s="513">
        <f t="shared" si="16"/>
        <v>6.3413333333333335E-2</v>
      </c>
      <c r="AU13" s="513">
        <f t="shared" si="16"/>
        <v>5.6706666666666669E-2</v>
      </c>
      <c r="AV13" s="723">
        <v>0.05</v>
      </c>
      <c r="AW13" s="724" t="s">
        <v>517</v>
      </c>
      <c r="AX13" s="617">
        <f t="shared" si="17"/>
        <v>585049.04666962964</v>
      </c>
      <c r="AY13" s="509">
        <f t="shared" si="18"/>
        <v>570171.34270962968</v>
      </c>
      <c r="AZ13" s="509">
        <f t="shared" si="19"/>
        <v>552114.64</v>
      </c>
      <c r="BA13" s="509">
        <f t="shared" si="20"/>
        <v>530878.93854074075</v>
      </c>
      <c r="BB13" s="509">
        <f t="shared" si="21"/>
        <v>506464.2383318519</v>
      </c>
      <c r="BC13" s="509">
        <f t="shared" si="22"/>
        <v>478870.53937333339</v>
      </c>
      <c r="BD13" s="509">
        <f t="shared" si="23"/>
        <v>448097.84166518523</v>
      </c>
      <c r="BE13" s="509">
        <f t="shared" si="24"/>
        <v>414146.14520740748</v>
      </c>
      <c r="BF13" s="861">
        <f t="shared" si="25"/>
        <v>377015.45</v>
      </c>
      <c r="BG13" s="608">
        <f>((BO13-T13)/$AF$2)+T13</f>
        <v>0.90555555555555556</v>
      </c>
      <c r="BH13" s="513">
        <f t="shared" si="26"/>
        <v>0.91111111111111109</v>
      </c>
      <c r="BI13" s="513">
        <f t="shared" si="26"/>
        <v>0.91666666666666663</v>
      </c>
      <c r="BJ13" s="513">
        <f t="shared" si="26"/>
        <v>0.92222222222222217</v>
      </c>
      <c r="BK13" s="513">
        <f t="shared" si="26"/>
        <v>0.9277777777777777</v>
      </c>
      <c r="BL13" s="513">
        <f t="shared" si="26"/>
        <v>0.93333333333333324</v>
      </c>
      <c r="BM13" s="513">
        <f t="shared" si="26"/>
        <v>0.93888888888888877</v>
      </c>
      <c r="BN13" s="513">
        <f t="shared" si="26"/>
        <v>0.94444444444444431</v>
      </c>
      <c r="BO13" s="753">
        <v>0.95</v>
      </c>
      <c r="BP13" s="497"/>
      <c r="BQ13" s="737">
        <f t="shared" si="37"/>
        <v>45165689.047890432</v>
      </c>
      <c r="BR13" s="738">
        <f t="shared" si="38"/>
        <v>44553591.080460295</v>
      </c>
      <c r="BS13" s="738">
        <f t="shared" si="39"/>
        <v>43686984.415485986</v>
      </c>
      <c r="BT13" s="738">
        <f t="shared" si="40"/>
        <v>42561413.368319996</v>
      </c>
      <c r="BU13" s="738">
        <f t="shared" si="41"/>
        <v>41172422.254314847</v>
      </c>
      <c r="BV13" s="738">
        <f t="shared" si="42"/>
        <v>39515555.388823077</v>
      </c>
      <c r="BW13" s="738">
        <f t="shared" si="43"/>
        <v>37586357.087197185</v>
      </c>
      <c r="BX13" s="738">
        <f t="shared" si="44"/>
        <v>35380371.664789692</v>
      </c>
      <c r="BY13" s="738">
        <f t="shared" si="45"/>
        <v>32893143.43695312</v>
      </c>
      <c r="BZ13" s="738">
        <f t="shared" si="46"/>
        <v>30120216.719039995</v>
      </c>
      <c r="CA13" s="739">
        <f t="shared" si="28"/>
        <v>44553591.080460295</v>
      </c>
      <c r="CB13" s="739">
        <f t="shared" si="29"/>
        <v>43686984.415485986</v>
      </c>
      <c r="CC13" s="739">
        <f t="shared" si="30"/>
        <v>42561413.368319996</v>
      </c>
      <c r="CD13" s="739">
        <f t="shared" si="31"/>
        <v>41172422.254314847</v>
      </c>
      <c r="CE13" s="739">
        <f t="shared" si="32"/>
        <v>39515555.388823077</v>
      </c>
      <c r="CF13" s="739">
        <f t="shared" si="33"/>
        <v>37586357.087197185</v>
      </c>
      <c r="CG13" s="739">
        <f t="shared" si="34"/>
        <v>35380371.664789692</v>
      </c>
      <c r="CH13" s="739">
        <f t="shared" si="35"/>
        <v>32893143.43695312</v>
      </c>
      <c r="CI13" s="739">
        <f t="shared" si="36"/>
        <v>30120216.719039995</v>
      </c>
    </row>
    <row r="14" spans="1:87" ht="24" customHeight="1">
      <c r="A14" s="580">
        <v>64</v>
      </c>
      <c r="B14" s="497" t="s">
        <v>58</v>
      </c>
      <c r="C14" s="497" t="s">
        <v>139</v>
      </c>
      <c r="D14" s="497" t="s">
        <v>359</v>
      </c>
      <c r="E14" s="497" t="str">
        <f t="shared" si="7"/>
        <v>Purchase of consumables for ART children</v>
      </c>
      <c r="F14" s="498">
        <v>3</v>
      </c>
      <c r="G14" s="497">
        <v>2.5</v>
      </c>
      <c r="H14" s="515"/>
      <c r="I14" s="515"/>
      <c r="J14" s="516"/>
      <c r="K14" s="500">
        <f t="shared" si="8"/>
        <v>0</v>
      </c>
      <c r="L14" s="517">
        <v>0.9</v>
      </c>
      <c r="M14" s="501">
        <v>1</v>
      </c>
      <c r="N14" s="563" t="s">
        <v>51</v>
      </c>
      <c r="O14" s="577" t="s">
        <v>606</v>
      </c>
      <c r="P14" s="518">
        <v>7909282</v>
      </c>
      <c r="Q14" s="519">
        <v>1.4999999999999999E-2</v>
      </c>
      <c r="R14" s="504" t="s">
        <v>361</v>
      </c>
      <c r="S14" s="504">
        <f t="shared" si="9"/>
        <v>118639.23</v>
      </c>
      <c r="T14" s="520">
        <v>0.86</v>
      </c>
      <c r="U14" s="504" t="s">
        <v>356</v>
      </c>
      <c r="V14" s="504">
        <v>4</v>
      </c>
      <c r="W14" s="504" t="s">
        <v>496</v>
      </c>
      <c r="X14" s="497">
        <v>84.095999999999989</v>
      </c>
      <c r="Y14" s="507">
        <f t="shared" si="10"/>
        <v>102030</v>
      </c>
      <c r="Z14" s="508">
        <f t="shared" si="11"/>
        <v>8837701614.9296627</v>
      </c>
      <c r="AA14" s="578">
        <f t="shared" si="12"/>
        <v>8580292.8300287984</v>
      </c>
      <c r="AB14" s="567" t="s">
        <v>49</v>
      </c>
      <c r="AC14" s="593">
        <f t="shared" si="13"/>
        <v>0</v>
      </c>
      <c r="AD14" s="627" t="s">
        <v>360</v>
      </c>
      <c r="AE14" s="597">
        <f t="shared" si="14"/>
        <v>8011127.555555556</v>
      </c>
      <c r="AF14" s="536">
        <f t="shared" si="15"/>
        <v>8112973.1111111119</v>
      </c>
      <c r="AG14" s="536">
        <f t="shared" si="15"/>
        <v>8214818.6666666679</v>
      </c>
      <c r="AH14" s="536">
        <f t="shared" si="15"/>
        <v>8316664.2222222239</v>
      </c>
      <c r="AI14" s="536">
        <f t="shared" si="15"/>
        <v>8418509.7777777798</v>
      </c>
      <c r="AJ14" s="536">
        <f t="shared" si="15"/>
        <v>8520355.3333333358</v>
      </c>
      <c r="AK14" s="536">
        <f t="shared" si="15"/>
        <v>8622200.8888888918</v>
      </c>
      <c r="AL14" s="536">
        <f t="shared" si="15"/>
        <v>8724046.4444444478</v>
      </c>
      <c r="AM14" s="598">
        <v>8825892</v>
      </c>
      <c r="AN14" s="609">
        <f>((AV14-Q14)/$AF$2)+Q14</f>
        <v>1.4666666666666666E-2</v>
      </c>
      <c r="AO14" s="513">
        <f t="shared" si="16"/>
        <v>1.4333333333333333E-2</v>
      </c>
      <c r="AP14" s="513">
        <f t="shared" si="16"/>
        <v>1.4E-2</v>
      </c>
      <c r="AQ14" s="513">
        <f t="shared" si="16"/>
        <v>1.3666666666666667E-2</v>
      </c>
      <c r="AR14" s="513">
        <f t="shared" si="16"/>
        <v>1.3333333333333334E-2</v>
      </c>
      <c r="AS14" s="513">
        <f t="shared" si="16"/>
        <v>1.3000000000000001E-2</v>
      </c>
      <c r="AT14" s="513">
        <f t="shared" si="16"/>
        <v>1.2666666666666668E-2</v>
      </c>
      <c r="AU14" s="513">
        <f t="shared" si="16"/>
        <v>1.2333333333333335E-2</v>
      </c>
      <c r="AV14" s="723">
        <v>1.2E-2</v>
      </c>
      <c r="AW14" s="724" t="s">
        <v>517</v>
      </c>
      <c r="AX14" s="617">
        <f t="shared" si="17"/>
        <v>117496.53748148149</v>
      </c>
      <c r="AY14" s="509">
        <f t="shared" si="18"/>
        <v>116285.94792592594</v>
      </c>
      <c r="AZ14" s="509">
        <f t="shared" si="19"/>
        <v>115007.46133333335</v>
      </c>
      <c r="BA14" s="509">
        <f t="shared" si="20"/>
        <v>113661.07770370373</v>
      </c>
      <c r="BB14" s="509">
        <f t="shared" si="21"/>
        <v>112246.79703703707</v>
      </c>
      <c r="BC14" s="509">
        <f t="shared" si="22"/>
        <v>110764.61933333338</v>
      </c>
      <c r="BD14" s="509">
        <f t="shared" si="23"/>
        <v>109214.54459259265</v>
      </c>
      <c r="BE14" s="509">
        <f t="shared" si="24"/>
        <v>107596.57281481488</v>
      </c>
      <c r="BF14" s="860">
        <f t="shared" si="25"/>
        <v>105910.704</v>
      </c>
      <c r="BG14" s="608">
        <f>((BO14-T14)/$AF$2)+T14</f>
        <v>0.87</v>
      </c>
      <c r="BH14" s="513">
        <f t="shared" si="26"/>
        <v>0.88</v>
      </c>
      <c r="BI14" s="513">
        <f t="shared" si="26"/>
        <v>0.89</v>
      </c>
      <c r="BJ14" s="513">
        <f t="shared" si="26"/>
        <v>0.9</v>
      </c>
      <c r="BK14" s="513">
        <f t="shared" si="26"/>
        <v>0.91</v>
      </c>
      <c r="BL14" s="513">
        <f t="shared" si="26"/>
        <v>0.92</v>
      </c>
      <c r="BM14" s="513">
        <f t="shared" si="26"/>
        <v>0.93</v>
      </c>
      <c r="BN14" s="513">
        <f t="shared" si="26"/>
        <v>0.94000000000000006</v>
      </c>
      <c r="BO14" s="753">
        <v>0.95</v>
      </c>
      <c r="BP14" s="497"/>
      <c r="BQ14" s="737">
        <f t="shared" si="37"/>
        <v>8580292.8300287984</v>
      </c>
      <c r="BR14" s="738">
        <f t="shared" si="38"/>
        <v>8596460.2699571177</v>
      </c>
      <c r="BS14" s="738">
        <f t="shared" si="39"/>
        <v>8605681.107565226</v>
      </c>
      <c r="BT14" s="738">
        <f t="shared" si="40"/>
        <v>8607784.0467763208</v>
      </c>
      <c r="BU14" s="738">
        <f t="shared" si="41"/>
        <v>8602597.7915136013</v>
      </c>
      <c r="BV14" s="738">
        <f t="shared" si="42"/>
        <v>8589951.0457002688</v>
      </c>
      <c r="BW14" s="738">
        <f t="shared" si="43"/>
        <v>8569672.5132595226</v>
      </c>
      <c r="BX14" s="738">
        <f t="shared" si="44"/>
        <v>8541590.8981145639</v>
      </c>
      <c r="BY14" s="738">
        <f t="shared" si="45"/>
        <v>8505534.9041885901</v>
      </c>
      <c r="BZ14" s="738">
        <f t="shared" si="46"/>
        <v>8461333.2354047988</v>
      </c>
      <c r="CA14" s="739">
        <f t="shared" si="28"/>
        <v>8596460.2699571177</v>
      </c>
      <c r="CB14" s="739">
        <f t="shared" si="29"/>
        <v>8605681.107565226</v>
      </c>
      <c r="CC14" s="739">
        <f t="shared" si="30"/>
        <v>8607784.0467763208</v>
      </c>
      <c r="CD14" s="739">
        <f t="shared" si="31"/>
        <v>8602597.7915136013</v>
      </c>
      <c r="CE14" s="739">
        <f t="shared" si="32"/>
        <v>8589951.0457002688</v>
      </c>
      <c r="CF14" s="739">
        <f t="shared" si="33"/>
        <v>8569672.5132595226</v>
      </c>
      <c r="CG14" s="739">
        <f t="shared" si="34"/>
        <v>8541590.8981145639</v>
      </c>
      <c r="CH14" s="739">
        <f t="shared" si="35"/>
        <v>8505534.9041885901</v>
      </c>
      <c r="CI14" s="739">
        <f t="shared" si="36"/>
        <v>8461333.2354047988</v>
      </c>
    </row>
    <row r="15" spans="1:87">
      <c r="A15" s="580">
        <v>69</v>
      </c>
      <c r="B15" s="497" t="s">
        <v>58</v>
      </c>
      <c r="C15" s="497" t="s">
        <v>66</v>
      </c>
      <c r="D15" s="497" t="s">
        <v>67</v>
      </c>
      <c r="E15" s="497" t="str">
        <f t="shared" si="7"/>
        <v>Purchase of consumables for Viral Load + CD4 count (Clinical monitoring and quarterly tests)</v>
      </c>
      <c r="F15" s="498">
        <v>3</v>
      </c>
      <c r="G15" s="497">
        <v>2.88</v>
      </c>
      <c r="H15" s="497">
        <v>3.2160000000000002</v>
      </c>
      <c r="I15" s="497">
        <v>9278.6129180799999</v>
      </c>
      <c r="J15" s="499">
        <v>2885.1408327363183</v>
      </c>
      <c r="K15" s="500">
        <f t="shared" si="8"/>
        <v>2520566.5320000001</v>
      </c>
      <c r="L15" s="501">
        <v>0</v>
      </c>
      <c r="M15" s="501">
        <v>1</v>
      </c>
      <c r="N15" s="563" t="s">
        <v>51</v>
      </c>
      <c r="O15" s="577" t="s">
        <v>363</v>
      </c>
      <c r="P15" s="518">
        <v>1045011</v>
      </c>
      <c r="Q15" s="503">
        <v>1.5</v>
      </c>
      <c r="R15" s="504"/>
      <c r="S15" s="504">
        <f t="shared" si="9"/>
        <v>1567516.5</v>
      </c>
      <c r="T15" s="521">
        <v>0.5</v>
      </c>
      <c r="U15" s="504" t="s">
        <v>356</v>
      </c>
      <c r="V15" s="504">
        <v>1</v>
      </c>
      <c r="W15" s="504" t="s">
        <v>494</v>
      </c>
      <c r="X15" s="497">
        <v>13.7553</v>
      </c>
      <c r="Y15" s="507">
        <f t="shared" si="10"/>
        <v>783758</v>
      </c>
      <c r="Z15" s="508">
        <f t="shared" si="11"/>
        <v>11104254751.911751</v>
      </c>
      <c r="AA15" s="578">
        <f t="shared" si="12"/>
        <v>10780829.856225001</v>
      </c>
      <c r="AB15" s="567" t="s">
        <v>49</v>
      </c>
      <c r="AC15" s="593">
        <f t="shared" si="13"/>
        <v>2520566.5320000001</v>
      </c>
      <c r="AD15" s="627" t="s">
        <v>363</v>
      </c>
      <c r="AE15" s="597">
        <f t="shared" si="14"/>
        <v>1020033.8833333333</v>
      </c>
      <c r="AF15" s="536">
        <f t="shared" si="15"/>
        <v>995056.7666666666</v>
      </c>
      <c r="AG15" s="536">
        <f t="shared" si="15"/>
        <v>970079.64999999991</v>
      </c>
      <c r="AH15" s="536">
        <f t="shared" si="15"/>
        <v>945102.53333333321</v>
      </c>
      <c r="AI15" s="536">
        <f t="shared" si="15"/>
        <v>920125.41666666651</v>
      </c>
      <c r="AJ15" s="536">
        <f t="shared" si="15"/>
        <v>895148.29999999981</v>
      </c>
      <c r="AK15" s="536">
        <f t="shared" si="15"/>
        <v>870171.18333333312</v>
      </c>
      <c r="AL15" s="536">
        <f t="shared" si="15"/>
        <v>845194.06666666642</v>
      </c>
      <c r="AM15" s="598">
        <v>820216.95</v>
      </c>
      <c r="AN15" s="708">
        <v>1.5</v>
      </c>
      <c r="AO15" s="546">
        <f t="shared" si="16"/>
        <v>1.5</v>
      </c>
      <c r="AP15" s="546">
        <f t="shared" si="16"/>
        <v>1.5</v>
      </c>
      <c r="AQ15" s="546">
        <f t="shared" si="16"/>
        <v>1.5</v>
      </c>
      <c r="AR15" s="546">
        <f t="shared" si="16"/>
        <v>1.5</v>
      </c>
      <c r="AS15" s="546">
        <f t="shared" si="16"/>
        <v>1.5</v>
      </c>
      <c r="AT15" s="546">
        <f t="shared" si="16"/>
        <v>1.5</v>
      </c>
      <c r="AU15" s="546">
        <f t="shared" si="16"/>
        <v>1.5</v>
      </c>
      <c r="AV15" s="723">
        <v>1.5</v>
      </c>
      <c r="AW15" s="724" t="s">
        <v>517</v>
      </c>
      <c r="AX15" s="617">
        <f t="shared" si="17"/>
        <v>1530050.825</v>
      </c>
      <c r="AY15" s="509">
        <f t="shared" si="18"/>
        <v>1492585.15</v>
      </c>
      <c r="AZ15" s="509">
        <f t="shared" si="19"/>
        <v>1455119.4749999999</v>
      </c>
      <c r="BA15" s="509">
        <f t="shared" si="20"/>
        <v>1417653.7999999998</v>
      </c>
      <c r="BB15" s="509">
        <f t="shared" si="21"/>
        <v>1380188.1249999998</v>
      </c>
      <c r="BC15" s="509">
        <f t="shared" si="22"/>
        <v>1342722.4499999997</v>
      </c>
      <c r="BD15" s="509">
        <f t="shared" si="23"/>
        <v>1305256.7749999997</v>
      </c>
      <c r="BE15" s="509">
        <f t="shared" si="24"/>
        <v>1267791.0999999996</v>
      </c>
      <c r="BF15" s="860">
        <f t="shared" si="25"/>
        <v>1230325.4249999998</v>
      </c>
      <c r="BG15" s="606">
        <f>50%</f>
        <v>0.5</v>
      </c>
      <c r="BH15" s="546">
        <f t="shared" si="26"/>
        <v>0.5</v>
      </c>
      <c r="BI15" s="546">
        <f t="shared" si="26"/>
        <v>0.5</v>
      </c>
      <c r="BJ15" s="546">
        <f t="shared" si="26"/>
        <v>0.5</v>
      </c>
      <c r="BK15" s="546">
        <f t="shared" si="26"/>
        <v>0.5</v>
      </c>
      <c r="BL15" s="546">
        <f t="shared" si="26"/>
        <v>0.5</v>
      </c>
      <c r="BM15" s="546">
        <f t="shared" si="26"/>
        <v>0.5</v>
      </c>
      <c r="BN15" s="546">
        <f t="shared" si="26"/>
        <v>0.5</v>
      </c>
      <c r="BO15" s="752">
        <v>0.5</v>
      </c>
      <c r="BP15" s="497" t="s">
        <v>541</v>
      </c>
      <c r="BQ15" s="737">
        <f t="shared" si="37"/>
        <v>10780829.856225001</v>
      </c>
      <c r="BR15" s="738">
        <f t="shared" si="38"/>
        <v>10523154.05656125</v>
      </c>
      <c r="BS15" s="738">
        <f t="shared" si="39"/>
        <v>10265478.2568975</v>
      </c>
      <c r="BT15" s="738">
        <f t="shared" si="40"/>
        <v>10007802.457233749</v>
      </c>
      <c r="BU15" s="738">
        <f t="shared" si="41"/>
        <v>9750126.6575699989</v>
      </c>
      <c r="BV15" s="738">
        <f t="shared" si="42"/>
        <v>9492450.8579062484</v>
      </c>
      <c r="BW15" s="738">
        <f t="shared" si="43"/>
        <v>9234775.058242498</v>
      </c>
      <c r="BX15" s="738">
        <f t="shared" si="44"/>
        <v>8977099.2585787475</v>
      </c>
      <c r="BY15" s="738">
        <f t="shared" si="45"/>
        <v>8719423.4589149971</v>
      </c>
      <c r="BZ15" s="738">
        <f t="shared" si="46"/>
        <v>8461747.6592512485</v>
      </c>
      <c r="CA15" s="739">
        <f t="shared" si="28"/>
        <v>10523154.05656125</v>
      </c>
      <c r="CB15" s="739">
        <f t="shared" si="29"/>
        <v>10265478.2568975</v>
      </c>
      <c r="CC15" s="739">
        <f t="shared" si="30"/>
        <v>10007802.457233749</v>
      </c>
      <c r="CD15" s="739">
        <f t="shared" si="31"/>
        <v>9750126.6575699989</v>
      </c>
      <c r="CE15" s="739">
        <f t="shared" si="32"/>
        <v>9492450.8579062484</v>
      </c>
      <c r="CF15" s="739">
        <f t="shared" si="33"/>
        <v>9234775.058242498</v>
      </c>
      <c r="CG15" s="739">
        <f t="shared" si="34"/>
        <v>8977099.2585787475</v>
      </c>
      <c r="CH15" s="739">
        <f t="shared" si="35"/>
        <v>8719423.4589149971</v>
      </c>
      <c r="CI15" s="739">
        <f t="shared" si="36"/>
        <v>8461747.6592512485</v>
      </c>
    </row>
    <row r="16" spans="1:87">
      <c r="A16" s="580">
        <v>77</v>
      </c>
      <c r="B16" s="497" t="s">
        <v>58</v>
      </c>
      <c r="C16" s="497" t="s">
        <v>68</v>
      </c>
      <c r="D16" s="497" t="s">
        <v>69</v>
      </c>
      <c r="E16" s="497" t="str">
        <f t="shared" si="7"/>
        <v xml:space="preserve">Purchase of consumables for Interventions focused on men who have sex with men </v>
      </c>
      <c r="F16" s="545">
        <v>3</v>
      </c>
      <c r="G16" s="497">
        <v>2.0299999999999998</v>
      </c>
      <c r="H16" s="497">
        <v>6.87</v>
      </c>
      <c r="I16" s="497">
        <v>376.53674256000005</v>
      </c>
      <c r="J16" s="499">
        <v>54.8088417117904</v>
      </c>
      <c r="K16" s="500">
        <f t="shared" si="8"/>
        <v>98928</v>
      </c>
      <c r="L16" s="501">
        <v>0.4</v>
      </c>
      <c r="M16" s="501"/>
      <c r="N16" s="563" t="s">
        <v>51</v>
      </c>
      <c r="O16" s="577" t="s">
        <v>364</v>
      </c>
      <c r="P16" s="518">
        <v>36000</v>
      </c>
      <c r="Q16" s="503">
        <v>1</v>
      </c>
      <c r="R16" s="504" t="s">
        <v>365</v>
      </c>
      <c r="S16" s="504">
        <f t="shared" si="9"/>
        <v>36000</v>
      </c>
      <c r="T16" s="501">
        <v>0.4</v>
      </c>
      <c r="U16" s="504" t="s">
        <v>366</v>
      </c>
      <c r="V16" s="504" t="s">
        <v>497</v>
      </c>
      <c r="W16" s="504"/>
      <c r="X16" s="497">
        <v>118.37553800000001</v>
      </c>
      <c r="Y16" s="507">
        <f t="shared" si="10"/>
        <v>14400</v>
      </c>
      <c r="Z16" s="508">
        <f t="shared" si="11"/>
        <v>1755745979.6160002</v>
      </c>
      <c r="AA16" s="578">
        <f t="shared" si="12"/>
        <v>1704607.7472000001</v>
      </c>
      <c r="AB16" s="567" t="s">
        <v>70</v>
      </c>
      <c r="AC16" s="593">
        <f t="shared" si="13"/>
        <v>0</v>
      </c>
      <c r="AD16" s="627" t="s">
        <v>364</v>
      </c>
      <c r="AE16" s="597">
        <f t="shared" si="14"/>
        <v>36000</v>
      </c>
      <c r="AF16" s="536">
        <f t="shared" si="15"/>
        <v>36000</v>
      </c>
      <c r="AG16" s="536">
        <f t="shared" si="15"/>
        <v>36000</v>
      </c>
      <c r="AH16" s="536">
        <f t="shared" si="15"/>
        <v>36000</v>
      </c>
      <c r="AI16" s="536">
        <f t="shared" si="15"/>
        <v>36000</v>
      </c>
      <c r="AJ16" s="536">
        <f t="shared" si="15"/>
        <v>36000</v>
      </c>
      <c r="AK16" s="536">
        <f t="shared" si="15"/>
        <v>36000</v>
      </c>
      <c r="AL16" s="536">
        <f t="shared" si="15"/>
        <v>36000</v>
      </c>
      <c r="AM16" s="599">
        <v>36000</v>
      </c>
      <c r="AN16" s="710">
        <v>1</v>
      </c>
      <c r="AO16" s="546">
        <f t="shared" si="16"/>
        <v>1</v>
      </c>
      <c r="AP16" s="546">
        <f t="shared" si="16"/>
        <v>1</v>
      </c>
      <c r="AQ16" s="546">
        <f t="shared" si="16"/>
        <v>1</v>
      </c>
      <c r="AR16" s="546">
        <f t="shared" si="16"/>
        <v>1</v>
      </c>
      <c r="AS16" s="546">
        <f t="shared" si="16"/>
        <v>1</v>
      </c>
      <c r="AT16" s="546">
        <f t="shared" si="16"/>
        <v>1</v>
      </c>
      <c r="AU16" s="546">
        <f t="shared" si="16"/>
        <v>1</v>
      </c>
      <c r="AV16" s="612">
        <v>1</v>
      </c>
      <c r="AW16" s="725" t="s">
        <v>529</v>
      </c>
      <c r="AX16" s="617">
        <f t="shared" si="17"/>
        <v>36000</v>
      </c>
      <c r="AY16" s="509">
        <f t="shared" si="18"/>
        <v>36000</v>
      </c>
      <c r="AZ16" s="509">
        <f t="shared" si="19"/>
        <v>36000</v>
      </c>
      <c r="BA16" s="509">
        <f t="shared" si="20"/>
        <v>36000</v>
      </c>
      <c r="BB16" s="509">
        <f t="shared" si="21"/>
        <v>36000</v>
      </c>
      <c r="BC16" s="509">
        <f t="shared" si="22"/>
        <v>36000</v>
      </c>
      <c r="BD16" s="509">
        <f t="shared" si="23"/>
        <v>36000</v>
      </c>
      <c r="BE16" s="509">
        <f t="shared" si="24"/>
        <v>36000</v>
      </c>
      <c r="BF16" s="860">
        <f t="shared" si="25"/>
        <v>36000</v>
      </c>
      <c r="BG16" s="606">
        <v>0.4</v>
      </c>
      <c r="BH16" s="742">
        <f t="shared" si="26"/>
        <v>0.4</v>
      </c>
      <c r="BI16" s="546">
        <f t="shared" si="26"/>
        <v>0.4</v>
      </c>
      <c r="BJ16" s="742">
        <f t="shared" si="26"/>
        <v>0.4</v>
      </c>
      <c r="BK16" s="546">
        <f t="shared" si="26"/>
        <v>0.4</v>
      </c>
      <c r="BL16" s="742">
        <f t="shared" si="26"/>
        <v>0.4</v>
      </c>
      <c r="BM16" s="742">
        <f t="shared" si="26"/>
        <v>0.4</v>
      </c>
      <c r="BN16" s="742">
        <f t="shared" si="26"/>
        <v>0.4</v>
      </c>
      <c r="BO16" s="752">
        <v>0.4</v>
      </c>
      <c r="BP16" s="497"/>
      <c r="BQ16" s="737">
        <f t="shared" si="37"/>
        <v>0</v>
      </c>
      <c r="BR16" s="738">
        <f t="shared" si="38"/>
        <v>0</v>
      </c>
      <c r="BS16" s="738">
        <f t="shared" si="39"/>
        <v>0</v>
      </c>
      <c r="BT16" s="738">
        <f t="shared" si="40"/>
        <v>0</v>
      </c>
      <c r="BU16" s="738">
        <f t="shared" si="41"/>
        <v>0</v>
      </c>
      <c r="BV16" s="738">
        <f t="shared" si="42"/>
        <v>0</v>
      </c>
      <c r="BW16" s="738">
        <f t="shared" si="43"/>
        <v>0</v>
      </c>
      <c r="BX16" s="738">
        <f t="shared" si="44"/>
        <v>0</v>
      </c>
      <c r="BY16" s="738">
        <f t="shared" si="45"/>
        <v>0</v>
      </c>
      <c r="BZ16" s="738">
        <f t="shared" si="46"/>
        <v>0</v>
      </c>
      <c r="CA16" s="740">
        <f t="shared" si="28"/>
        <v>1704607.7472000001</v>
      </c>
      <c r="CB16" s="740">
        <f t="shared" si="29"/>
        <v>1704607.7472000001</v>
      </c>
      <c r="CC16" s="740">
        <f t="shared" si="30"/>
        <v>1704607.7472000001</v>
      </c>
      <c r="CD16" s="740">
        <f t="shared" si="31"/>
        <v>1704607.7472000001</v>
      </c>
      <c r="CE16" s="740">
        <f t="shared" si="32"/>
        <v>1704607.7472000001</v>
      </c>
      <c r="CF16" s="740">
        <f t="shared" si="33"/>
        <v>1704607.7472000001</v>
      </c>
      <c r="CG16" s="740">
        <f t="shared" si="34"/>
        <v>1704607.7472000001</v>
      </c>
      <c r="CH16" s="740">
        <f t="shared" si="35"/>
        <v>1704607.7472000001</v>
      </c>
      <c r="CI16" s="740">
        <f t="shared" si="36"/>
        <v>1704607.7472000001</v>
      </c>
    </row>
    <row r="17" spans="1:87" ht="24" customHeight="1">
      <c r="A17" s="580">
        <v>78</v>
      </c>
      <c r="B17" s="497" t="s">
        <v>58</v>
      </c>
      <c r="C17" s="497" t="s">
        <v>68</v>
      </c>
      <c r="D17" s="497" t="s">
        <v>71</v>
      </c>
      <c r="E17" s="497" t="str">
        <f t="shared" si="7"/>
        <v>Purchase of consumables for Peer education for sex workers</v>
      </c>
      <c r="F17" s="545">
        <v>3</v>
      </c>
      <c r="G17" s="497">
        <v>2.1</v>
      </c>
      <c r="H17" s="497">
        <v>15.704743795397142</v>
      </c>
      <c r="I17" s="497">
        <v>29.81187345600685</v>
      </c>
      <c r="J17" s="499">
        <v>1.8982718753262517</v>
      </c>
      <c r="K17" s="500">
        <f t="shared" si="8"/>
        <v>339222.46598057827</v>
      </c>
      <c r="L17" s="501">
        <v>0.6</v>
      </c>
      <c r="M17" s="501"/>
      <c r="N17" s="563" t="s">
        <v>72</v>
      </c>
      <c r="O17" s="577" t="s">
        <v>367</v>
      </c>
      <c r="P17" s="518">
        <v>36000</v>
      </c>
      <c r="Q17" s="503">
        <v>1</v>
      </c>
      <c r="R17" s="504" t="s">
        <v>365</v>
      </c>
      <c r="S17" s="504">
        <f t="shared" si="9"/>
        <v>36000</v>
      </c>
      <c r="T17" s="501">
        <v>0.6</v>
      </c>
      <c r="U17" s="504" t="s">
        <v>366</v>
      </c>
      <c r="V17" s="504" t="s">
        <v>497</v>
      </c>
      <c r="W17" s="504"/>
      <c r="X17" s="497">
        <v>9.9999999999999995E-7</v>
      </c>
      <c r="Y17" s="507">
        <f t="shared" si="10"/>
        <v>21600</v>
      </c>
      <c r="Z17" s="508">
        <f t="shared" si="11"/>
        <v>22.247999999999998</v>
      </c>
      <c r="AA17" s="578">
        <f t="shared" si="12"/>
        <v>2.1599999999999998E-2</v>
      </c>
      <c r="AB17" s="567" t="s">
        <v>70</v>
      </c>
      <c r="AC17" s="593">
        <f t="shared" si="13"/>
        <v>0</v>
      </c>
      <c r="AD17" s="627" t="s">
        <v>367</v>
      </c>
      <c r="AE17" s="597">
        <f t="shared" si="14"/>
        <v>36000</v>
      </c>
      <c r="AF17" s="536">
        <f t="shared" ref="AF17:AL26" si="47">IF($AM17=$AE17,$AE17,(($AM17-$P17)/$AF$2)+AE17)</f>
        <v>36000</v>
      </c>
      <c r="AG17" s="536">
        <f t="shared" si="47"/>
        <v>36000</v>
      </c>
      <c r="AH17" s="536">
        <f t="shared" si="47"/>
        <v>36000</v>
      </c>
      <c r="AI17" s="536">
        <f t="shared" si="47"/>
        <v>36000</v>
      </c>
      <c r="AJ17" s="536">
        <f t="shared" si="47"/>
        <v>36000</v>
      </c>
      <c r="AK17" s="536">
        <f t="shared" si="47"/>
        <v>36000</v>
      </c>
      <c r="AL17" s="536">
        <f t="shared" si="47"/>
        <v>36000</v>
      </c>
      <c r="AM17" s="599">
        <v>36000</v>
      </c>
      <c r="AN17" s="710">
        <v>1</v>
      </c>
      <c r="AO17" s="546">
        <f t="shared" ref="AO17:AU26" si="48">IF($AV17=$AN17,$AN17,(($AV17-$Q17)/$AF$2)+AN17)</f>
        <v>1</v>
      </c>
      <c r="AP17" s="546">
        <f t="shared" si="48"/>
        <v>1</v>
      </c>
      <c r="AQ17" s="546">
        <f t="shared" si="48"/>
        <v>1</v>
      </c>
      <c r="AR17" s="546">
        <f t="shared" si="48"/>
        <v>1</v>
      </c>
      <c r="AS17" s="546">
        <f t="shared" si="48"/>
        <v>1</v>
      </c>
      <c r="AT17" s="546">
        <f t="shared" si="48"/>
        <v>1</v>
      </c>
      <c r="AU17" s="546">
        <f t="shared" si="48"/>
        <v>1</v>
      </c>
      <c r="AV17" s="612">
        <v>1</v>
      </c>
      <c r="AW17" s="725" t="s">
        <v>529</v>
      </c>
      <c r="AX17" s="617">
        <f t="shared" si="17"/>
        <v>36000</v>
      </c>
      <c r="AY17" s="509">
        <f t="shared" si="18"/>
        <v>36000</v>
      </c>
      <c r="AZ17" s="509">
        <f t="shared" si="19"/>
        <v>36000</v>
      </c>
      <c r="BA17" s="509">
        <f t="shared" si="20"/>
        <v>36000</v>
      </c>
      <c r="BB17" s="509">
        <f t="shared" si="21"/>
        <v>36000</v>
      </c>
      <c r="BC17" s="509">
        <f t="shared" si="22"/>
        <v>36000</v>
      </c>
      <c r="BD17" s="509">
        <f t="shared" si="23"/>
        <v>36000</v>
      </c>
      <c r="BE17" s="509">
        <f t="shared" si="24"/>
        <v>36000</v>
      </c>
      <c r="BF17" s="860">
        <f t="shared" si="25"/>
        <v>36000</v>
      </c>
      <c r="BG17" s="620">
        <v>0.6</v>
      </c>
      <c r="BH17" s="742">
        <f t="shared" ref="BH17:BN26" si="49">IF($BO17=$BG17,$BG17,(($BO17-$T17)/$AF$2)+BG17)</f>
        <v>0.6</v>
      </c>
      <c r="BI17" s="742">
        <f t="shared" si="49"/>
        <v>0.6</v>
      </c>
      <c r="BJ17" s="742">
        <f t="shared" si="49"/>
        <v>0.6</v>
      </c>
      <c r="BK17" s="742">
        <f t="shared" si="49"/>
        <v>0.6</v>
      </c>
      <c r="BL17" s="742">
        <f t="shared" si="49"/>
        <v>0.6</v>
      </c>
      <c r="BM17" s="742">
        <f t="shared" si="49"/>
        <v>0.6</v>
      </c>
      <c r="BN17" s="742">
        <f t="shared" si="49"/>
        <v>0.6</v>
      </c>
      <c r="BO17" s="751">
        <v>0.6</v>
      </c>
      <c r="BP17" s="497"/>
      <c r="BQ17" s="737">
        <f t="shared" si="37"/>
        <v>0</v>
      </c>
      <c r="BR17" s="738">
        <f t="shared" si="38"/>
        <v>0</v>
      </c>
      <c r="BS17" s="738">
        <f t="shared" si="39"/>
        <v>0</v>
      </c>
      <c r="BT17" s="738">
        <f t="shared" si="40"/>
        <v>0</v>
      </c>
      <c r="BU17" s="738">
        <f t="shared" si="41"/>
        <v>0</v>
      </c>
      <c r="BV17" s="738">
        <f t="shared" si="42"/>
        <v>0</v>
      </c>
      <c r="BW17" s="738">
        <f t="shared" si="43"/>
        <v>0</v>
      </c>
      <c r="BX17" s="738">
        <f t="shared" si="44"/>
        <v>0</v>
      </c>
      <c r="BY17" s="738">
        <f t="shared" si="45"/>
        <v>0</v>
      </c>
      <c r="BZ17" s="738">
        <f t="shared" si="46"/>
        <v>0</v>
      </c>
      <c r="CA17" s="740">
        <f t="shared" si="28"/>
        <v>2.1599999999999998E-2</v>
      </c>
      <c r="CB17" s="740">
        <f t="shared" si="29"/>
        <v>2.1599999999999998E-2</v>
      </c>
      <c r="CC17" s="740">
        <f t="shared" si="30"/>
        <v>2.1599999999999998E-2</v>
      </c>
      <c r="CD17" s="740">
        <f t="shared" si="31"/>
        <v>2.1599999999999998E-2</v>
      </c>
      <c r="CE17" s="740">
        <f t="shared" si="32"/>
        <v>2.1599999999999998E-2</v>
      </c>
      <c r="CF17" s="740">
        <f t="shared" si="33"/>
        <v>2.1599999999999998E-2</v>
      </c>
      <c r="CG17" s="740">
        <f t="shared" si="34"/>
        <v>2.1599999999999998E-2</v>
      </c>
      <c r="CH17" s="740">
        <f t="shared" si="35"/>
        <v>2.1599999999999998E-2</v>
      </c>
      <c r="CI17" s="740">
        <f t="shared" si="36"/>
        <v>2.1599999999999998E-2</v>
      </c>
    </row>
    <row r="18" spans="1:87">
      <c r="A18" s="580">
        <v>79</v>
      </c>
      <c r="B18" s="497" t="s">
        <v>58</v>
      </c>
      <c r="C18" s="497" t="s">
        <v>68</v>
      </c>
      <c r="D18" s="497" t="s">
        <v>73</v>
      </c>
      <c r="E18" s="497" t="str">
        <f t="shared" si="7"/>
        <v>Purchase of consumables for Condom promotion among key populations (Female sex workers)</v>
      </c>
      <c r="F18" s="545">
        <v>3</v>
      </c>
      <c r="G18" s="497">
        <v>2.5499999999999998</v>
      </c>
      <c r="H18" s="497">
        <v>0.46383218516546548</v>
      </c>
      <c r="I18" s="497">
        <v>155.81550258765085</v>
      </c>
      <c r="J18" s="499">
        <v>335.93076886647248</v>
      </c>
      <c r="K18" s="500">
        <f t="shared" si="8"/>
        <v>11688.57106616973</v>
      </c>
      <c r="L18" s="501">
        <v>0.6</v>
      </c>
      <c r="M18" s="501"/>
      <c r="N18" s="563" t="s">
        <v>51</v>
      </c>
      <c r="O18" s="577"/>
      <c r="P18" s="518">
        <v>42000</v>
      </c>
      <c r="Q18" s="503">
        <v>1</v>
      </c>
      <c r="R18" s="504" t="s">
        <v>365</v>
      </c>
      <c r="S18" s="504">
        <f t="shared" si="9"/>
        <v>42000</v>
      </c>
      <c r="T18" s="501">
        <v>0.6</v>
      </c>
      <c r="U18" s="504" t="s">
        <v>368</v>
      </c>
      <c r="V18" s="504" t="s">
        <v>497</v>
      </c>
      <c r="W18" s="504"/>
      <c r="X18" s="497">
        <v>5.0327999999999999</v>
      </c>
      <c r="Y18" s="507">
        <f t="shared" si="10"/>
        <v>25200</v>
      </c>
      <c r="Z18" s="508">
        <f t="shared" si="11"/>
        <v>130631356.8</v>
      </c>
      <c r="AA18" s="578">
        <f t="shared" si="12"/>
        <v>126826.56</v>
      </c>
      <c r="AB18" s="567" t="s">
        <v>57</v>
      </c>
      <c r="AC18" s="593">
        <f t="shared" si="13"/>
        <v>0</v>
      </c>
      <c r="AD18" s="190" t="s">
        <v>365</v>
      </c>
      <c r="AE18" s="597">
        <f t="shared" si="14"/>
        <v>42000</v>
      </c>
      <c r="AF18" s="536">
        <f t="shared" si="47"/>
        <v>42000</v>
      </c>
      <c r="AG18" s="536">
        <f t="shared" si="47"/>
        <v>42000</v>
      </c>
      <c r="AH18" s="536">
        <f t="shared" si="47"/>
        <v>42000</v>
      </c>
      <c r="AI18" s="536">
        <f t="shared" si="47"/>
        <v>42000</v>
      </c>
      <c r="AJ18" s="536">
        <f t="shared" si="47"/>
        <v>42000</v>
      </c>
      <c r="AK18" s="536">
        <f t="shared" si="47"/>
        <v>42000</v>
      </c>
      <c r="AL18" s="536">
        <f t="shared" si="47"/>
        <v>42000</v>
      </c>
      <c r="AM18" s="599">
        <v>42000</v>
      </c>
      <c r="AN18" s="710">
        <v>1</v>
      </c>
      <c r="AO18" s="546">
        <f t="shared" si="48"/>
        <v>1</v>
      </c>
      <c r="AP18" s="546">
        <f t="shared" si="48"/>
        <v>1</v>
      </c>
      <c r="AQ18" s="546">
        <f t="shared" si="48"/>
        <v>1</v>
      </c>
      <c r="AR18" s="546">
        <f t="shared" si="48"/>
        <v>1</v>
      </c>
      <c r="AS18" s="546">
        <f t="shared" si="48"/>
        <v>1</v>
      </c>
      <c r="AT18" s="546">
        <f t="shared" si="48"/>
        <v>1</v>
      </c>
      <c r="AU18" s="546">
        <f t="shared" si="48"/>
        <v>1</v>
      </c>
      <c r="AV18" s="612">
        <v>1</v>
      </c>
      <c r="AW18" s="725" t="s">
        <v>529</v>
      </c>
      <c r="AX18" s="617">
        <f t="shared" si="17"/>
        <v>42000</v>
      </c>
      <c r="AY18" s="509">
        <f t="shared" si="18"/>
        <v>42000</v>
      </c>
      <c r="AZ18" s="509">
        <f t="shared" si="19"/>
        <v>42000</v>
      </c>
      <c r="BA18" s="509">
        <f t="shared" si="20"/>
        <v>42000</v>
      </c>
      <c r="BB18" s="509">
        <f t="shared" si="21"/>
        <v>42000</v>
      </c>
      <c r="BC18" s="509">
        <f t="shared" si="22"/>
        <v>42000</v>
      </c>
      <c r="BD18" s="509">
        <f t="shared" si="23"/>
        <v>42000</v>
      </c>
      <c r="BE18" s="509">
        <f t="shared" si="24"/>
        <v>42000</v>
      </c>
      <c r="BF18" s="860">
        <f t="shared" si="25"/>
        <v>42000</v>
      </c>
      <c r="BG18" s="620">
        <v>0.6</v>
      </c>
      <c r="BH18" s="742">
        <f t="shared" si="49"/>
        <v>0.6</v>
      </c>
      <c r="BI18" s="742">
        <f t="shared" si="49"/>
        <v>0.6</v>
      </c>
      <c r="BJ18" s="742">
        <f t="shared" si="49"/>
        <v>0.6</v>
      </c>
      <c r="BK18" s="742">
        <f t="shared" si="49"/>
        <v>0.6</v>
      </c>
      <c r="BL18" s="742">
        <f t="shared" si="49"/>
        <v>0.6</v>
      </c>
      <c r="BM18" s="742">
        <f t="shared" si="49"/>
        <v>0.6</v>
      </c>
      <c r="BN18" s="742">
        <f t="shared" si="49"/>
        <v>0.6</v>
      </c>
      <c r="BO18" s="751">
        <v>0.6</v>
      </c>
      <c r="BP18" s="497"/>
      <c r="BQ18" s="737">
        <f t="shared" si="37"/>
        <v>0</v>
      </c>
      <c r="BR18" s="738">
        <f t="shared" si="38"/>
        <v>0</v>
      </c>
      <c r="BS18" s="738">
        <f t="shared" si="39"/>
        <v>0</v>
      </c>
      <c r="BT18" s="738">
        <f t="shared" si="40"/>
        <v>0</v>
      </c>
      <c r="BU18" s="738">
        <f t="shared" si="41"/>
        <v>0</v>
      </c>
      <c r="BV18" s="738">
        <f t="shared" si="42"/>
        <v>0</v>
      </c>
      <c r="BW18" s="738">
        <f t="shared" si="43"/>
        <v>0</v>
      </c>
      <c r="BX18" s="738">
        <f t="shared" si="44"/>
        <v>0</v>
      </c>
      <c r="BY18" s="738">
        <f t="shared" si="45"/>
        <v>0</v>
      </c>
      <c r="BZ18" s="738">
        <f t="shared" si="46"/>
        <v>0</v>
      </c>
      <c r="CA18" s="740">
        <f t="shared" si="28"/>
        <v>126826.56</v>
      </c>
      <c r="CB18" s="740">
        <f t="shared" si="29"/>
        <v>126826.56</v>
      </c>
      <c r="CC18" s="740">
        <f t="shared" si="30"/>
        <v>126826.56</v>
      </c>
      <c r="CD18" s="740">
        <f t="shared" si="31"/>
        <v>126826.56</v>
      </c>
      <c r="CE18" s="740">
        <f t="shared" si="32"/>
        <v>126826.56</v>
      </c>
      <c r="CF18" s="740">
        <f t="shared" si="33"/>
        <v>126826.56</v>
      </c>
      <c r="CG18" s="740">
        <f t="shared" si="34"/>
        <v>126826.56</v>
      </c>
      <c r="CH18" s="740">
        <f t="shared" si="35"/>
        <v>126826.56</v>
      </c>
      <c r="CI18" s="740">
        <f t="shared" si="36"/>
        <v>126826.56</v>
      </c>
    </row>
    <row r="19" spans="1:87">
      <c r="A19" s="580">
        <v>80</v>
      </c>
      <c r="B19" s="497" t="s">
        <v>58</v>
      </c>
      <c r="C19" s="497" t="s">
        <v>68</v>
      </c>
      <c r="D19" s="497" t="s">
        <v>74</v>
      </c>
      <c r="E19" s="497" t="str">
        <f t="shared" si="7"/>
        <v>Purchase of consumables for Condom promotion among key populations (MSM)</v>
      </c>
      <c r="F19" s="545">
        <v>3</v>
      </c>
      <c r="G19" s="497">
        <v>2.5499999999999998</v>
      </c>
      <c r="H19" s="497">
        <v>0.35011353811797685</v>
      </c>
      <c r="I19" s="497">
        <v>40.152608630228002</v>
      </c>
      <c r="J19" s="499">
        <v>114.68453589674645</v>
      </c>
      <c r="K19" s="500">
        <f t="shared" si="8"/>
        <v>7562.4524233482998</v>
      </c>
      <c r="L19" s="501">
        <v>0.6</v>
      </c>
      <c r="M19" s="501"/>
      <c r="N19" s="563" t="s">
        <v>51</v>
      </c>
      <c r="O19" s="577"/>
      <c r="P19" s="518">
        <v>36000</v>
      </c>
      <c r="Q19" s="503">
        <v>1</v>
      </c>
      <c r="R19" s="504" t="s">
        <v>365</v>
      </c>
      <c r="S19" s="504">
        <f t="shared" si="9"/>
        <v>36000</v>
      </c>
      <c r="T19" s="501">
        <v>0.6</v>
      </c>
      <c r="U19" s="504" t="s">
        <v>368</v>
      </c>
      <c r="V19" s="504" t="s">
        <v>497</v>
      </c>
      <c r="W19" s="504"/>
      <c r="X19" s="497">
        <v>5.0327999999999999</v>
      </c>
      <c r="Y19" s="507">
        <f t="shared" si="10"/>
        <v>21600</v>
      </c>
      <c r="Z19" s="508">
        <f t="shared" si="11"/>
        <v>111969734.39999999</v>
      </c>
      <c r="AA19" s="578">
        <f t="shared" si="12"/>
        <v>108708.48</v>
      </c>
      <c r="AB19" s="567" t="s">
        <v>57</v>
      </c>
      <c r="AC19" s="593">
        <f t="shared" si="13"/>
        <v>0</v>
      </c>
      <c r="AD19" s="190" t="s">
        <v>365</v>
      </c>
      <c r="AE19" s="597">
        <f t="shared" si="14"/>
        <v>36000</v>
      </c>
      <c r="AF19" s="536">
        <f t="shared" si="47"/>
        <v>36000</v>
      </c>
      <c r="AG19" s="536">
        <f t="shared" si="47"/>
        <v>36000</v>
      </c>
      <c r="AH19" s="536">
        <f t="shared" si="47"/>
        <v>36000</v>
      </c>
      <c r="AI19" s="536">
        <f t="shared" si="47"/>
        <v>36000</v>
      </c>
      <c r="AJ19" s="536">
        <f t="shared" si="47"/>
        <v>36000</v>
      </c>
      <c r="AK19" s="536">
        <f t="shared" si="47"/>
        <v>36000</v>
      </c>
      <c r="AL19" s="536">
        <f t="shared" si="47"/>
        <v>36000</v>
      </c>
      <c r="AM19" s="599">
        <v>36000</v>
      </c>
      <c r="AN19" s="710">
        <v>1</v>
      </c>
      <c r="AO19" s="546">
        <f t="shared" si="48"/>
        <v>1</v>
      </c>
      <c r="AP19" s="546">
        <f t="shared" si="48"/>
        <v>1</v>
      </c>
      <c r="AQ19" s="546">
        <f t="shared" si="48"/>
        <v>1</v>
      </c>
      <c r="AR19" s="546">
        <f t="shared" si="48"/>
        <v>1</v>
      </c>
      <c r="AS19" s="546">
        <f t="shared" si="48"/>
        <v>1</v>
      </c>
      <c r="AT19" s="546">
        <f t="shared" si="48"/>
        <v>1</v>
      </c>
      <c r="AU19" s="546">
        <f t="shared" si="48"/>
        <v>1</v>
      </c>
      <c r="AV19" s="612">
        <v>1</v>
      </c>
      <c r="AW19" s="725" t="s">
        <v>529</v>
      </c>
      <c r="AX19" s="617">
        <f t="shared" si="17"/>
        <v>36000</v>
      </c>
      <c r="AY19" s="509">
        <f t="shared" si="18"/>
        <v>36000</v>
      </c>
      <c r="AZ19" s="509">
        <f t="shared" si="19"/>
        <v>36000</v>
      </c>
      <c r="BA19" s="509">
        <f t="shared" si="20"/>
        <v>36000</v>
      </c>
      <c r="BB19" s="509">
        <f t="shared" si="21"/>
        <v>36000</v>
      </c>
      <c r="BC19" s="509">
        <f t="shared" si="22"/>
        <v>36000</v>
      </c>
      <c r="BD19" s="509">
        <f t="shared" si="23"/>
        <v>36000</v>
      </c>
      <c r="BE19" s="509">
        <f t="shared" si="24"/>
        <v>36000</v>
      </c>
      <c r="BF19" s="860">
        <f t="shared" si="25"/>
        <v>36000</v>
      </c>
      <c r="BG19" s="620">
        <v>0.6</v>
      </c>
      <c r="BH19" s="742">
        <f t="shared" si="49"/>
        <v>0.6</v>
      </c>
      <c r="BI19" s="742">
        <f t="shared" si="49"/>
        <v>0.6</v>
      </c>
      <c r="BJ19" s="742">
        <f t="shared" si="49"/>
        <v>0.6</v>
      </c>
      <c r="BK19" s="742">
        <f t="shared" si="49"/>
        <v>0.6</v>
      </c>
      <c r="BL19" s="742">
        <f t="shared" si="49"/>
        <v>0.6</v>
      </c>
      <c r="BM19" s="742">
        <f t="shared" si="49"/>
        <v>0.6</v>
      </c>
      <c r="BN19" s="742">
        <f t="shared" si="49"/>
        <v>0.6</v>
      </c>
      <c r="BO19" s="751">
        <v>0.6</v>
      </c>
      <c r="BP19" s="497"/>
      <c r="BQ19" s="737">
        <f t="shared" si="37"/>
        <v>0</v>
      </c>
      <c r="BR19" s="738">
        <f t="shared" si="38"/>
        <v>0</v>
      </c>
      <c r="BS19" s="738">
        <f t="shared" si="39"/>
        <v>0</v>
      </c>
      <c r="BT19" s="738">
        <f t="shared" si="40"/>
        <v>0</v>
      </c>
      <c r="BU19" s="738">
        <f t="shared" si="41"/>
        <v>0</v>
      </c>
      <c r="BV19" s="738">
        <f t="shared" si="42"/>
        <v>0</v>
      </c>
      <c r="BW19" s="738">
        <f t="shared" si="43"/>
        <v>0</v>
      </c>
      <c r="BX19" s="738">
        <f t="shared" si="44"/>
        <v>0</v>
      </c>
      <c r="BY19" s="738">
        <f t="shared" si="45"/>
        <v>0</v>
      </c>
      <c r="BZ19" s="738">
        <f t="shared" si="46"/>
        <v>0</v>
      </c>
      <c r="CA19" s="740">
        <f t="shared" si="28"/>
        <v>108708.48</v>
      </c>
      <c r="CB19" s="740">
        <f t="shared" si="29"/>
        <v>108708.48</v>
      </c>
      <c r="CC19" s="740">
        <f t="shared" si="30"/>
        <v>108708.48</v>
      </c>
      <c r="CD19" s="740">
        <f t="shared" si="31"/>
        <v>108708.48</v>
      </c>
      <c r="CE19" s="740">
        <f t="shared" si="32"/>
        <v>108708.48</v>
      </c>
      <c r="CF19" s="740">
        <f t="shared" si="33"/>
        <v>108708.48</v>
      </c>
      <c r="CG19" s="740">
        <f t="shared" si="34"/>
        <v>108708.48</v>
      </c>
      <c r="CH19" s="740">
        <f t="shared" si="35"/>
        <v>108708.48</v>
      </c>
      <c r="CI19" s="740">
        <f t="shared" si="36"/>
        <v>108708.48</v>
      </c>
    </row>
    <row r="20" spans="1:87">
      <c r="A20" s="580">
        <v>81</v>
      </c>
      <c r="B20" s="497" t="s">
        <v>58</v>
      </c>
      <c r="C20" s="497" t="s">
        <v>68</v>
      </c>
      <c r="D20" s="497" t="s">
        <v>75</v>
      </c>
      <c r="E20" s="497" t="str">
        <f t="shared" si="7"/>
        <v>Purchase of consumables for IDU: outreach</v>
      </c>
      <c r="F20" s="545">
        <v>3</v>
      </c>
      <c r="G20" s="497">
        <v>2.5499999999999998</v>
      </c>
      <c r="H20" s="497">
        <v>4.1399999999999997</v>
      </c>
      <c r="I20" s="497">
        <v>4.8951523504220891</v>
      </c>
      <c r="J20" s="499">
        <v>1.1824039493773162</v>
      </c>
      <c r="K20" s="500">
        <f t="shared" si="8"/>
        <v>37260</v>
      </c>
      <c r="L20" s="501">
        <v>0.25</v>
      </c>
      <c r="M20" s="501"/>
      <c r="N20" s="563" t="s">
        <v>72</v>
      </c>
      <c r="O20" s="577" t="s">
        <v>369</v>
      </c>
      <c r="P20" s="518">
        <v>36000</v>
      </c>
      <c r="Q20" s="503">
        <v>1</v>
      </c>
      <c r="R20" s="504" t="s">
        <v>370</v>
      </c>
      <c r="S20" s="504">
        <f t="shared" si="9"/>
        <v>36000</v>
      </c>
      <c r="T20" s="501">
        <v>0.25</v>
      </c>
      <c r="U20" s="504" t="s">
        <v>371</v>
      </c>
      <c r="V20" s="504">
        <v>12</v>
      </c>
      <c r="W20" s="504" t="s">
        <v>498</v>
      </c>
      <c r="X20" s="497">
        <v>9.9999999999999995E-7</v>
      </c>
      <c r="Y20" s="507">
        <f t="shared" si="10"/>
        <v>9000</v>
      </c>
      <c r="Z20" s="508">
        <f t="shared" si="11"/>
        <v>9.27</v>
      </c>
      <c r="AA20" s="578">
        <f t="shared" si="12"/>
        <v>8.9999999999999993E-3</v>
      </c>
      <c r="AB20" s="567" t="s">
        <v>70</v>
      </c>
      <c r="AC20" s="593">
        <f t="shared" si="13"/>
        <v>0</v>
      </c>
      <c r="AD20" s="627" t="s">
        <v>369</v>
      </c>
      <c r="AE20" s="597">
        <f t="shared" si="14"/>
        <v>36000</v>
      </c>
      <c r="AF20" s="536">
        <f t="shared" si="47"/>
        <v>36000</v>
      </c>
      <c r="AG20" s="536">
        <f t="shared" si="47"/>
        <v>36000</v>
      </c>
      <c r="AH20" s="536">
        <f t="shared" si="47"/>
        <v>36000</v>
      </c>
      <c r="AI20" s="536">
        <f t="shared" si="47"/>
        <v>36000</v>
      </c>
      <c r="AJ20" s="536">
        <f t="shared" si="47"/>
        <v>36000</v>
      </c>
      <c r="AK20" s="536">
        <f t="shared" si="47"/>
        <v>36000</v>
      </c>
      <c r="AL20" s="536">
        <f t="shared" si="47"/>
        <v>36000</v>
      </c>
      <c r="AM20" s="599">
        <v>36000</v>
      </c>
      <c r="AN20" s="710">
        <v>1</v>
      </c>
      <c r="AO20" s="546">
        <f t="shared" si="48"/>
        <v>1</v>
      </c>
      <c r="AP20" s="546">
        <f t="shared" si="48"/>
        <v>1</v>
      </c>
      <c r="AQ20" s="546">
        <f t="shared" si="48"/>
        <v>1</v>
      </c>
      <c r="AR20" s="546">
        <f t="shared" si="48"/>
        <v>1</v>
      </c>
      <c r="AS20" s="546">
        <f t="shared" si="48"/>
        <v>1</v>
      </c>
      <c r="AT20" s="546">
        <f t="shared" si="48"/>
        <v>1</v>
      </c>
      <c r="AU20" s="546">
        <f t="shared" si="48"/>
        <v>1</v>
      </c>
      <c r="AV20" s="612">
        <v>1</v>
      </c>
      <c r="AW20" s="725" t="s">
        <v>529</v>
      </c>
      <c r="AX20" s="617">
        <f t="shared" si="17"/>
        <v>36000</v>
      </c>
      <c r="AY20" s="509">
        <f t="shared" si="18"/>
        <v>36000</v>
      </c>
      <c r="AZ20" s="509">
        <f t="shared" si="19"/>
        <v>36000</v>
      </c>
      <c r="BA20" s="509">
        <f t="shared" si="20"/>
        <v>36000</v>
      </c>
      <c r="BB20" s="509">
        <f t="shared" si="21"/>
        <v>36000</v>
      </c>
      <c r="BC20" s="509">
        <f t="shared" si="22"/>
        <v>36000</v>
      </c>
      <c r="BD20" s="509">
        <f t="shared" si="23"/>
        <v>36000</v>
      </c>
      <c r="BE20" s="509">
        <f t="shared" si="24"/>
        <v>36000</v>
      </c>
      <c r="BF20" s="860">
        <f t="shared" si="25"/>
        <v>36000</v>
      </c>
      <c r="BG20" s="620">
        <v>0.25</v>
      </c>
      <c r="BH20" s="742">
        <f t="shared" si="49"/>
        <v>0.25</v>
      </c>
      <c r="BI20" s="742">
        <f t="shared" si="49"/>
        <v>0.25</v>
      </c>
      <c r="BJ20" s="742">
        <f t="shared" si="49"/>
        <v>0.25</v>
      </c>
      <c r="BK20" s="742">
        <f t="shared" si="49"/>
        <v>0.25</v>
      </c>
      <c r="BL20" s="742">
        <f t="shared" si="49"/>
        <v>0.25</v>
      </c>
      <c r="BM20" s="742">
        <f t="shared" si="49"/>
        <v>0.25</v>
      </c>
      <c r="BN20" s="742">
        <f t="shared" si="49"/>
        <v>0.25</v>
      </c>
      <c r="BO20" s="751">
        <v>0.25</v>
      </c>
      <c r="BP20" s="497"/>
      <c r="BQ20" s="737">
        <f t="shared" si="37"/>
        <v>0</v>
      </c>
      <c r="BR20" s="738">
        <f t="shared" si="38"/>
        <v>0</v>
      </c>
      <c r="BS20" s="738">
        <f t="shared" si="39"/>
        <v>0</v>
      </c>
      <c r="BT20" s="738">
        <f t="shared" si="40"/>
        <v>0</v>
      </c>
      <c r="BU20" s="738">
        <f t="shared" si="41"/>
        <v>0</v>
      </c>
      <c r="BV20" s="738">
        <f t="shared" si="42"/>
        <v>0</v>
      </c>
      <c r="BW20" s="738">
        <f t="shared" si="43"/>
        <v>0</v>
      </c>
      <c r="BX20" s="738">
        <f t="shared" si="44"/>
        <v>0</v>
      </c>
      <c r="BY20" s="738">
        <f t="shared" si="45"/>
        <v>0</v>
      </c>
      <c r="BZ20" s="738">
        <f t="shared" si="46"/>
        <v>0</v>
      </c>
      <c r="CA20" s="740">
        <f t="shared" si="28"/>
        <v>8.9999999999999993E-3</v>
      </c>
      <c r="CB20" s="740">
        <f t="shared" si="29"/>
        <v>8.9999999999999993E-3</v>
      </c>
      <c r="CC20" s="740">
        <f t="shared" si="30"/>
        <v>8.9999999999999993E-3</v>
      </c>
      <c r="CD20" s="740">
        <f t="shared" si="31"/>
        <v>8.9999999999999993E-3</v>
      </c>
      <c r="CE20" s="740">
        <f t="shared" si="32"/>
        <v>8.9999999999999993E-3</v>
      </c>
      <c r="CF20" s="740">
        <f t="shared" si="33"/>
        <v>8.9999999999999993E-3</v>
      </c>
      <c r="CG20" s="740">
        <f t="shared" si="34"/>
        <v>8.9999999999999993E-3</v>
      </c>
      <c r="CH20" s="740">
        <f t="shared" si="35"/>
        <v>8.9999999999999993E-3</v>
      </c>
      <c r="CI20" s="740">
        <f t="shared" si="36"/>
        <v>8.9999999999999993E-3</v>
      </c>
    </row>
    <row r="21" spans="1:87">
      <c r="A21" s="580">
        <v>82</v>
      </c>
      <c r="B21" s="497" t="s">
        <v>58</v>
      </c>
      <c r="C21" s="497" t="s">
        <v>68</v>
      </c>
      <c r="D21" s="497" t="s">
        <v>76</v>
      </c>
      <c r="E21" s="497" t="str">
        <f t="shared" si="7"/>
        <v>Purchase of consumables for IDU: needle exchange</v>
      </c>
      <c r="F21" s="545">
        <v>3</v>
      </c>
      <c r="G21" s="497">
        <v>2.5499999999999998</v>
      </c>
      <c r="H21" s="497">
        <v>0.49594795293849192</v>
      </c>
      <c r="I21" s="497">
        <v>808.81774403722966</v>
      </c>
      <c r="J21" s="499">
        <v>1630.8520667239052</v>
      </c>
      <c r="K21" s="500">
        <f t="shared" si="8"/>
        <v>5207.4535058541651</v>
      </c>
      <c r="L21" s="501">
        <v>0.25</v>
      </c>
      <c r="M21" s="501"/>
      <c r="N21" s="563" t="s">
        <v>51</v>
      </c>
      <c r="O21" s="577" t="s">
        <v>369</v>
      </c>
      <c r="P21" s="518">
        <v>42000</v>
      </c>
      <c r="Q21" s="503">
        <v>1</v>
      </c>
      <c r="R21" s="504" t="s">
        <v>370</v>
      </c>
      <c r="S21" s="504">
        <f t="shared" si="9"/>
        <v>42000</v>
      </c>
      <c r="T21" s="501">
        <v>0.25</v>
      </c>
      <c r="U21" s="504" t="s">
        <v>371</v>
      </c>
      <c r="V21" s="504">
        <v>12</v>
      </c>
      <c r="W21" s="504" t="s">
        <v>498</v>
      </c>
      <c r="X21" s="497">
        <v>67.239791999999994</v>
      </c>
      <c r="Y21" s="507">
        <f t="shared" si="10"/>
        <v>10500</v>
      </c>
      <c r="Z21" s="508">
        <f t="shared" si="11"/>
        <v>727198350.48000002</v>
      </c>
      <c r="AA21" s="578">
        <f t="shared" si="12"/>
        <v>706017.81599999999</v>
      </c>
      <c r="AB21" s="567" t="s">
        <v>70</v>
      </c>
      <c r="AC21" s="593">
        <f t="shared" si="13"/>
        <v>0</v>
      </c>
      <c r="AD21" s="627" t="s">
        <v>369</v>
      </c>
      <c r="AE21" s="597">
        <f t="shared" si="14"/>
        <v>42000</v>
      </c>
      <c r="AF21" s="536">
        <f t="shared" si="47"/>
        <v>42000</v>
      </c>
      <c r="AG21" s="536">
        <f t="shared" si="47"/>
        <v>42000</v>
      </c>
      <c r="AH21" s="536">
        <f t="shared" si="47"/>
        <v>42000</v>
      </c>
      <c r="AI21" s="536">
        <f t="shared" si="47"/>
        <v>42000</v>
      </c>
      <c r="AJ21" s="536">
        <f t="shared" si="47"/>
        <v>42000</v>
      </c>
      <c r="AK21" s="536">
        <f t="shared" si="47"/>
        <v>42000</v>
      </c>
      <c r="AL21" s="536">
        <f t="shared" si="47"/>
        <v>42000</v>
      </c>
      <c r="AM21" s="599">
        <v>42000</v>
      </c>
      <c r="AN21" s="710">
        <v>1</v>
      </c>
      <c r="AO21" s="546">
        <f t="shared" si="48"/>
        <v>1</v>
      </c>
      <c r="AP21" s="546">
        <f t="shared" si="48"/>
        <v>1</v>
      </c>
      <c r="AQ21" s="546">
        <f t="shared" si="48"/>
        <v>1</v>
      </c>
      <c r="AR21" s="546">
        <f t="shared" si="48"/>
        <v>1</v>
      </c>
      <c r="AS21" s="546">
        <f t="shared" si="48"/>
        <v>1</v>
      </c>
      <c r="AT21" s="546">
        <f t="shared" si="48"/>
        <v>1</v>
      </c>
      <c r="AU21" s="546">
        <f t="shared" si="48"/>
        <v>1</v>
      </c>
      <c r="AV21" s="612">
        <v>1</v>
      </c>
      <c r="AW21" s="725" t="s">
        <v>529</v>
      </c>
      <c r="AX21" s="617">
        <f t="shared" si="17"/>
        <v>42000</v>
      </c>
      <c r="AY21" s="509">
        <f t="shared" si="18"/>
        <v>42000</v>
      </c>
      <c r="AZ21" s="509">
        <f t="shared" si="19"/>
        <v>42000</v>
      </c>
      <c r="BA21" s="509">
        <f t="shared" si="20"/>
        <v>42000</v>
      </c>
      <c r="BB21" s="509">
        <f t="shared" si="21"/>
        <v>42000</v>
      </c>
      <c r="BC21" s="509">
        <f t="shared" si="22"/>
        <v>42000</v>
      </c>
      <c r="BD21" s="509">
        <f t="shared" si="23"/>
        <v>42000</v>
      </c>
      <c r="BE21" s="509">
        <f t="shared" si="24"/>
        <v>42000</v>
      </c>
      <c r="BF21" s="860">
        <f t="shared" si="25"/>
        <v>42000</v>
      </c>
      <c r="BG21" s="620">
        <v>0.25</v>
      </c>
      <c r="BH21" s="742">
        <f t="shared" si="49"/>
        <v>0.25</v>
      </c>
      <c r="BI21" s="742">
        <f t="shared" si="49"/>
        <v>0.25</v>
      </c>
      <c r="BJ21" s="742">
        <f t="shared" si="49"/>
        <v>0.25</v>
      </c>
      <c r="BK21" s="742">
        <f t="shared" si="49"/>
        <v>0.25</v>
      </c>
      <c r="BL21" s="742">
        <f t="shared" si="49"/>
        <v>0.25</v>
      </c>
      <c r="BM21" s="742">
        <f t="shared" si="49"/>
        <v>0.25</v>
      </c>
      <c r="BN21" s="742">
        <f t="shared" si="49"/>
        <v>0.25</v>
      </c>
      <c r="BO21" s="751">
        <v>0.25</v>
      </c>
      <c r="BP21" s="497"/>
      <c r="BQ21" s="737">
        <f t="shared" si="37"/>
        <v>0</v>
      </c>
      <c r="BR21" s="738">
        <f t="shared" si="38"/>
        <v>0</v>
      </c>
      <c r="BS21" s="738">
        <f t="shared" si="39"/>
        <v>0</v>
      </c>
      <c r="BT21" s="738">
        <f t="shared" si="40"/>
        <v>0</v>
      </c>
      <c r="BU21" s="738">
        <f t="shared" si="41"/>
        <v>0</v>
      </c>
      <c r="BV21" s="738">
        <f t="shared" si="42"/>
        <v>0</v>
      </c>
      <c r="BW21" s="738">
        <f t="shared" si="43"/>
        <v>0</v>
      </c>
      <c r="BX21" s="738">
        <f t="shared" si="44"/>
        <v>0</v>
      </c>
      <c r="BY21" s="738">
        <f t="shared" si="45"/>
        <v>0</v>
      </c>
      <c r="BZ21" s="738">
        <f t="shared" si="46"/>
        <v>0</v>
      </c>
      <c r="CA21" s="740">
        <f t="shared" si="28"/>
        <v>706017.81599999999</v>
      </c>
      <c r="CB21" s="740">
        <f t="shared" si="29"/>
        <v>706017.81599999999</v>
      </c>
      <c r="CC21" s="740">
        <f t="shared" si="30"/>
        <v>706017.81599999999</v>
      </c>
      <c r="CD21" s="740">
        <f t="shared" si="31"/>
        <v>706017.81599999999</v>
      </c>
      <c r="CE21" s="740">
        <f t="shared" si="32"/>
        <v>706017.81599999999</v>
      </c>
      <c r="CF21" s="740">
        <f t="shared" si="33"/>
        <v>706017.81599999999</v>
      </c>
      <c r="CG21" s="740">
        <f t="shared" si="34"/>
        <v>706017.81599999999</v>
      </c>
      <c r="CH21" s="740">
        <f t="shared" si="35"/>
        <v>706017.81599999999</v>
      </c>
      <c r="CI21" s="740">
        <f t="shared" si="36"/>
        <v>706017.81599999999</v>
      </c>
    </row>
    <row r="22" spans="1:87">
      <c r="A22" s="580">
        <v>83</v>
      </c>
      <c r="B22" s="497" t="s">
        <v>58</v>
      </c>
      <c r="C22" s="497" t="s">
        <v>68</v>
      </c>
      <c r="D22" s="497" t="s">
        <v>77</v>
      </c>
      <c r="E22" s="497" t="str">
        <f t="shared" si="7"/>
        <v>Purchase of consumables for Methadone maintenance treatment (MMT) programme among injection drug users (IDUs)</v>
      </c>
      <c r="F22" s="545">
        <v>3</v>
      </c>
      <c r="G22" s="497">
        <v>1.91</v>
      </c>
      <c r="H22" s="497">
        <v>0.75900000000000001</v>
      </c>
      <c r="I22" s="497">
        <v>439.69780800000001</v>
      </c>
      <c r="J22" s="499">
        <v>579.31200000000001</v>
      </c>
      <c r="K22" s="500">
        <f t="shared" si="8"/>
        <v>2466.75</v>
      </c>
      <c r="L22" s="501">
        <v>0.25</v>
      </c>
      <c r="M22" s="501"/>
      <c r="N22" s="563" t="s">
        <v>51</v>
      </c>
      <c r="O22" s="577" t="s">
        <v>369</v>
      </c>
      <c r="P22" s="518">
        <v>13000</v>
      </c>
      <c r="Q22" s="503">
        <v>1</v>
      </c>
      <c r="R22" s="504" t="s">
        <v>370</v>
      </c>
      <c r="S22" s="504">
        <f t="shared" si="9"/>
        <v>13000</v>
      </c>
      <c r="T22" s="501">
        <v>0.25</v>
      </c>
      <c r="U22" s="504" t="s">
        <v>371</v>
      </c>
      <c r="V22" s="504">
        <v>365</v>
      </c>
      <c r="W22" s="504" t="s">
        <v>499</v>
      </c>
      <c r="X22" s="497">
        <v>227.20113599999999</v>
      </c>
      <c r="Y22" s="507">
        <f t="shared" si="10"/>
        <v>3250</v>
      </c>
      <c r="Z22" s="508">
        <f t="shared" si="11"/>
        <v>760555802.75999987</v>
      </c>
      <c r="AA22" s="578">
        <f t="shared" si="12"/>
        <v>738403.69199999992</v>
      </c>
      <c r="AB22" s="567" t="s">
        <v>70</v>
      </c>
      <c r="AC22" s="593">
        <f t="shared" si="13"/>
        <v>0</v>
      </c>
      <c r="AD22" s="627" t="s">
        <v>369</v>
      </c>
      <c r="AE22" s="597">
        <f t="shared" si="14"/>
        <v>13000</v>
      </c>
      <c r="AF22" s="536">
        <f t="shared" si="47"/>
        <v>13000</v>
      </c>
      <c r="AG22" s="536">
        <f t="shared" si="47"/>
        <v>13000</v>
      </c>
      <c r="AH22" s="536">
        <f t="shared" si="47"/>
        <v>13000</v>
      </c>
      <c r="AI22" s="536">
        <f t="shared" si="47"/>
        <v>13000</v>
      </c>
      <c r="AJ22" s="536">
        <f t="shared" si="47"/>
        <v>13000</v>
      </c>
      <c r="AK22" s="536">
        <f t="shared" si="47"/>
        <v>13000</v>
      </c>
      <c r="AL22" s="536">
        <f t="shared" si="47"/>
        <v>13000</v>
      </c>
      <c r="AM22" s="599">
        <v>13000</v>
      </c>
      <c r="AN22" s="710">
        <v>1</v>
      </c>
      <c r="AO22" s="546">
        <f t="shared" si="48"/>
        <v>1</v>
      </c>
      <c r="AP22" s="546">
        <f t="shared" si="48"/>
        <v>1</v>
      </c>
      <c r="AQ22" s="546">
        <f t="shared" si="48"/>
        <v>1</v>
      </c>
      <c r="AR22" s="546">
        <f t="shared" si="48"/>
        <v>1</v>
      </c>
      <c r="AS22" s="546">
        <f t="shared" si="48"/>
        <v>1</v>
      </c>
      <c r="AT22" s="546">
        <f t="shared" si="48"/>
        <v>1</v>
      </c>
      <c r="AU22" s="546">
        <f t="shared" si="48"/>
        <v>1</v>
      </c>
      <c r="AV22" s="612">
        <v>1</v>
      </c>
      <c r="AW22" s="725" t="s">
        <v>529</v>
      </c>
      <c r="AX22" s="617">
        <f t="shared" si="17"/>
        <v>13000</v>
      </c>
      <c r="AY22" s="509">
        <f t="shared" si="18"/>
        <v>13000</v>
      </c>
      <c r="AZ22" s="509">
        <f t="shared" si="19"/>
        <v>13000</v>
      </c>
      <c r="BA22" s="509">
        <f t="shared" si="20"/>
        <v>13000</v>
      </c>
      <c r="BB22" s="509">
        <f t="shared" si="21"/>
        <v>13000</v>
      </c>
      <c r="BC22" s="509">
        <f t="shared" si="22"/>
        <v>13000</v>
      </c>
      <c r="BD22" s="509">
        <f t="shared" si="23"/>
        <v>13000</v>
      </c>
      <c r="BE22" s="509">
        <f t="shared" si="24"/>
        <v>13000</v>
      </c>
      <c r="BF22" s="860">
        <f t="shared" si="25"/>
        <v>13000</v>
      </c>
      <c r="BG22" s="620">
        <v>0.25</v>
      </c>
      <c r="BH22" s="742">
        <f t="shared" si="49"/>
        <v>0.25</v>
      </c>
      <c r="BI22" s="742">
        <f t="shared" si="49"/>
        <v>0.25</v>
      </c>
      <c r="BJ22" s="742">
        <f t="shared" si="49"/>
        <v>0.25</v>
      </c>
      <c r="BK22" s="742">
        <f t="shared" si="49"/>
        <v>0.25</v>
      </c>
      <c r="BL22" s="742">
        <f t="shared" si="49"/>
        <v>0.25</v>
      </c>
      <c r="BM22" s="742">
        <f t="shared" si="49"/>
        <v>0.25</v>
      </c>
      <c r="BN22" s="742">
        <f t="shared" si="49"/>
        <v>0.25</v>
      </c>
      <c r="BO22" s="751">
        <v>0.25</v>
      </c>
      <c r="BP22" s="497"/>
      <c r="BQ22" s="737">
        <f t="shared" si="37"/>
        <v>0</v>
      </c>
      <c r="BR22" s="738">
        <f t="shared" si="38"/>
        <v>0</v>
      </c>
      <c r="BS22" s="738">
        <f t="shared" si="39"/>
        <v>0</v>
      </c>
      <c r="BT22" s="738">
        <f t="shared" si="40"/>
        <v>0</v>
      </c>
      <c r="BU22" s="738">
        <f t="shared" si="41"/>
        <v>0</v>
      </c>
      <c r="BV22" s="738">
        <f t="shared" si="42"/>
        <v>0</v>
      </c>
      <c r="BW22" s="738">
        <f t="shared" si="43"/>
        <v>0</v>
      </c>
      <c r="BX22" s="738">
        <f t="shared" si="44"/>
        <v>0</v>
      </c>
      <c r="BY22" s="738">
        <f t="shared" si="45"/>
        <v>0</v>
      </c>
      <c r="BZ22" s="738">
        <f t="shared" si="46"/>
        <v>0</v>
      </c>
      <c r="CA22" s="740">
        <f t="shared" si="28"/>
        <v>738403.69199999992</v>
      </c>
      <c r="CB22" s="740">
        <f t="shared" si="29"/>
        <v>738403.69199999992</v>
      </c>
      <c r="CC22" s="740">
        <f t="shared" si="30"/>
        <v>738403.69199999992</v>
      </c>
      <c r="CD22" s="740">
        <f t="shared" si="31"/>
        <v>738403.69199999992</v>
      </c>
      <c r="CE22" s="740">
        <f t="shared" si="32"/>
        <v>738403.69199999992</v>
      </c>
      <c r="CF22" s="740">
        <f t="shared" si="33"/>
        <v>738403.69199999992</v>
      </c>
      <c r="CG22" s="740">
        <f t="shared" si="34"/>
        <v>738403.69199999992</v>
      </c>
      <c r="CH22" s="740">
        <f t="shared" si="35"/>
        <v>738403.69199999992</v>
      </c>
      <c r="CI22" s="740">
        <f t="shared" si="36"/>
        <v>738403.69199999992</v>
      </c>
    </row>
    <row r="23" spans="1:87">
      <c r="A23" s="580">
        <v>85</v>
      </c>
      <c r="B23" s="497" t="s">
        <v>58</v>
      </c>
      <c r="C23" s="497" t="s">
        <v>78</v>
      </c>
      <c r="D23" s="506" t="s">
        <v>79</v>
      </c>
      <c r="E23" s="497" t="str">
        <f t="shared" si="7"/>
        <v xml:space="preserve">Purchase of consumables for Male circumcision </v>
      </c>
      <c r="F23" s="498">
        <v>3</v>
      </c>
      <c r="G23" s="497">
        <v>2.5</v>
      </c>
      <c r="H23" s="497">
        <v>0.31</v>
      </c>
      <c r="I23" s="497">
        <v>-95.655059719999997</v>
      </c>
      <c r="J23" s="499">
        <v>-308.56470877419355</v>
      </c>
      <c r="K23" s="500">
        <f t="shared" si="8"/>
        <v>35804.999999999993</v>
      </c>
      <c r="L23" s="501">
        <v>1</v>
      </c>
      <c r="M23" s="501"/>
      <c r="N23" s="563" t="s">
        <v>51</v>
      </c>
      <c r="O23" s="577" t="s">
        <v>372</v>
      </c>
      <c r="P23" s="518">
        <v>165000</v>
      </c>
      <c r="Q23" s="503">
        <v>1</v>
      </c>
      <c r="R23" s="504" t="s">
        <v>373</v>
      </c>
      <c r="S23" s="504">
        <f t="shared" si="9"/>
        <v>165000</v>
      </c>
      <c r="T23" s="505">
        <v>0.7</v>
      </c>
      <c r="U23" s="504" t="s">
        <v>374</v>
      </c>
      <c r="V23" s="504">
        <v>1</v>
      </c>
      <c r="W23" s="504" t="s">
        <v>500</v>
      </c>
      <c r="X23" s="497">
        <v>3.0423959999999997</v>
      </c>
      <c r="Y23" s="507">
        <f t="shared" si="10"/>
        <v>115500</v>
      </c>
      <c r="Z23" s="508">
        <f t="shared" si="11"/>
        <v>361938640.13999987</v>
      </c>
      <c r="AA23" s="578">
        <f t="shared" si="12"/>
        <v>351396.7379999999</v>
      </c>
      <c r="AB23" s="567" t="s">
        <v>57</v>
      </c>
      <c r="AC23" s="593">
        <f t="shared" si="13"/>
        <v>0</v>
      </c>
      <c r="AD23" s="627" t="s">
        <v>372</v>
      </c>
      <c r="AE23" s="597">
        <f t="shared" si="14"/>
        <v>165000</v>
      </c>
      <c r="AF23" s="536">
        <f t="shared" si="47"/>
        <v>165000</v>
      </c>
      <c r="AG23" s="536">
        <f t="shared" si="47"/>
        <v>165000</v>
      </c>
      <c r="AH23" s="536">
        <f t="shared" si="47"/>
        <v>165000</v>
      </c>
      <c r="AI23" s="536">
        <f t="shared" si="47"/>
        <v>165000</v>
      </c>
      <c r="AJ23" s="536">
        <f t="shared" si="47"/>
        <v>165000</v>
      </c>
      <c r="AK23" s="536">
        <f t="shared" si="47"/>
        <v>165000</v>
      </c>
      <c r="AL23" s="536">
        <f t="shared" si="47"/>
        <v>165000</v>
      </c>
      <c r="AM23" s="599">
        <v>165000</v>
      </c>
      <c r="AN23" s="710">
        <v>1</v>
      </c>
      <c r="AO23" s="546">
        <f t="shared" si="48"/>
        <v>1</v>
      </c>
      <c r="AP23" s="546">
        <f t="shared" si="48"/>
        <v>1</v>
      </c>
      <c r="AQ23" s="546">
        <f t="shared" si="48"/>
        <v>1</v>
      </c>
      <c r="AR23" s="546">
        <f t="shared" si="48"/>
        <v>1</v>
      </c>
      <c r="AS23" s="546">
        <f t="shared" si="48"/>
        <v>1</v>
      </c>
      <c r="AT23" s="546">
        <f t="shared" si="48"/>
        <v>1</v>
      </c>
      <c r="AU23" s="546">
        <f t="shared" si="48"/>
        <v>1</v>
      </c>
      <c r="AV23" s="612">
        <v>1</v>
      </c>
      <c r="AW23" s="725" t="s">
        <v>529</v>
      </c>
      <c r="AX23" s="617">
        <f t="shared" si="17"/>
        <v>165000</v>
      </c>
      <c r="AY23" s="509">
        <f t="shared" si="18"/>
        <v>165000</v>
      </c>
      <c r="AZ23" s="509">
        <f t="shared" si="19"/>
        <v>165000</v>
      </c>
      <c r="BA23" s="509">
        <f t="shared" si="20"/>
        <v>165000</v>
      </c>
      <c r="BB23" s="509">
        <f t="shared" si="21"/>
        <v>165000</v>
      </c>
      <c r="BC23" s="509">
        <f t="shared" si="22"/>
        <v>165000</v>
      </c>
      <c r="BD23" s="509">
        <f t="shared" si="23"/>
        <v>165000</v>
      </c>
      <c r="BE23" s="509">
        <f t="shared" si="24"/>
        <v>165000</v>
      </c>
      <c r="BF23" s="860">
        <f t="shared" si="25"/>
        <v>165000</v>
      </c>
      <c r="BG23" s="622">
        <v>0.7</v>
      </c>
      <c r="BH23" s="742">
        <f t="shared" si="49"/>
        <v>0.7</v>
      </c>
      <c r="BI23" s="742">
        <f t="shared" si="49"/>
        <v>0.7</v>
      </c>
      <c r="BJ23" s="742">
        <f t="shared" si="49"/>
        <v>0.7</v>
      </c>
      <c r="BK23" s="742">
        <f t="shared" si="49"/>
        <v>0.7</v>
      </c>
      <c r="BL23" s="742">
        <f t="shared" si="49"/>
        <v>0.7</v>
      </c>
      <c r="BM23" s="742">
        <f t="shared" si="49"/>
        <v>0.7</v>
      </c>
      <c r="BN23" s="742">
        <f t="shared" si="49"/>
        <v>0.7</v>
      </c>
      <c r="BO23" s="750">
        <v>0.7</v>
      </c>
      <c r="BP23" s="497"/>
      <c r="BQ23" s="737">
        <f t="shared" si="37"/>
        <v>0</v>
      </c>
      <c r="BR23" s="738">
        <f t="shared" si="38"/>
        <v>0</v>
      </c>
      <c r="BS23" s="738">
        <f t="shared" si="39"/>
        <v>0</v>
      </c>
      <c r="BT23" s="738">
        <f t="shared" si="40"/>
        <v>0</v>
      </c>
      <c r="BU23" s="738">
        <f t="shared" si="41"/>
        <v>0</v>
      </c>
      <c r="BV23" s="738">
        <f t="shared" si="42"/>
        <v>0</v>
      </c>
      <c r="BW23" s="738">
        <f t="shared" si="43"/>
        <v>0</v>
      </c>
      <c r="BX23" s="738">
        <f t="shared" si="44"/>
        <v>0</v>
      </c>
      <c r="BY23" s="738">
        <f t="shared" si="45"/>
        <v>0</v>
      </c>
      <c r="BZ23" s="738">
        <f t="shared" si="46"/>
        <v>0</v>
      </c>
      <c r="CA23" s="740">
        <f t="shared" si="28"/>
        <v>351396.7379999999</v>
      </c>
      <c r="CB23" s="740">
        <f t="shared" si="29"/>
        <v>351396.7379999999</v>
      </c>
      <c r="CC23" s="740">
        <f t="shared" si="30"/>
        <v>351396.7379999999</v>
      </c>
      <c r="CD23" s="740">
        <f t="shared" si="31"/>
        <v>351396.7379999999</v>
      </c>
      <c r="CE23" s="740">
        <f t="shared" si="32"/>
        <v>351396.7379999999</v>
      </c>
      <c r="CF23" s="740">
        <f t="shared" si="33"/>
        <v>351396.7379999999</v>
      </c>
      <c r="CG23" s="740">
        <f t="shared" si="34"/>
        <v>351396.7379999999</v>
      </c>
      <c r="CH23" s="740">
        <f t="shared" si="35"/>
        <v>351396.7379999999</v>
      </c>
      <c r="CI23" s="740">
        <f t="shared" si="36"/>
        <v>351396.7379999999</v>
      </c>
    </row>
    <row r="24" spans="1:87">
      <c r="A24" s="580">
        <v>86</v>
      </c>
      <c r="B24" s="497" t="s">
        <v>58</v>
      </c>
      <c r="C24" s="497" t="s">
        <v>78</v>
      </c>
      <c r="D24" s="497" t="s">
        <v>81</v>
      </c>
      <c r="E24" s="497" t="str">
        <f t="shared" si="7"/>
        <v>Purchase of consumables for PMTCT</v>
      </c>
      <c r="F24" s="498">
        <v>3</v>
      </c>
      <c r="G24" s="497">
        <v>2.95</v>
      </c>
      <c r="H24" s="497">
        <v>8.58</v>
      </c>
      <c r="I24" s="497">
        <v>338.28933600000005</v>
      </c>
      <c r="J24" s="499">
        <v>39.427661538461543</v>
      </c>
      <c r="K24" s="500">
        <f t="shared" si="8"/>
        <v>617760</v>
      </c>
      <c r="L24" s="501">
        <v>0.9</v>
      </c>
      <c r="M24" s="501">
        <v>1</v>
      </c>
      <c r="N24" s="563" t="s">
        <v>51</v>
      </c>
      <c r="O24" s="577" t="s">
        <v>375</v>
      </c>
      <c r="P24" s="518">
        <v>80000</v>
      </c>
      <c r="Q24" s="503">
        <v>1</v>
      </c>
      <c r="R24" s="504" t="s">
        <v>376</v>
      </c>
      <c r="S24" s="504">
        <f t="shared" si="9"/>
        <v>80000</v>
      </c>
      <c r="T24" s="501">
        <v>0.9</v>
      </c>
      <c r="U24" s="504" t="s">
        <v>377</v>
      </c>
      <c r="V24" s="504">
        <v>4</v>
      </c>
      <c r="W24" s="504" t="s">
        <v>501</v>
      </c>
      <c r="X24" s="497">
        <v>15.860903999999998</v>
      </c>
      <c r="Y24" s="507">
        <f t="shared" si="10"/>
        <v>72000</v>
      </c>
      <c r="Z24" s="508">
        <f t="shared" si="11"/>
        <v>1176244640.6399999</v>
      </c>
      <c r="AA24" s="578">
        <f t="shared" si="12"/>
        <v>1141985.0879999998</v>
      </c>
      <c r="AB24" s="567" t="s">
        <v>49</v>
      </c>
      <c r="AC24" s="593">
        <f t="shared" si="13"/>
        <v>617760</v>
      </c>
      <c r="AD24" s="567" t="s">
        <v>524</v>
      </c>
      <c r="AE24" s="600">
        <f t="shared" si="14"/>
        <v>77777.777777777781</v>
      </c>
      <c r="AF24" s="749">
        <f t="shared" si="47"/>
        <v>75555.555555555562</v>
      </c>
      <c r="AG24" s="749">
        <f t="shared" si="47"/>
        <v>73333.333333333343</v>
      </c>
      <c r="AH24" s="749">
        <f t="shared" si="47"/>
        <v>71111.111111111124</v>
      </c>
      <c r="AI24" s="749">
        <f t="shared" si="47"/>
        <v>68888.888888888905</v>
      </c>
      <c r="AJ24" s="749">
        <f t="shared" si="47"/>
        <v>66666.666666666686</v>
      </c>
      <c r="AK24" s="749">
        <f t="shared" si="47"/>
        <v>64444.444444444467</v>
      </c>
      <c r="AL24" s="749">
        <f t="shared" si="47"/>
        <v>62222.222222222248</v>
      </c>
      <c r="AM24" s="598">
        <v>60000</v>
      </c>
      <c r="AN24" s="708">
        <v>1</v>
      </c>
      <c r="AO24" s="546">
        <f t="shared" si="48"/>
        <v>1</v>
      </c>
      <c r="AP24" s="546">
        <f t="shared" si="48"/>
        <v>1</v>
      </c>
      <c r="AQ24" s="546">
        <f t="shared" si="48"/>
        <v>1</v>
      </c>
      <c r="AR24" s="546">
        <f t="shared" si="48"/>
        <v>1</v>
      </c>
      <c r="AS24" s="546">
        <f t="shared" si="48"/>
        <v>1</v>
      </c>
      <c r="AT24" s="546">
        <f t="shared" si="48"/>
        <v>1</v>
      </c>
      <c r="AU24" s="546">
        <f t="shared" si="48"/>
        <v>1</v>
      </c>
      <c r="AV24" s="720">
        <v>1</v>
      </c>
      <c r="AW24" s="497" t="s">
        <v>525</v>
      </c>
      <c r="AX24" s="617">
        <f t="shared" si="17"/>
        <v>77777.777777777781</v>
      </c>
      <c r="AY24" s="509">
        <f t="shared" si="18"/>
        <v>75555.555555555562</v>
      </c>
      <c r="AZ24" s="509">
        <f t="shared" si="19"/>
        <v>73333.333333333343</v>
      </c>
      <c r="BA24" s="509">
        <f t="shared" si="20"/>
        <v>71111.111111111124</v>
      </c>
      <c r="BB24" s="509">
        <f t="shared" si="21"/>
        <v>68888.888888888905</v>
      </c>
      <c r="BC24" s="509">
        <f t="shared" si="22"/>
        <v>66666.666666666686</v>
      </c>
      <c r="BD24" s="509">
        <f t="shared" si="23"/>
        <v>64444.444444444467</v>
      </c>
      <c r="BE24" s="509">
        <f t="shared" si="24"/>
        <v>62222.222222222248</v>
      </c>
      <c r="BF24" s="860">
        <f t="shared" si="25"/>
        <v>60000</v>
      </c>
      <c r="BG24" s="606">
        <v>0.9</v>
      </c>
      <c r="BH24" s="546">
        <f t="shared" si="49"/>
        <v>0.9</v>
      </c>
      <c r="BI24" s="546">
        <f t="shared" si="49"/>
        <v>0.9</v>
      </c>
      <c r="BJ24" s="546">
        <f t="shared" si="49"/>
        <v>0.9</v>
      </c>
      <c r="BK24" s="546">
        <f t="shared" si="49"/>
        <v>0.9</v>
      </c>
      <c r="BL24" s="546">
        <f t="shared" si="49"/>
        <v>0.9</v>
      </c>
      <c r="BM24" s="546">
        <f t="shared" si="49"/>
        <v>0.9</v>
      </c>
      <c r="BN24" s="546">
        <f t="shared" si="49"/>
        <v>0.9</v>
      </c>
      <c r="BO24" s="752">
        <v>0.9</v>
      </c>
      <c r="BP24" s="497" t="s">
        <v>520</v>
      </c>
      <c r="BQ24" s="737">
        <f t="shared" si="37"/>
        <v>1141985.0879999998</v>
      </c>
      <c r="BR24" s="738">
        <f t="shared" si="38"/>
        <v>1110263.2799999998</v>
      </c>
      <c r="BS24" s="738">
        <f t="shared" si="39"/>
        <v>1078541.4720000001</v>
      </c>
      <c r="BT24" s="738">
        <f t="shared" si="40"/>
        <v>1046819.6640000001</v>
      </c>
      <c r="BU24" s="738">
        <f t="shared" si="41"/>
        <v>1015097.8560000001</v>
      </c>
      <c r="BV24" s="738">
        <f t="shared" si="42"/>
        <v>983376.04800000007</v>
      </c>
      <c r="BW24" s="738">
        <f t="shared" si="43"/>
        <v>951654.24000000022</v>
      </c>
      <c r="BX24" s="738">
        <f t="shared" si="44"/>
        <v>919932.43200000026</v>
      </c>
      <c r="BY24" s="738">
        <f t="shared" si="45"/>
        <v>888210.62400000019</v>
      </c>
      <c r="BZ24" s="738">
        <f t="shared" si="46"/>
        <v>856488.81599999988</v>
      </c>
      <c r="CA24" s="739">
        <f t="shared" si="28"/>
        <v>1110263.2799999998</v>
      </c>
      <c r="CB24" s="739">
        <f t="shared" si="29"/>
        <v>1078541.4720000001</v>
      </c>
      <c r="CC24" s="739">
        <f t="shared" si="30"/>
        <v>1046819.6640000001</v>
      </c>
      <c r="CD24" s="739">
        <f t="shared" si="31"/>
        <v>1015097.8560000001</v>
      </c>
      <c r="CE24" s="739">
        <f t="shared" si="32"/>
        <v>983376.04800000007</v>
      </c>
      <c r="CF24" s="739">
        <f t="shared" si="33"/>
        <v>951654.24000000022</v>
      </c>
      <c r="CG24" s="739">
        <f t="shared" si="34"/>
        <v>919932.43200000026</v>
      </c>
      <c r="CH24" s="739">
        <f t="shared" si="35"/>
        <v>888210.62400000019</v>
      </c>
      <c r="CI24" s="739">
        <f t="shared" si="36"/>
        <v>856488.81599999988</v>
      </c>
    </row>
    <row r="25" spans="1:87">
      <c r="A25" s="580">
        <v>92</v>
      </c>
      <c r="B25" s="497" t="s">
        <v>58</v>
      </c>
      <c r="C25" s="497" t="s">
        <v>78</v>
      </c>
      <c r="D25" s="497" t="s">
        <v>82</v>
      </c>
      <c r="E25" s="497" t="str">
        <f t="shared" si="7"/>
        <v>Purchase of consumables for HIV Behaviour change intervention (Mass media)</v>
      </c>
      <c r="F25" s="498">
        <v>3</v>
      </c>
      <c r="G25" s="497">
        <v>1.91</v>
      </c>
      <c r="H25" s="497">
        <v>8.0612691202175402E-3</v>
      </c>
      <c r="I25" s="497">
        <v>1.298038976613388E-2</v>
      </c>
      <c r="J25" s="499">
        <v>1.6102166510703955</v>
      </c>
      <c r="K25" s="500">
        <f t="shared" si="8"/>
        <v>106641.79319748716</v>
      </c>
      <c r="L25" s="501">
        <v>0.7</v>
      </c>
      <c r="M25" s="501"/>
      <c r="N25" s="563" t="s">
        <v>51</v>
      </c>
      <c r="O25" s="577" t="s">
        <v>378</v>
      </c>
      <c r="P25" s="502">
        <v>18898441</v>
      </c>
      <c r="Q25" s="503">
        <v>1</v>
      </c>
      <c r="R25" s="497"/>
      <c r="S25" s="504">
        <f t="shared" si="9"/>
        <v>18898441</v>
      </c>
      <c r="T25" s="501">
        <v>0.7</v>
      </c>
      <c r="U25" s="497"/>
      <c r="V25" s="497" t="s">
        <v>497</v>
      </c>
      <c r="W25" s="497"/>
      <c r="X25" s="497">
        <v>1.43451617</v>
      </c>
      <c r="Y25" s="507">
        <f t="shared" si="10"/>
        <v>13228909</v>
      </c>
      <c r="Z25" s="508">
        <f t="shared" si="11"/>
        <v>19546395944.851791</v>
      </c>
      <c r="AA25" s="578">
        <f t="shared" si="12"/>
        <v>18977083.441603679</v>
      </c>
      <c r="AB25" s="567" t="s">
        <v>70</v>
      </c>
      <c r="AC25" s="593">
        <f t="shared" si="13"/>
        <v>0</v>
      </c>
      <c r="AD25" s="627" t="s">
        <v>378</v>
      </c>
      <c r="AE25" s="597">
        <f t="shared" si="14"/>
        <v>19366610.555555556</v>
      </c>
      <c r="AF25" s="536">
        <f t="shared" si="47"/>
        <v>19834780.111111112</v>
      </c>
      <c r="AG25" s="536">
        <f t="shared" si="47"/>
        <v>20302949.666666668</v>
      </c>
      <c r="AH25" s="536">
        <f t="shared" si="47"/>
        <v>20771119.222222224</v>
      </c>
      <c r="AI25" s="536">
        <f t="shared" si="47"/>
        <v>21239288.77777778</v>
      </c>
      <c r="AJ25" s="536">
        <f t="shared" si="47"/>
        <v>21707458.333333336</v>
      </c>
      <c r="AK25" s="536">
        <f t="shared" si="47"/>
        <v>22175627.888888892</v>
      </c>
      <c r="AL25" s="536">
        <f t="shared" si="47"/>
        <v>22643797.444444448</v>
      </c>
      <c r="AM25" s="726">
        <v>23111967</v>
      </c>
      <c r="AN25" s="719">
        <v>1</v>
      </c>
      <c r="AO25" s="546">
        <f t="shared" si="48"/>
        <v>1</v>
      </c>
      <c r="AP25" s="546">
        <f t="shared" si="48"/>
        <v>1</v>
      </c>
      <c r="AQ25" s="546">
        <f t="shared" si="48"/>
        <v>1</v>
      </c>
      <c r="AR25" s="546">
        <f t="shared" si="48"/>
        <v>1</v>
      </c>
      <c r="AS25" s="546">
        <f t="shared" si="48"/>
        <v>1</v>
      </c>
      <c r="AT25" s="546">
        <f t="shared" si="48"/>
        <v>1</v>
      </c>
      <c r="AU25" s="546">
        <f t="shared" si="48"/>
        <v>1</v>
      </c>
      <c r="AV25" s="720">
        <v>1</v>
      </c>
      <c r="AW25" s="305" t="s">
        <v>529</v>
      </c>
      <c r="AX25" s="617">
        <f t="shared" si="17"/>
        <v>19366610.555555556</v>
      </c>
      <c r="AY25" s="509">
        <f t="shared" si="18"/>
        <v>19834780.111111112</v>
      </c>
      <c r="AZ25" s="509">
        <f t="shared" si="19"/>
        <v>20302949.666666668</v>
      </c>
      <c r="BA25" s="509">
        <f t="shared" si="20"/>
        <v>20771119.222222224</v>
      </c>
      <c r="BB25" s="509">
        <f t="shared" si="21"/>
        <v>21239288.77777778</v>
      </c>
      <c r="BC25" s="509">
        <f t="shared" si="22"/>
        <v>21707458.333333336</v>
      </c>
      <c r="BD25" s="509">
        <f t="shared" si="23"/>
        <v>22175627.888888892</v>
      </c>
      <c r="BE25" s="509">
        <f t="shared" si="24"/>
        <v>22643797.444444448</v>
      </c>
      <c r="BF25" s="862">
        <f t="shared" si="25"/>
        <v>23111967</v>
      </c>
      <c r="BG25" s="606">
        <v>0.7</v>
      </c>
      <c r="BH25" s="742">
        <f t="shared" si="49"/>
        <v>0.7</v>
      </c>
      <c r="BI25" s="742">
        <f t="shared" si="49"/>
        <v>0.7</v>
      </c>
      <c r="BJ25" s="742">
        <f t="shared" si="49"/>
        <v>0.7</v>
      </c>
      <c r="BK25" s="742">
        <f t="shared" si="49"/>
        <v>0.7</v>
      </c>
      <c r="BL25" s="742">
        <f t="shared" si="49"/>
        <v>0.7</v>
      </c>
      <c r="BM25" s="742">
        <f t="shared" si="49"/>
        <v>0.7</v>
      </c>
      <c r="BN25" s="742">
        <f t="shared" si="49"/>
        <v>0.7</v>
      </c>
      <c r="BO25" s="752">
        <v>0.7</v>
      </c>
      <c r="BP25" s="497"/>
      <c r="BQ25" s="737">
        <f t="shared" si="37"/>
        <v>0</v>
      </c>
      <c r="BR25" s="738">
        <f t="shared" si="38"/>
        <v>0</v>
      </c>
      <c r="BS25" s="738">
        <f t="shared" si="39"/>
        <v>0</v>
      </c>
      <c r="BT25" s="738">
        <f t="shared" si="40"/>
        <v>0</v>
      </c>
      <c r="BU25" s="738">
        <f t="shared" si="41"/>
        <v>0</v>
      </c>
      <c r="BV25" s="738">
        <f t="shared" si="42"/>
        <v>0</v>
      </c>
      <c r="BW25" s="738">
        <f t="shared" si="43"/>
        <v>0</v>
      </c>
      <c r="BX25" s="738">
        <f t="shared" si="44"/>
        <v>0</v>
      </c>
      <c r="BY25" s="738">
        <f t="shared" si="45"/>
        <v>0</v>
      </c>
      <c r="BZ25" s="738">
        <f t="shared" si="46"/>
        <v>0</v>
      </c>
      <c r="CA25" s="740">
        <f t="shared" si="28"/>
        <v>19447201.200025987</v>
      </c>
      <c r="CB25" s="740">
        <f t="shared" si="29"/>
        <v>19917318.958448298</v>
      </c>
      <c r="CC25" s="740">
        <f t="shared" si="30"/>
        <v>20387436.71687061</v>
      </c>
      <c r="CD25" s="740">
        <f t="shared" si="31"/>
        <v>20857554.475292921</v>
      </c>
      <c r="CE25" s="740">
        <f t="shared" si="32"/>
        <v>21327672.233715232</v>
      </c>
      <c r="CF25" s="740">
        <f t="shared" si="33"/>
        <v>21797789.992137544</v>
      </c>
      <c r="CG25" s="740">
        <f t="shared" si="34"/>
        <v>22267907.750559852</v>
      </c>
      <c r="CH25" s="740">
        <f t="shared" si="35"/>
        <v>22738025.508982163</v>
      </c>
      <c r="CI25" s="740">
        <f t="shared" si="36"/>
        <v>23208143.267404471</v>
      </c>
    </row>
    <row r="26" spans="1:87">
      <c r="A26" s="580">
        <v>93</v>
      </c>
      <c r="B26" s="497" t="s">
        <v>58</v>
      </c>
      <c r="C26" s="497" t="s">
        <v>78</v>
      </c>
      <c r="D26" s="506" t="s">
        <v>83</v>
      </c>
      <c r="E26" s="497" t="str">
        <f t="shared" si="7"/>
        <v>Purchase of consumables for HIV Behaviour change intervention (Schools - 10-18 years)</v>
      </c>
      <c r="F26" s="498">
        <v>3</v>
      </c>
      <c r="G26" s="497">
        <v>2.88</v>
      </c>
      <c r="H26" s="497">
        <v>3.8063633103402618E-3</v>
      </c>
      <c r="I26" s="497">
        <v>0.66366331571202974</v>
      </c>
      <c r="J26" s="499">
        <v>174.35627174871621</v>
      </c>
      <c r="K26" s="500">
        <f t="shared" si="8"/>
        <v>4739.6352532216524</v>
      </c>
      <c r="L26" s="501">
        <v>0.7</v>
      </c>
      <c r="M26" s="501"/>
      <c r="N26" s="563" t="s">
        <v>51</v>
      </c>
      <c r="O26" s="577" t="s">
        <v>379</v>
      </c>
      <c r="P26" s="502">
        <v>1778839</v>
      </c>
      <c r="Q26" s="503">
        <v>1</v>
      </c>
      <c r="R26" s="497"/>
      <c r="S26" s="504">
        <f t="shared" si="9"/>
        <v>1778839</v>
      </c>
      <c r="T26" s="501">
        <v>0.7</v>
      </c>
      <c r="U26" s="497"/>
      <c r="V26" s="497" t="s">
        <v>497</v>
      </c>
      <c r="W26" s="497"/>
      <c r="X26" s="497">
        <v>23.351729200000001</v>
      </c>
      <c r="Y26" s="507">
        <f t="shared" si="10"/>
        <v>1245187</v>
      </c>
      <c r="Z26" s="508">
        <f t="shared" si="11"/>
        <v>29949594931.865532</v>
      </c>
      <c r="AA26" s="578">
        <f t="shared" si="12"/>
        <v>29077276.632879157</v>
      </c>
      <c r="AB26" s="567" t="s">
        <v>57</v>
      </c>
      <c r="AC26" s="593">
        <f t="shared" si="13"/>
        <v>0</v>
      </c>
      <c r="AD26" s="627" t="s">
        <v>379</v>
      </c>
      <c r="AE26" s="597">
        <f t="shared" si="14"/>
        <v>1813140.2222222222</v>
      </c>
      <c r="AF26" s="536">
        <f t="shared" si="47"/>
        <v>1847441.4444444445</v>
      </c>
      <c r="AG26" s="536">
        <f t="shared" si="47"/>
        <v>1881742.6666666667</v>
      </c>
      <c r="AH26" s="536">
        <f t="shared" si="47"/>
        <v>1916043.888888889</v>
      </c>
      <c r="AI26" s="536">
        <f t="shared" si="47"/>
        <v>1950345.1111111112</v>
      </c>
      <c r="AJ26" s="536">
        <f t="shared" si="47"/>
        <v>1984646.3333333335</v>
      </c>
      <c r="AK26" s="536">
        <f t="shared" si="47"/>
        <v>2018947.5555555557</v>
      </c>
      <c r="AL26" s="536">
        <f t="shared" si="47"/>
        <v>2053248.777777778</v>
      </c>
      <c r="AM26" s="726">
        <v>2087550</v>
      </c>
      <c r="AN26" s="719">
        <v>1</v>
      </c>
      <c r="AO26" s="546">
        <f t="shared" si="48"/>
        <v>1</v>
      </c>
      <c r="AP26" s="546">
        <f t="shared" si="48"/>
        <v>1</v>
      </c>
      <c r="AQ26" s="546">
        <f t="shared" si="48"/>
        <v>1</v>
      </c>
      <c r="AR26" s="546">
        <f t="shared" si="48"/>
        <v>1</v>
      </c>
      <c r="AS26" s="546">
        <f t="shared" si="48"/>
        <v>1</v>
      </c>
      <c r="AT26" s="546">
        <f t="shared" si="48"/>
        <v>1</v>
      </c>
      <c r="AU26" s="546">
        <f t="shared" si="48"/>
        <v>1</v>
      </c>
      <c r="AV26" s="720">
        <v>1</v>
      </c>
      <c r="AW26" s="305" t="s">
        <v>529</v>
      </c>
      <c r="AX26" s="617">
        <f t="shared" si="17"/>
        <v>1813140.2222222222</v>
      </c>
      <c r="AY26" s="509">
        <f t="shared" si="18"/>
        <v>1847441.4444444445</v>
      </c>
      <c r="AZ26" s="509">
        <f t="shared" si="19"/>
        <v>1881742.6666666667</v>
      </c>
      <c r="BA26" s="509">
        <f t="shared" si="20"/>
        <v>1916043.888888889</v>
      </c>
      <c r="BB26" s="509">
        <f t="shared" si="21"/>
        <v>1950345.1111111112</v>
      </c>
      <c r="BC26" s="509">
        <f t="shared" si="22"/>
        <v>1984646.3333333335</v>
      </c>
      <c r="BD26" s="509">
        <f t="shared" si="23"/>
        <v>2018947.5555555557</v>
      </c>
      <c r="BE26" s="509">
        <f t="shared" si="24"/>
        <v>2053248.777777778</v>
      </c>
      <c r="BF26" s="862">
        <f t="shared" si="25"/>
        <v>2087550</v>
      </c>
      <c r="BG26" s="606">
        <v>0.7</v>
      </c>
      <c r="BH26" s="742">
        <f t="shared" si="49"/>
        <v>0.7</v>
      </c>
      <c r="BI26" s="742">
        <f t="shared" si="49"/>
        <v>0.7</v>
      </c>
      <c r="BJ26" s="742">
        <f t="shared" si="49"/>
        <v>0.7</v>
      </c>
      <c r="BK26" s="742">
        <f t="shared" si="49"/>
        <v>0.7</v>
      </c>
      <c r="BL26" s="742">
        <f t="shared" si="49"/>
        <v>0.7</v>
      </c>
      <c r="BM26" s="742">
        <f t="shared" si="49"/>
        <v>0.7</v>
      </c>
      <c r="BN26" s="742">
        <f t="shared" si="49"/>
        <v>0.7</v>
      </c>
      <c r="BO26" s="752">
        <v>0.7</v>
      </c>
      <c r="BP26" s="497"/>
      <c r="BQ26" s="737">
        <f t="shared" si="37"/>
        <v>0</v>
      </c>
      <c r="BR26" s="738">
        <f t="shared" si="38"/>
        <v>0</v>
      </c>
      <c r="BS26" s="738">
        <f t="shared" si="39"/>
        <v>0</v>
      </c>
      <c r="BT26" s="738">
        <f t="shared" si="40"/>
        <v>0</v>
      </c>
      <c r="BU26" s="738">
        <f t="shared" si="41"/>
        <v>0</v>
      </c>
      <c r="BV26" s="738">
        <f t="shared" si="42"/>
        <v>0</v>
      </c>
      <c r="BW26" s="738">
        <f t="shared" si="43"/>
        <v>0</v>
      </c>
      <c r="BX26" s="738">
        <f t="shared" si="44"/>
        <v>0</v>
      </c>
      <c r="BY26" s="738">
        <f t="shared" si="45"/>
        <v>0</v>
      </c>
      <c r="BZ26" s="738">
        <f t="shared" si="46"/>
        <v>0</v>
      </c>
      <c r="CA26" s="740">
        <f t="shared" si="28"/>
        <v>29637971.62967281</v>
      </c>
      <c r="CB26" s="740">
        <f t="shared" si="29"/>
        <v>30198666.626466461</v>
      </c>
      <c r="CC26" s="740">
        <f t="shared" si="30"/>
        <v>30759361.623260111</v>
      </c>
      <c r="CD26" s="740">
        <f t="shared" si="31"/>
        <v>31320056.620053757</v>
      </c>
      <c r="CE26" s="740">
        <f t="shared" si="32"/>
        <v>31880751.616847407</v>
      </c>
      <c r="CF26" s="740">
        <f t="shared" si="33"/>
        <v>32441446.613641057</v>
      </c>
      <c r="CG26" s="740">
        <f t="shared" si="34"/>
        <v>33002141.610434704</v>
      </c>
      <c r="CH26" s="740">
        <f t="shared" si="35"/>
        <v>33562836.607228354</v>
      </c>
      <c r="CI26" s="740">
        <f t="shared" si="36"/>
        <v>34123531.604022004</v>
      </c>
    </row>
    <row r="27" spans="1:87">
      <c r="A27" s="580">
        <v>96</v>
      </c>
      <c r="B27" s="497" t="s">
        <v>235</v>
      </c>
      <c r="C27" s="497" t="s">
        <v>84</v>
      </c>
      <c r="D27" s="497" t="s">
        <v>85</v>
      </c>
      <c r="E27" s="497" t="str">
        <f t="shared" si="7"/>
        <v>Purchase of consumables for Treatment of gonorrhea</v>
      </c>
      <c r="F27" s="498">
        <v>3</v>
      </c>
      <c r="G27" s="497">
        <v>2.95</v>
      </c>
      <c r="H27" s="497">
        <v>8.7596622563607784</v>
      </c>
      <c r="I27" s="497">
        <v>127.95030916060578</v>
      </c>
      <c r="J27" s="499">
        <v>14.606762842676428</v>
      </c>
      <c r="K27" s="500">
        <f t="shared" si="8"/>
        <v>144220.32984803026</v>
      </c>
      <c r="L27" s="501">
        <v>0.60000000000013443</v>
      </c>
      <c r="M27" s="501">
        <v>0.65</v>
      </c>
      <c r="N27" s="563" t="s">
        <v>48</v>
      </c>
      <c r="O27" s="577" t="s">
        <v>383</v>
      </c>
      <c r="P27" s="502">
        <v>9162016</v>
      </c>
      <c r="Q27" s="522">
        <v>2.9949999999999998E-3</v>
      </c>
      <c r="R27" s="504" t="s">
        <v>384</v>
      </c>
      <c r="S27" s="504">
        <f t="shared" si="9"/>
        <v>27440.23792</v>
      </c>
      <c r="T27" s="501">
        <v>0.6</v>
      </c>
      <c r="U27" s="504" t="s">
        <v>385</v>
      </c>
      <c r="V27" s="504">
        <v>1</v>
      </c>
      <c r="W27" s="504" t="s">
        <v>494</v>
      </c>
      <c r="X27" s="497">
        <v>5.1708000000000004E-2</v>
      </c>
      <c r="Y27" s="507">
        <f t="shared" si="10"/>
        <v>16464</v>
      </c>
      <c r="Z27" s="508">
        <f t="shared" si="11"/>
        <v>876867.73022302857</v>
      </c>
      <c r="AA27" s="578">
        <f t="shared" si="12"/>
        <v>851.3278934204161</v>
      </c>
      <c r="AB27" s="567" t="s">
        <v>49</v>
      </c>
      <c r="AC27" s="593">
        <f t="shared" si="13"/>
        <v>93743.21440121968</v>
      </c>
      <c r="AD27" s="627" t="s">
        <v>383</v>
      </c>
      <c r="AE27" s="597">
        <f t="shared" si="14"/>
        <v>9449342.222222222</v>
      </c>
      <c r="AF27" s="536">
        <f t="shared" ref="AF27:AL36" si="50">IF($AM27=$AE27,$AE27,(($AM27-$P27)/$AF$2)+AE27)</f>
        <v>9736668.444444444</v>
      </c>
      <c r="AG27" s="536">
        <f t="shared" si="50"/>
        <v>10023994.666666666</v>
      </c>
      <c r="AH27" s="536">
        <f t="shared" si="50"/>
        <v>10311320.888888888</v>
      </c>
      <c r="AI27" s="536">
        <f t="shared" si="50"/>
        <v>10598647.11111111</v>
      </c>
      <c r="AJ27" s="536">
        <f t="shared" si="50"/>
        <v>10885973.333333332</v>
      </c>
      <c r="AK27" s="536">
        <f t="shared" si="50"/>
        <v>11173299.555555554</v>
      </c>
      <c r="AL27" s="536">
        <f t="shared" si="50"/>
        <v>11460625.777777776</v>
      </c>
      <c r="AM27" s="598">
        <v>11747952</v>
      </c>
      <c r="AN27" s="711">
        <v>2.9949999999999998E-3</v>
      </c>
      <c r="AO27" s="523">
        <f t="shared" ref="AO27:AU36" si="51">IF($AV27=$AN27,$AN27,(($AV27-$Q27)/$AF$2)+AN27)</f>
        <v>2.9955555555555556E-3</v>
      </c>
      <c r="AP27" s="523">
        <f t="shared" si="51"/>
        <v>2.9961111111111113E-3</v>
      </c>
      <c r="AQ27" s="523">
        <f t="shared" si="51"/>
        <v>2.996666666666667E-3</v>
      </c>
      <c r="AR27" s="523">
        <f t="shared" si="51"/>
        <v>2.9972222222222227E-3</v>
      </c>
      <c r="AS27" s="523">
        <f t="shared" si="51"/>
        <v>2.9977777777777785E-3</v>
      </c>
      <c r="AT27" s="523">
        <f t="shared" si="51"/>
        <v>2.9983333333333342E-3</v>
      </c>
      <c r="AU27" s="546">
        <f t="shared" si="51"/>
        <v>2.9988888888888899E-3</v>
      </c>
      <c r="AV27" s="709">
        <v>3.0000000000000001E-3</v>
      </c>
      <c r="AW27" s="511" t="s">
        <v>529</v>
      </c>
      <c r="AX27" s="617">
        <f t="shared" si="17"/>
        <v>28300.779955555554</v>
      </c>
      <c r="AY27" s="509">
        <f t="shared" si="18"/>
        <v>29166.731251358022</v>
      </c>
      <c r="AZ27" s="509">
        <f t="shared" si="19"/>
        <v>30033.001798518519</v>
      </c>
      <c r="BA27" s="509">
        <f t="shared" si="20"/>
        <v>30899.591597037037</v>
      </c>
      <c r="BB27" s="509">
        <f t="shared" si="21"/>
        <v>31766.500646913584</v>
      </c>
      <c r="BC27" s="509">
        <f t="shared" si="22"/>
        <v>32633.728948148153</v>
      </c>
      <c r="BD27" s="509">
        <f t="shared" si="23"/>
        <v>33501.276500740743</v>
      </c>
      <c r="BE27" s="509">
        <f t="shared" si="24"/>
        <v>34369.143304691366</v>
      </c>
      <c r="BF27" s="860">
        <f t="shared" si="25"/>
        <v>35243.856</v>
      </c>
      <c r="BG27" s="611">
        <v>0.6</v>
      </c>
      <c r="BH27" s="523">
        <f t="shared" ref="BH27:BN36" si="52">IF($BO27=$BG27,$BG27,(($BO27-$T27)/$AF$2)+BG27)</f>
        <v>0.6</v>
      </c>
      <c r="BI27" s="523">
        <f t="shared" si="52"/>
        <v>0.6</v>
      </c>
      <c r="BJ27" s="523">
        <f t="shared" si="52"/>
        <v>0.6</v>
      </c>
      <c r="BK27" s="523">
        <f t="shared" si="52"/>
        <v>0.6</v>
      </c>
      <c r="BL27" s="523">
        <f t="shared" si="52"/>
        <v>0.6</v>
      </c>
      <c r="BM27" s="523">
        <f t="shared" si="52"/>
        <v>0.6</v>
      </c>
      <c r="BN27" s="523">
        <f t="shared" si="52"/>
        <v>0.6</v>
      </c>
      <c r="BO27" s="751">
        <v>0.6</v>
      </c>
      <c r="BP27" s="504"/>
      <c r="BQ27" s="737">
        <f t="shared" si="37"/>
        <v>553.3631307232705</v>
      </c>
      <c r="BR27" s="738">
        <f t="shared" si="38"/>
        <v>570.71692467732805</v>
      </c>
      <c r="BS27" s="738">
        <f t="shared" si="39"/>
        <v>588.17980242263604</v>
      </c>
      <c r="BT27" s="738">
        <f t="shared" si="40"/>
        <v>605.6491182291403</v>
      </c>
      <c r="BU27" s="738">
        <f t="shared" si="41"/>
        <v>623.12487209684048</v>
      </c>
      <c r="BV27" s="738">
        <f t="shared" si="42"/>
        <v>640.60706402573703</v>
      </c>
      <c r="BW27" s="738">
        <f t="shared" si="43"/>
        <v>658.09569401582951</v>
      </c>
      <c r="BX27" s="738">
        <f t="shared" si="44"/>
        <v>675.59076206711802</v>
      </c>
      <c r="BY27" s="738">
        <f t="shared" si="45"/>
        <v>693.09226817960268</v>
      </c>
      <c r="BZ27" s="738">
        <f t="shared" si="46"/>
        <v>710.73182935871989</v>
      </c>
      <c r="CA27" s="739">
        <f t="shared" si="28"/>
        <v>878.02603796512005</v>
      </c>
      <c r="CB27" s="739">
        <f t="shared" si="29"/>
        <v>904.89200372713242</v>
      </c>
      <c r="CC27" s="739">
        <f t="shared" si="30"/>
        <v>931.76787419867742</v>
      </c>
      <c r="CD27" s="739">
        <f t="shared" si="31"/>
        <v>958.6536493797546</v>
      </c>
      <c r="CE27" s="739">
        <f t="shared" si="32"/>
        <v>985.54932927036464</v>
      </c>
      <c r="CF27" s="739">
        <f t="shared" si="33"/>
        <v>1012.4549138705069</v>
      </c>
      <c r="CG27" s="739">
        <f t="shared" si="34"/>
        <v>1039.3704031801815</v>
      </c>
      <c r="CH27" s="739">
        <f t="shared" si="35"/>
        <v>1066.2957971993887</v>
      </c>
      <c r="CI27" s="739">
        <f t="shared" si="36"/>
        <v>1093.4335836287999</v>
      </c>
    </row>
    <row r="28" spans="1:87">
      <c r="A28" s="580">
        <v>97</v>
      </c>
      <c r="B28" s="497" t="s">
        <v>235</v>
      </c>
      <c r="C28" s="497" t="s">
        <v>84</v>
      </c>
      <c r="D28" s="497" t="s">
        <v>86</v>
      </c>
      <c r="E28" s="497" t="str">
        <f t="shared" si="7"/>
        <v>Purchase of consumables for Treatment of chlamydia</v>
      </c>
      <c r="F28" s="498">
        <v>3</v>
      </c>
      <c r="G28" s="497">
        <v>2.95</v>
      </c>
      <c r="H28" s="497">
        <v>5.2470376915601067</v>
      </c>
      <c r="I28" s="497">
        <v>76.642235187202857</v>
      </c>
      <c r="J28" s="499">
        <v>14.606762842676426</v>
      </c>
      <c r="K28" s="500">
        <f t="shared" si="8"/>
        <v>144220.32984803029</v>
      </c>
      <c r="L28" s="501">
        <v>0.60000000000021447</v>
      </c>
      <c r="M28" s="501">
        <v>0.65</v>
      </c>
      <c r="N28" s="563" t="s">
        <v>48</v>
      </c>
      <c r="O28" s="577" t="s">
        <v>383</v>
      </c>
      <c r="P28" s="502">
        <v>9162016</v>
      </c>
      <c r="Q28" s="503">
        <v>5.0000000000000001E-3</v>
      </c>
      <c r="R28" s="504" t="s">
        <v>384</v>
      </c>
      <c r="S28" s="504">
        <f t="shared" si="9"/>
        <v>45810.080000000002</v>
      </c>
      <c r="T28" s="501">
        <v>0.6</v>
      </c>
      <c r="U28" s="504" t="s">
        <v>385</v>
      </c>
      <c r="V28" s="504">
        <v>1</v>
      </c>
      <c r="W28" s="504" t="s">
        <v>494</v>
      </c>
      <c r="X28" s="497">
        <v>0.289464</v>
      </c>
      <c r="Y28" s="507">
        <f t="shared" si="10"/>
        <v>27486</v>
      </c>
      <c r="Z28" s="508">
        <f t="shared" si="11"/>
        <v>8194908.0402201591</v>
      </c>
      <c r="AA28" s="578">
        <f t="shared" si="12"/>
        <v>7956.2213982719995</v>
      </c>
      <c r="AB28" s="567" t="s">
        <v>49</v>
      </c>
      <c r="AC28" s="593">
        <f t="shared" si="13"/>
        <v>93743.214401219695</v>
      </c>
      <c r="AD28" s="627" t="s">
        <v>383</v>
      </c>
      <c r="AE28" s="597">
        <f t="shared" si="14"/>
        <v>9449342.222222222</v>
      </c>
      <c r="AF28" s="536">
        <f t="shared" si="50"/>
        <v>9736668.444444444</v>
      </c>
      <c r="AG28" s="536">
        <f t="shared" si="50"/>
        <v>10023994.666666666</v>
      </c>
      <c r="AH28" s="536">
        <f t="shared" si="50"/>
        <v>10311320.888888888</v>
      </c>
      <c r="AI28" s="536">
        <f t="shared" si="50"/>
        <v>10598647.11111111</v>
      </c>
      <c r="AJ28" s="536">
        <f t="shared" si="50"/>
        <v>10885973.333333332</v>
      </c>
      <c r="AK28" s="536">
        <f t="shared" si="50"/>
        <v>11173299.555555554</v>
      </c>
      <c r="AL28" s="536">
        <f t="shared" si="50"/>
        <v>11460625.777777776</v>
      </c>
      <c r="AM28" s="598">
        <v>11747952</v>
      </c>
      <c r="AN28" s="711">
        <v>5.0000000000000001E-3</v>
      </c>
      <c r="AO28" s="523">
        <f t="shared" si="51"/>
        <v>5.0000000000000001E-3</v>
      </c>
      <c r="AP28" s="523">
        <f t="shared" si="51"/>
        <v>5.0000000000000001E-3</v>
      </c>
      <c r="AQ28" s="523">
        <f t="shared" si="51"/>
        <v>5.0000000000000001E-3</v>
      </c>
      <c r="AR28" s="523">
        <f t="shared" si="51"/>
        <v>5.0000000000000001E-3</v>
      </c>
      <c r="AS28" s="523">
        <f t="shared" si="51"/>
        <v>5.0000000000000001E-3</v>
      </c>
      <c r="AT28" s="523">
        <f t="shared" si="51"/>
        <v>5.0000000000000001E-3</v>
      </c>
      <c r="AU28" s="546">
        <f t="shared" si="51"/>
        <v>5.0000000000000001E-3</v>
      </c>
      <c r="AV28" s="709">
        <v>5.0000000000000001E-3</v>
      </c>
      <c r="AW28" s="511" t="s">
        <v>529</v>
      </c>
      <c r="AX28" s="617">
        <f t="shared" si="17"/>
        <v>47246.711111111108</v>
      </c>
      <c r="AY28" s="509">
        <f t="shared" si="18"/>
        <v>48683.342222222222</v>
      </c>
      <c r="AZ28" s="509">
        <f t="shared" si="19"/>
        <v>50119.973333333328</v>
      </c>
      <c r="BA28" s="509">
        <f t="shared" si="20"/>
        <v>51556.604444444441</v>
      </c>
      <c r="BB28" s="509">
        <f t="shared" si="21"/>
        <v>52993.235555555555</v>
      </c>
      <c r="BC28" s="509">
        <f t="shared" si="22"/>
        <v>54429.866666666661</v>
      </c>
      <c r="BD28" s="509">
        <f t="shared" si="23"/>
        <v>55866.497777777775</v>
      </c>
      <c r="BE28" s="509">
        <f t="shared" si="24"/>
        <v>57303.128888888881</v>
      </c>
      <c r="BF28" s="860">
        <f t="shared" si="25"/>
        <v>58739.76</v>
      </c>
      <c r="BG28" s="611">
        <v>0.6</v>
      </c>
      <c r="BH28" s="523">
        <f t="shared" si="52"/>
        <v>0.6</v>
      </c>
      <c r="BI28" s="523">
        <f t="shared" si="52"/>
        <v>0.6</v>
      </c>
      <c r="BJ28" s="523">
        <f t="shared" si="52"/>
        <v>0.6</v>
      </c>
      <c r="BK28" s="523">
        <f t="shared" si="52"/>
        <v>0.6</v>
      </c>
      <c r="BL28" s="523">
        <f t="shared" si="52"/>
        <v>0.6</v>
      </c>
      <c r="BM28" s="523">
        <f t="shared" si="52"/>
        <v>0.6</v>
      </c>
      <c r="BN28" s="523">
        <f t="shared" si="52"/>
        <v>0.6</v>
      </c>
      <c r="BO28" s="751">
        <v>0.6</v>
      </c>
      <c r="BP28" s="504"/>
      <c r="BQ28" s="737">
        <f t="shared" si="37"/>
        <v>5171.5439088767998</v>
      </c>
      <c r="BR28" s="738">
        <f t="shared" si="38"/>
        <v>5333.7265741759993</v>
      </c>
      <c r="BS28" s="738">
        <f t="shared" si="39"/>
        <v>5495.9092394751997</v>
      </c>
      <c r="BT28" s="738">
        <f t="shared" si="40"/>
        <v>5658.0919047744001</v>
      </c>
      <c r="BU28" s="738">
        <f t="shared" si="41"/>
        <v>5820.2745700735986</v>
      </c>
      <c r="BV28" s="738">
        <f t="shared" si="42"/>
        <v>5982.4572353727999</v>
      </c>
      <c r="BW28" s="738">
        <f t="shared" si="43"/>
        <v>6144.6399006719994</v>
      </c>
      <c r="BX28" s="738">
        <f t="shared" si="44"/>
        <v>6306.8225659711998</v>
      </c>
      <c r="BY28" s="738">
        <f t="shared" si="45"/>
        <v>6469.0052312704001</v>
      </c>
      <c r="BZ28" s="738">
        <f t="shared" si="46"/>
        <v>6631.1878965695996</v>
      </c>
      <c r="CA28" s="739">
        <f t="shared" si="28"/>
        <v>8205.7331910399989</v>
      </c>
      <c r="CB28" s="739">
        <f t="shared" si="29"/>
        <v>8455.2449838079992</v>
      </c>
      <c r="CC28" s="739">
        <f t="shared" si="30"/>
        <v>8704.7567765759995</v>
      </c>
      <c r="CD28" s="739">
        <f t="shared" si="31"/>
        <v>8954.268569343998</v>
      </c>
      <c r="CE28" s="739">
        <f t="shared" si="32"/>
        <v>9203.7803621120001</v>
      </c>
      <c r="CF28" s="739">
        <f t="shared" si="33"/>
        <v>9453.2921548799986</v>
      </c>
      <c r="CG28" s="739">
        <f t="shared" si="34"/>
        <v>9702.8039476479989</v>
      </c>
      <c r="CH28" s="739">
        <f t="shared" si="35"/>
        <v>9952.3157404159992</v>
      </c>
      <c r="CI28" s="739">
        <f t="shared" si="36"/>
        <v>10201.827533184</v>
      </c>
    </row>
    <row r="29" spans="1:87">
      <c r="A29" s="580">
        <v>100</v>
      </c>
      <c r="B29" s="497" t="s">
        <v>235</v>
      </c>
      <c r="C29" s="497" t="s">
        <v>84</v>
      </c>
      <c r="D29" s="497" t="s">
        <v>87</v>
      </c>
      <c r="E29" s="497" t="str">
        <f t="shared" si="7"/>
        <v>Purchase of consumables for Treatment of trichomoniasis</v>
      </c>
      <c r="F29" s="498">
        <v>3</v>
      </c>
      <c r="G29" s="497">
        <v>2.65</v>
      </c>
      <c r="H29" s="497">
        <v>2.5471056755146146</v>
      </c>
      <c r="I29" s="497">
        <v>37.204968537477114</v>
      </c>
      <c r="J29" s="499">
        <v>14.606762842676428</v>
      </c>
      <c r="K29" s="500">
        <f t="shared" si="8"/>
        <v>75541.664609843152</v>
      </c>
      <c r="L29" s="501">
        <v>0.59999999999994791</v>
      </c>
      <c r="M29" s="501">
        <v>0.57999999999999996</v>
      </c>
      <c r="N29" s="563" t="s">
        <v>48</v>
      </c>
      <c r="O29" s="579" t="s">
        <v>386</v>
      </c>
      <c r="P29" s="504">
        <v>4799004</v>
      </c>
      <c r="Q29" s="503">
        <v>1.03E-2</v>
      </c>
      <c r="R29" s="504" t="s">
        <v>384</v>
      </c>
      <c r="S29" s="504">
        <f t="shared" si="9"/>
        <v>49429.741200000004</v>
      </c>
      <c r="T29" s="501">
        <v>0.6</v>
      </c>
      <c r="U29" s="504" t="s">
        <v>385</v>
      </c>
      <c r="V29" s="504">
        <v>1</v>
      </c>
      <c r="W29" s="504" t="s">
        <v>494</v>
      </c>
      <c r="X29" s="497">
        <v>6.7799999999999999E-2</v>
      </c>
      <c r="Y29" s="507">
        <f t="shared" si="10"/>
        <v>29658</v>
      </c>
      <c r="Z29" s="508">
        <f t="shared" si="11"/>
        <v>2071125.9281764801</v>
      </c>
      <c r="AA29" s="578">
        <f t="shared" si="12"/>
        <v>2010.8018720160001</v>
      </c>
      <c r="AB29" s="567" t="s">
        <v>49</v>
      </c>
      <c r="AC29" s="593">
        <f t="shared" si="13"/>
        <v>43814.165473709028</v>
      </c>
      <c r="AD29" s="584" t="s">
        <v>386</v>
      </c>
      <c r="AE29" s="597">
        <f t="shared" si="14"/>
        <v>4951351.111111111</v>
      </c>
      <c r="AF29" s="536">
        <f t="shared" si="50"/>
        <v>5103698.222222222</v>
      </c>
      <c r="AG29" s="536">
        <f t="shared" si="50"/>
        <v>5256045.333333333</v>
      </c>
      <c r="AH29" s="536">
        <f t="shared" si="50"/>
        <v>5408392.444444444</v>
      </c>
      <c r="AI29" s="536">
        <f t="shared" si="50"/>
        <v>5560739.555555555</v>
      </c>
      <c r="AJ29" s="536">
        <f t="shared" si="50"/>
        <v>5713086.666666666</v>
      </c>
      <c r="AK29" s="536">
        <f t="shared" si="50"/>
        <v>5865433.7777777771</v>
      </c>
      <c r="AL29" s="536">
        <f t="shared" si="50"/>
        <v>6017780.8888888881</v>
      </c>
      <c r="AM29" s="598">
        <v>6170128</v>
      </c>
      <c r="AN29" s="710">
        <v>1.03E-2</v>
      </c>
      <c r="AO29" s="546">
        <f t="shared" si="51"/>
        <v>1.03E-2</v>
      </c>
      <c r="AP29" s="546">
        <f t="shared" si="51"/>
        <v>1.03E-2</v>
      </c>
      <c r="AQ29" s="546">
        <f t="shared" si="51"/>
        <v>1.03E-2</v>
      </c>
      <c r="AR29" s="546">
        <f t="shared" si="51"/>
        <v>1.03E-2</v>
      </c>
      <c r="AS29" s="546">
        <f t="shared" si="51"/>
        <v>1.03E-2</v>
      </c>
      <c r="AT29" s="546">
        <f t="shared" si="51"/>
        <v>1.03E-2</v>
      </c>
      <c r="AU29" s="546">
        <f t="shared" si="51"/>
        <v>1.03E-2</v>
      </c>
      <c r="AV29" s="709">
        <v>1.03E-2</v>
      </c>
      <c r="AW29" s="511" t="s">
        <v>529</v>
      </c>
      <c r="AX29" s="617">
        <f t="shared" si="17"/>
        <v>50998.916444444447</v>
      </c>
      <c r="AY29" s="509">
        <f t="shared" si="18"/>
        <v>52568.09168888889</v>
      </c>
      <c r="AZ29" s="509">
        <f t="shared" si="19"/>
        <v>54137.266933333332</v>
      </c>
      <c r="BA29" s="509">
        <f t="shared" si="20"/>
        <v>55706.442177777775</v>
      </c>
      <c r="BB29" s="509">
        <f t="shared" si="21"/>
        <v>57275.617422222218</v>
      </c>
      <c r="BC29" s="509">
        <f t="shared" si="22"/>
        <v>58844.792666666661</v>
      </c>
      <c r="BD29" s="509">
        <f t="shared" si="23"/>
        <v>60413.967911111104</v>
      </c>
      <c r="BE29" s="509">
        <f t="shared" si="24"/>
        <v>61983.143155555546</v>
      </c>
      <c r="BF29" s="860">
        <f t="shared" si="25"/>
        <v>63552.318400000004</v>
      </c>
      <c r="BG29" s="620">
        <v>0.6</v>
      </c>
      <c r="BH29" s="754">
        <f t="shared" si="52"/>
        <v>0.6</v>
      </c>
      <c r="BI29" s="754">
        <f t="shared" si="52"/>
        <v>0.6</v>
      </c>
      <c r="BJ29" s="754">
        <f t="shared" si="52"/>
        <v>0.6</v>
      </c>
      <c r="BK29" s="754">
        <f t="shared" si="52"/>
        <v>0.6</v>
      </c>
      <c r="BL29" s="754">
        <f t="shared" si="52"/>
        <v>0.6</v>
      </c>
      <c r="BM29" s="754">
        <f t="shared" si="52"/>
        <v>0.6</v>
      </c>
      <c r="BN29" s="754">
        <f t="shared" si="52"/>
        <v>0.6</v>
      </c>
      <c r="BO29" s="751">
        <v>0.6</v>
      </c>
      <c r="BP29" s="504"/>
      <c r="BQ29" s="737">
        <f t="shared" si="37"/>
        <v>1166.2650857692799</v>
      </c>
      <c r="BR29" s="738">
        <f t="shared" si="38"/>
        <v>1203.2888341568</v>
      </c>
      <c r="BS29" s="738">
        <f t="shared" si="39"/>
        <v>1240.3125825443201</v>
      </c>
      <c r="BT29" s="738">
        <f t="shared" si="40"/>
        <v>1277.3363309318399</v>
      </c>
      <c r="BU29" s="738">
        <f t="shared" si="41"/>
        <v>1314.36007931936</v>
      </c>
      <c r="BV29" s="738">
        <f t="shared" si="42"/>
        <v>1351.3838277068799</v>
      </c>
      <c r="BW29" s="738">
        <f t="shared" si="43"/>
        <v>1388.4075760943997</v>
      </c>
      <c r="BX29" s="738">
        <f t="shared" si="44"/>
        <v>1425.4313244819198</v>
      </c>
      <c r="BY29" s="738">
        <f t="shared" si="45"/>
        <v>1462.4550728694396</v>
      </c>
      <c r="BZ29" s="738">
        <f t="shared" si="46"/>
        <v>1499.4788212569599</v>
      </c>
      <c r="CA29" s="739">
        <f t="shared" si="28"/>
        <v>2074.63592096</v>
      </c>
      <c r="CB29" s="739">
        <f t="shared" si="29"/>
        <v>2138.4699699040002</v>
      </c>
      <c r="CC29" s="739">
        <f t="shared" si="30"/>
        <v>2202.3040188479999</v>
      </c>
      <c r="CD29" s="739">
        <f t="shared" si="31"/>
        <v>2266.1380677920001</v>
      </c>
      <c r="CE29" s="739">
        <f t="shared" si="32"/>
        <v>2329.9721167359999</v>
      </c>
      <c r="CF29" s="739">
        <f t="shared" si="33"/>
        <v>2393.8061656799996</v>
      </c>
      <c r="CG29" s="739">
        <f t="shared" si="34"/>
        <v>2457.6402146239998</v>
      </c>
      <c r="CH29" s="739">
        <f t="shared" si="35"/>
        <v>2521.4742635679995</v>
      </c>
      <c r="CI29" s="739">
        <f t="shared" si="36"/>
        <v>2585.3083125120002</v>
      </c>
    </row>
    <row r="30" spans="1:87">
      <c r="A30" s="580">
        <v>101</v>
      </c>
      <c r="B30" s="497" t="s">
        <v>235</v>
      </c>
      <c r="C30" s="497" t="s">
        <v>84</v>
      </c>
      <c r="D30" s="506" t="s">
        <v>88</v>
      </c>
      <c r="E30" s="497" t="str">
        <f t="shared" si="7"/>
        <v>Purchase of consumables for Treatment of PID (Pelvic Inflammatory Disease)</v>
      </c>
      <c r="F30" s="497">
        <v>2</v>
      </c>
      <c r="G30" s="497">
        <v>3</v>
      </c>
      <c r="H30" s="497">
        <v>10.090457099154053</v>
      </c>
      <c r="I30" s="497">
        <v>147.38891382154398</v>
      </c>
      <c r="J30" s="499">
        <v>14.606762842676426</v>
      </c>
      <c r="K30" s="500">
        <f t="shared" si="8"/>
        <v>113312.49691476475</v>
      </c>
      <c r="L30" s="501">
        <v>0.89999999999938107</v>
      </c>
      <c r="M30" s="501">
        <v>0.65</v>
      </c>
      <c r="N30" s="563" t="s">
        <v>48</v>
      </c>
      <c r="O30" s="579" t="s">
        <v>386</v>
      </c>
      <c r="P30" s="504">
        <v>4799004</v>
      </c>
      <c r="Q30" s="522">
        <v>2.5999999999999999E-3</v>
      </c>
      <c r="R30" s="504" t="s">
        <v>384</v>
      </c>
      <c r="S30" s="504">
        <f t="shared" si="9"/>
        <v>12477.410399999999</v>
      </c>
      <c r="T30" s="501">
        <v>0.9</v>
      </c>
      <c r="U30" s="504" t="s">
        <v>387</v>
      </c>
      <c r="V30" s="504">
        <v>1</v>
      </c>
      <c r="W30" s="504" t="s">
        <v>494</v>
      </c>
      <c r="X30" s="497">
        <v>6.1505879999999991</v>
      </c>
      <c r="Y30" s="507">
        <f t="shared" si="10"/>
        <v>11230</v>
      </c>
      <c r="Z30" s="508">
        <f t="shared" si="11"/>
        <v>71141141.697871193</v>
      </c>
      <c r="AA30" s="578">
        <f t="shared" si="12"/>
        <v>69069.069609583676</v>
      </c>
      <c r="AB30" s="567" t="s">
        <v>49</v>
      </c>
      <c r="AC30" s="593">
        <f t="shared" si="13"/>
        <v>73653.122994597084</v>
      </c>
      <c r="AD30" s="584" t="s">
        <v>386</v>
      </c>
      <c r="AE30" s="597">
        <f t="shared" si="14"/>
        <v>4951351.111111111</v>
      </c>
      <c r="AF30" s="536">
        <f t="shared" si="50"/>
        <v>5103698.222222222</v>
      </c>
      <c r="AG30" s="536">
        <f t="shared" si="50"/>
        <v>5256045.333333333</v>
      </c>
      <c r="AH30" s="536">
        <f t="shared" si="50"/>
        <v>5408392.444444444</v>
      </c>
      <c r="AI30" s="536">
        <f t="shared" si="50"/>
        <v>5560739.555555555</v>
      </c>
      <c r="AJ30" s="536">
        <f t="shared" si="50"/>
        <v>5713086.666666666</v>
      </c>
      <c r="AK30" s="536">
        <f t="shared" si="50"/>
        <v>5865433.7777777771</v>
      </c>
      <c r="AL30" s="536">
        <f t="shared" si="50"/>
        <v>6017780.8888888881</v>
      </c>
      <c r="AM30" s="598">
        <v>6170128</v>
      </c>
      <c r="AN30" s="710">
        <v>2.5999999999999999E-3</v>
      </c>
      <c r="AO30" s="546">
        <f t="shared" si="51"/>
        <v>2.5999999999999999E-3</v>
      </c>
      <c r="AP30" s="546">
        <f t="shared" si="51"/>
        <v>2.5999999999999999E-3</v>
      </c>
      <c r="AQ30" s="546">
        <f t="shared" si="51"/>
        <v>2.5999999999999999E-3</v>
      </c>
      <c r="AR30" s="546">
        <f t="shared" si="51"/>
        <v>2.5999999999999999E-3</v>
      </c>
      <c r="AS30" s="546">
        <f t="shared" si="51"/>
        <v>2.5999999999999999E-3</v>
      </c>
      <c r="AT30" s="546">
        <f t="shared" si="51"/>
        <v>2.5999999999999999E-3</v>
      </c>
      <c r="AU30" s="546">
        <f t="shared" si="51"/>
        <v>2.5999999999999999E-3</v>
      </c>
      <c r="AV30" s="709">
        <v>2.5999999999999999E-3</v>
      </c>
      <c r="AW30" s="511" t="s">
        <v>529</v>
      </c>
      <c r="AX30" s="617">
        <f t="shared" si="17"/>
        <v>12873.512888888888</v>
      </c>
      <c r="AY30" s="509">
        <f t="shared" si="18"/>
        <v>13269.615377777776</v>
      </c>
      <c r="AZ30" s="509">
        <f t="shared" si="19"/>
        <v>13665.717866666666</v>
      </c>
      <c r="BA30" s="509">
        <f t="shared" si="20"/>
        <v>14061.820355555554</v>
      </c>
      <c r="BB30" s="509">
        <f t="shared" si="21"/>
        <v>14457.922844444442</v>
      </c>
      <c r="BC30" s="509">
        <f t="shared" si="22"/>
        <v>14854.025333333331</v>
      </c>
      <c r="BD30" s="509">
        <f t="shared" si="23"/>
        <v>15250.127822222219</v>
      </c>
      <c r="BE30" s="509">
        <f t="shared" si="24"/>
        <v>15646.230311111109</v>
      </c>
      <c r="BF30" s="860">
        <f t="shared" si="25"/>
        <v>16042.3328</v>
      </c>
      <c r="BG30" s="620">
        <v>0.9</v>
      </c>
      <c r="BH30" s="754">
        <f t="shared" si="52"/>
        <v>0.9</v>
      </c>
      <c r="BI30" s="754">
        <f t="shared" si="52"/>
        <v>0.9</v>
      </c>
      <c r="BJ30" s="754">
        <f t="shared" si="52"/>
        <v>0.9</v>
      </c>
      <c r="BK30" s="754">
        <f t="shared" si="52"/>
        <v>0.9</v>
      </c>
      <c r="BL30" s="754">
        <f t="shared" si="52"/>
        <v>0.9</v>
      </c>
      <c r="BM30" s="754">
        <f t="shared" si="52"/>
        <v>0.9</v>
      </c>
      <c r="BN30" s="754">
        <f t="shared" si="52"/>
        <v>0.9</v>
      </c>
      <c r="BO30" s="751">
        <v>0.9</v>
      </c>
      <c r="BP30" s="504"/>
      <c r="BQ30" s="737">
        <f t="shared" si="37"/>
        <v>44894.895246229389</v>
      </c>
      <c r="BR30" s="738">
        <f t="shared" si="38"/>
        <v>46320.109226963512</v>
      </c>
      <c r="BS30" s="738">
        <f t="shared" si="39"/>
        <v>47745.323207697635</v>
      </c>
      <c r="BT30" s="738">
        <f t="shared" si="40"/>
        <v>49170.537188431772</v>
      </c>
      <c r="BU30" s="738">
        <f t="shared" si="41"/>
        <v>50595.751169165895</v>
      </c>
      <c r="BV30" s="738">
        <f t="shared" si="42"/>
        <v>52020.965149900017</v>
      </c>
      <c r="BW30" s="738">
        <f t="shared" si="43"/>
        <v>53446.179130634147</v>
      </c>
      <c r="BX30" s="738">
        <f t="shared" si="44"/>
        <v>54871.393111368263</v>
      </c>
      <c r="BY30" s="738">
        <f t="shared" si="45"/>
        <v>56296.607092102407</v>
      </c>
      <c r="BZ30" s="738">
        <f t="shared" si="46"/>
        <v>57721.821072836537</v>
      </c>
      <c r="CA30" s="739">
        <f t="shared" si="28"/>
        <v>71261.706503020789</v>
      </c>
      <c r="CB30" s="739">
        <f t="shared" si="29"/>
        <v>73454.343396457902</v>
      </c>
      <c r="CC30" s="739">
        <f t="shared" si="30"/>
        <v>75646.980289895029</v>
      </c>
      <c r="CD30" s="739">
        <f t="shared" si="31"/>
        <v>77839.617183332142</v>
      </c>
      <c r="CE30" s="739">
        <f t="shared" si="32"/>
        <v>80032.254076769255</v>
      </c>
      <c r="CF30" s="739">
        <f t="shared" si="33"/>
        <v>82224.890970206383</v>
      </c>
      <c r="CG30" s="739">
        <f t="shared" si="34"/>
        <v>84417.527863643481</v>
      </c>
      <c r="CH30" s="739">
        <f t="shared" si="35"/>
        <v>86610.164757080624</v>
      </c>
      <c r="CI30" s="739">
        <f t="shared" si="36"/>
        <v>88802.801650517751</v>
      </c>
    </row>
    <row r="31" spans="1:87">
      <c r="A31" s="580">
        <v>105</v>
      </c>
      <c r="B31" s="497" t="s">
        <v>89</v>
      </c>
      <c r="C31" s="497" t="s">
        <v>90</v>
      </c>
      <c r="D31" s="506" t="s">
        <v>91</v>
      </c>
      <c r="E31" s="497" t="str">
        <f t="shared" si="7"/>
        <v>Purchase of consumables for Mass ITN Distribution</v>
      </c>
      <c r="F31" s="498">
        <v>3</v>
      </c>
      <c r="G31" s="497">
        <v>2.5</v>
      </c>
      <c r="H31" s="497">
        <v>3.5288914034879156E-4</v>
      </c>
      <c r="I31" s="497">
        <v>8.0515372743763039E-3</v>
      </c>
      <c r="J31" s="499">
        <v>22.816052844296248</v>
      </c>
      <c r="K31" s="500">
        <f t="shared" si="8"/>
        <v>666.90542455332161</v>
      </c>
      <c r="L31" s="501">
        <v>0.95</v>
      </c>
      <c r="M31" s="501">
        <v>1</v>
      </c>
      <c r="N31" s="563" t="s">
        <v>51</v>
      </c>
      <c r="O31" s="580" t="s">
        <v>388</v>
      </c>
      <c r="P31" s="497">
        <v>2362305</v>
      </c>
      <c r="Q31" s="503">
        <v>1</v>
      </c>
      <c r="R31" s="504"/>
      <c r="S31" s="504">
        <f t="shared" si="9"/>
        <v>2362305</v>
      </c>
      <c r="T31" s="501">
        <v>0.8</v>
      </c>
      <c r="U31" s="497" t="s">
        <v>89</v>
      </c>
      <c r="V31" s="497">
        <v>1</v>
      </c>
      <c r="W31" s="497" t="s">
        <v>494</v>
      </c>
      <c r="X31" s="497">
        <v>0.81240000000000001</v>
      </c>
      <c r="Y31" s="507">
        <f t="shared" si="10"/>
        <v>1889844</v>
      </c>
      <c r="Z31" s="508">
        <f t="shared" si="11"/>
        <v>1581368543.5680001</v>
      </c>
      <c r="AA31" s="578">
        <f t="shared" si="12"/>
        <v>1535309.2656</v>
      </c>
      <c r="AB31" s="567" t="s">
        <v>49</v>
      </c>
      <c r="AC31" s="593">
        <f t="shared" si="13"/>
        <v>666.90542455332161</v>
      </c>
      <c r="AD31" s="567" t="s">
        <v>388</v>
      </c>
      <c r="AE31" s="597">
        <f t="shared" si="14"/>
        <v>2362305</v>
      </c>
      <c r="AF31" s="536">
        <f t="shared" si="50"/>
        <v>2362305</v>
      </c>
      <c r="AG31" s="536">
        <f t="shared" si="50"/>
        <v>2362305</v>
      </c>
      <c r="AH31" s="536">
        <f t="shared" si="50"/>
        <v>2362305</v>
      </c>
      <c r="AI31" s="536">
        <f t="shared" si="50"/>
        <v>2362305</v>
      </c>
      <c r="AJ31" s="536">
        <f t="shared" si="50"/>
        <v>2362305</v>
      </c>
      <c r="AK31" s="536">
        <f t="shared" si="50"/>
        <v>2362305</v>
      </c>
      <c r="AL31" s="536">
        <f t="shared" si="50"/>
        <v>2362305</v>
      </c>
      <c r="AM31" s="598">
        <v>2362305</v>
      </c>
      <c r="AN31" s="710">
        <v>1</v>
      </c>
      <c r="AO31" s="546">
        <f t="shared" si="51"/>
        <v>1</v>
      </c>
      <c r="AP31" s="546">
        <f t="shared" si="51"/>
        <v>1</v>
      </c>
      <c r="AQ31" s="546">
        <f t="shared" si="51"/>
        <v>1</v>
      </c>
      <c r="AR31" s="546">
        <f t="shared" si="51"/>
        <v>1</v>
      </c>
      <c r="AS31" s="546">
        <f t="shared" si="51"/>
        <v>1</v>
      </c>
      <c r="AT31" s="546">
        <f t="shared" si="51"/>
        <v>1</v>
      </c>
      <c r="AU31" s="546">
        <f t="shared" si="51"/>
        <v>1</v>
      </c>
      <c r="AV31" s="709">
        <v>1</v>
      </c>
      <c r="AW31" s="511" t="s">
        <v>529</v>
      </c>
      <c r="AX31" s="617">
        <f t="shared" si="17"/>
        <v>2362305</v>
      </c>
      <c r="AY31" s="509">
        <f t="shared" si="18"/>
        <v>2362305</v>
      </c>
      <c r="AZ31" s="509">
        <f t="shared" si="19"/>
        <v>2362305</v>
      </c>
      <c r="BA31" s="509">
        <f t="shared" si="20"/>
        <v>2362305</v>
      </c>
      <c r="BB31" s="509">
        <f t="shared" si="21"/>
        <v>2362305</v>
      </c>
      <c r="BC31" s="509">
        <f t="shared" si="22"/>
        <v>2362305</v>
      </c>
      <c r="BD31" s="509">
        <f t="shared" si="23"/>
        <v>2362305</v>
      </c>
      <c r="BE31" s="509">
        <f t="shared" si="24"/>
        <v>2362305</v>
      </c>
      <c r="BF31" s="860">
        <f t="shared" si="25"/>
        <v>2362305</v>
      </c>
      <c r="BG31" s="620">
        <v>0.8</v>
      </c>
      <c r="BH31" s="754">
        <f t="shared" si="52"/>
        <v>0.8</v>
      </c>
      <c r="BI31" s="754">
        <f t="shared" si="52"/>
        <v>0.8</v>
      </c>
      <c r="BJ31" s="754">
        <f t="shared" si="52"/>
        <v>0.8</v>
      </c>
      <c r="BK31" s="754">
        <f t="shared" si="52"/>
        <v>0.8</v>
      </c>
      <c r="BL31" s="754">
        <f t="shared" si="52"/>
        <v>0.8</v>
      </c>
      <c r="BM31" s="754">
        <f t="shared" si="52"/>
        <v>0.8</v>
      </c>
      <c r="BN31" s="754">
        <f t="shared" si="52"/>
        <v>0.8</v>
      </c>
      <c r="BO31" s="751">
        <v>0.8</v>
      </c>
      <c r="BP31" s="497"/>
      <c r="BQ31" s="737">
        <f t="shared" si="37"/>
        <v>1535309.2656</v>
      </c>
      <c r="BR31" s="738">
        <f t="shared" si="38"/>
        <v>1535309.2656</v>
      </c>
      <c r="BS31" s="738">
        <f t="shared" si="39"/>
        <v>1535309.2656</v>
      </c>
      <c r="BT31" s="738">
        <f t="shared" si="40"/>
        <v>1535309.2656</v>
      </c>
      <c r="BU31" s="738">
        <f t="shared" si="41"/>
        <v>1535309.2656</v>
      </c>
      <c r="BV31" s="738">
        <f t="shared" si="42"/>
        <v>1535309.2656</v>
      </c>
      <c r="BW31" s="738">
        <f t="shared" si="43"/>
        <v>1535309.2656</v>
      </c>
      <c r="BX31" s="738">
        <f t="shared" si="44"/>
        <v>1535309.2656</v>
      </c>
      <c r="BY31" s="738">
        <f t="shared" si="45"/>
        <v>1535309.2656</v>
      </c>
      <c r="BZ31" s="738">
        <f t="shared" si="46"/>
        <v>1535309.2656</v>
      </c>
      <c r="CA31" s="739">
        <f t="shared" si="28"/>
        <v>1535309.2656</v>
      </c>
      <c r="CB31" s="739">
        <f t="shared" si="29"/>
        <v>1535309.2656</v>
      </c>
      <c r="CC31" s="739">
        <f t="shared" si="30"/>
        <v>1535309.2656</v>
      </c>
      <c r="CD31" s="739">
        <f t="shared" si="31"/>
        <v>1535309.2656</v>
      </c>
      <c r="CE31" s="739">
        <f t="shared" si="32"/>
        <v>1535309.2656</v>
      </c>
      <c r="CF31" s="739">
        <f t="shared" si="33"/>
        <v>1535309.2656</v>
      </c>
      <c r="CG31" s="739">
        <f t="shared" si="34"/>
        <v>1535309.2656</v>
      </c>
      <c r="CH31" s="739">
        <f t="shared" si="35"/>
        <v>1535309.2656</v>
      </c>
      <c r="CI31" s="739">
        <f t="shared" si="36"/>
        <v>1535309.2656</v>
      </c>
    </row>
    <row r="32" spans="1:87">
      <c r="A32" s="580">
        <v>106</v>
      </c>
      <c r="B32" s="497" t="s">
        <v>89</v>
      </c>
      <c r="C32" s="497" t="s">
        <v>90</v>
      </c>
      <c r="D32" s="506" t="s">
        <v>93</v>
      </c>
      <c r="E32" s="497" t="str">
        <f t="shared" si="7"/>
        <v>Purchase of consumables for Indoor residual spraying drugs</v>
      </c>
      <c r="F32" s="498">
        <v>3</v>
      </c>
      <c r="G32" s="497">
        <v>2.5499999999999998</v>
      </c>
      <c r="H32" s="497"/>
      <c r="I32" s="497"/>
      <c r="J32" s="497"/>
      <c r="K32" s="500">
        <f t="shared" si="8"/>
        <v>0</v>
      </c>
      <c r="L32" s="497"/>
      <c r="M32" s="501">
        <v>1</v>
      </c>
      <c r="N32" s="563" t="s">
        <v>51</v>
      </c>
      <c r="O32" s="577" t="s">
        <v>389</v>
      </c>
      <c r="P32" s="518">
        <v>45283</v>
      </c>
      <c r="Q32" s="503">
        <v>1</v>
      </c>
      <c r="R32" s="504" t="s">
        <v>390</v>
      </c>
      <c r="S32" s="504">
        <f t="shared" si="9"/>
        <v>45283</v>
      </c>
      <c r="T32" s="501">
        <v>0.9</v>
      </c>
      <c r="U32" s="497" t="s">
        <v>89</v>
      </c>
      <c r="V32" s="497">
        <v>1</v>
      </c>
      <c r="W32" s="497" t="s">
        <v>494</v>
      </c>
      <c r="X32" s="506">
        <v>36.47</v>
      </c>
      <c r="Y32" s="507">
        <f t="shared" si="10"/>
        <v>40755</v>
      </c>
      <c r="Z32" s="508">
        <f t="shared" si="11"/>
        <v>1530913626.2700002</v>
      </c>
      <c r="AA32" s="578">
        <f t="shared" si="12"/>
        <v>1486323.9090000002</v>
      </c>
      <c r="AB32" s="567" t="s">
        <v>49</v>
      </c>
      <c r="AC32" s="593">
        <f t="shared" si="13"/>
        <v>0</v>
      </c>
      <c r="AD32" s="627" t="s">
        <v>389</v>
      </c>
      <c r="AE32" s="597">
        <f t="shared" si="14"/>
        <v>45807.111111111109</v>
      </c>
      <c r="AF32" s="536">
        <f t="shared" si="50"/>
        <v>46331.222222222219</v>
      </c>
      <c r="AG32" s="536">
        <f t="shared" si="50"/>
        <v>46855.333333333328</v>
      </c>
      <c r="AH32" s="536">
        <f t="shared" si="50"/>
        <v>47379.444444444438</v>
      </c>
      <c r="AI32" s="536">
        <f t="shared" si="50"/>
        <v>47903.555555555547</v>
      </c>
      <c r="AJ32" s="536">
        <f t="shared" si="50"/>
        <v>48427.666666666657</v>
      </c>
      <c r="AK32" s="536">
        <f t="shared" si="50"/>
        <v>48951.777777777766</v>
      </c>
      <c r="AL32" s="536">
        <f t="shared" si="50"/>
        <v>49475.888888888876</v>
      </c>
      <c r="AM32" s="727">
        <v>50000</v>
      </c>
      <c r="AN32" s="710">
        <v>1</v>
      </c>
      <c r="AO32" s="546">
        <f t="shared" si="51"/>
        <v>1</v>
      </c>
      <c r="AP32" s="546">
        <f t="shared" si="51"/>
        <v>1</v>
      </c>
      <c r="AQ32" s="546">
        <f t="shared" si="51"/>
        <v>1</v>
      </c>
      <c r="AR32" s="546">
        <f t="shared" si="51"/>
        <v>1</v>
      </c>
      <c r="AS32" s="546">
        <f t="shared" si="51"/>
        <v>1</v>
      </c>
      <c r="AT32" s="546">
        <f t="shared" si="51"/>
        <v>1</v>
      </c>
      <c r="AU32" s="546">
        <f t="shared" si="51"/>
        <v>1</v>
      </c>
      <c r="AV32" s="709">
        <v>1</v>
      </c>
      <c r="AW32" s="511" t="s">
        <v>530</v>
      </c>
      <c r="AX32" s="617">
        <f t="shared" si="17"/>
        <v>45807.111111111109</v>
      </c>
      <c r="AY32" s="509">
        <f t="shared" si="18"/>
        <v>46331.222222222219</v>
      </c>
      <c r="AZ32" s="509">
        <f t="shared" si="19"/>
        <v>46855.333333333328</v>
      </c>
      <c r="BA32" s="509">
        <f t="shared" si="20"/>
        <v>47379.444444444438</v>
      </c>
      <c r="BB32" s="509">
        <f t="shared" si="21"/>
        <v>47903.555555555547</v>
      </c>
      <c r="BC32" s="509">
        <f t="shared" si="22"/>
        <v>48427.666666666657</v>
      </c>
      <c r="BD32" s="509">
        <f t="shared" si="23"/>
        <v>48951.777777777766</v>
      </c>
      <c r="BE32" s="509">
        <f t="shared" si="24"/>
        <v>49475.888888888876</v>
      </c>
      <c r="BF32" s="860">
        <f t="shared" si="25"/>
        <v>50000</v>
      </c>
      <c r="BG32" s="620">
        <v>0.9</v>
      </c>
      <c r="BH32" s="754">
        <f t="shared" si="52"/>
        <v>0.9</v>
      </c>
      <c r="BI32" s="754">
        <f t="shared" si="52"/>
        <v>0.9</v>
      </c>
      <c r="BJ32" s="754">
        <f t="shared" si="52"/>
        <v>0.9</v>
      </c>
      <c r="BK32" s="754">
        <f t="shared" si="52"/>
        <v>0.9</v>
      </c>
      <c r="BL32" s="754">
        <f t="shared" si="52"/>
        <v>0.9</v>
      </c>
      <c r="BM32" s="754">
        <f t="shared" si="52"/>
        <v>0.9</v>
      </c>
      <c r="BN32" s="754">
        <f t="shared" si="52"/>
        <v>0.9</v>
      </c>
      <c r="BO32" s="751">
        <v>0.9</v>
      </c>
      <c r="BP32" s="497"/>
      <c r="BQ32" s="737">
        <f t="shared" si="37"/>
        <v>1486323.9090000002</v>
      </c>
      <c r="BR32" s="738">
        <f t="shared" si="38"/>
        <v>1503526.808</v>
      </c>
      <c r="BS32" s="738">
        <f t="shared" si="39"/>
        <v>1520729.7069999999</v>
      </c>
      <c r="BT32" s="738">
        <f t="shared" si="40"/>
        <v>1537932.6059999997</v>
      </c>
      <c r="BU32" s="738">
        <f t="shared" si="41"/>
        <v>1555135.5049999997</v>
      </c>
      <c r="BV32" s="738">
        <f t="shared" si="42"/>
        <v>1572338.4039999999</v>
      </c>
      <c r="BW32" s="738">
        <f t="shared" si="43"/>
        <v>1589541.3029999998</v>
      </c>
      <c r="BX32" s="738">
        <f t="shared" si="44"/>
        <v>1606744.2019999996</v>
      </c>
      <c r="BY32" s="738">
        <f t="shared" si="45"/>
        <v>1623947.1009999996</v>
      </c>
      <c r="BZ32" s="738">
        <f t="shared" si="46"/>
        <v>1641150</v>
      </c>
      <c r="CA32" s="739">
        <f t="shared" si="28"/>
        <v>1503526.808</v>
      </c>
      <c r="CB32" s="739">
        <f t="shared" si="29"/>
        <v>1520729.7069999999</v>
      </c>
      <c r="CC32" s="739">
        <f t="shared" si="30"/>
        <v>1537932.6059999997</v>
      </c>
      <c r="CD32" s="739">
        <f t="shared" si="31"/>
        <v>1555135.5049999997</v>
      </c>
      <c r="CE32" s="739">
        <f t="shared" si="32"/>
        <v>1572338.4039999999</v>
      </c>
      <c r="CF32" s="739">
        <f t="shared" si="33"/>
        <v>1589541.3029999998</v>
      </c>
      <c r="CG32" s="739">
        <f t="shared" si="34"/>
        <v>1606744.2019999996</v>
      </c>
      <c r="CH32" s="739">
        <f t="shared" si="35"/>
        <v>1623947.1009999996</v>
      </c>
      <c r="CI32" s="739">
        <f t="shared" si="36"/>
        <v>1641150</v>
      </c>
    </row>
    <row r="33" spans="1:87">
      <c r="A33" s="580">
        <v>107</v>
      </c>
      <c r="B33" s="497" t="s">
        <v>89</v>
      </c>
      <c r="C33" s="497" t="s">
        <v>90</v>
      </c>
      <c r="D33" s="497" t="s">
        <v>94</v>
      </c>
      <c r="E33" s="497" t="str">
        <f t="shared" si="7"/>
        <v>Purchase of consumables for IPT (pregnant women)</v>
      </c>
      <c r="F33" s="498">
        <v>3</v>
      </c>
      <c r="G33" s="497">
        <v>3</v>
      </c>
      <c r="H33" s="497">
        <v>2.0890594972108063E-3</v>
      </c>
      <c r="I33" s="497">
        <v>0.33275311062504381</v>
      </c>
      <c r="J33" s="499">
        <v>159.28369252733916</v>
      </c>
      <c r="K33" s="500">
        <f t="shared" si="8"/>
        <v>1884.3283239889515</v>
      </c>
      <c r="L33" s="501">
        <v>0.95</v>
      </c>
      <c r="M33" s="501">
        <v>1</v>
      </c>
      <c r="N33" s="563" t="s">
        <v>51</v>
      </c>
      <c r="O33" s="577" t="s">
        <v>391</v>
      </c>
      <c r="P33" s="518">
        <v>949472</v>
      </c>
      <c r="Q33" s="503">
        <v>1</v>
      </c>
      <c r="R33" s="504"/>
      <c r="S33" s="504">
        <f t="shared" si="9"/>
        <v>949472</v>
      </c>
      <c r="T33" s="501">
        <v>0.95</v>
      </c>
      <c r="U33" s="504" t="s">
        <v>392</v>
      </c>
      <c r="V33" s="504">
        <v>8</v>
      </c>
      <c r="W33" s="504" t="s">
        <v>504</v>
      </c>
      <c r="X33" s="497">
        <v>0.15065999999999999</v>
      </c>
      <c r="Y33" s="507">
        <f t="shared" si="10"/>
        <v>901998</v>
      </c>
      <c r="Z33" s="508">
        <f t="shared" si="11"/>
        <v>139971931.31231996</v>
      </c>
      <c r="AA33" s="578">
        <f t="shared" si="12"/>
        <v>135895.07894399998</v>
      </c>
      <c r="AB33" s="567" t="s">
        <v>49</v>
      </c>
      <c r="AC33" s="593">
        <f t="shared" si="13"/>
        <v>1884.3283239889515</v>
      </c>
      <c r="AD33" s="627" t="s">
        <v>533</v>
      </c>
      <c r="AE33" s="597">
        <f t="shared" si="14"/>
        <v>971695.4444444445</v>
      </c>
      <c r="AF33" s="536">
        <f t="shared" si="50"/>
        <v>993918.88888888899</v>
      </c>
      <c r="AG33" s="536">
        <f t="shared" si="50"/>
        <v>1016142.3333333335</v>
      </c>
      <c r="AH33" s="536">
        <f t="shared" si="50"/>
        <v>1038365.777777778</v>
      </c>
      <c r="AI33" s="536">
        <f t="shared" si="50"/>
        <v>1060589.2222222225</v>
      </c>
      <c r="AJ33" s="536">
        <f t="shared" si="50"/>
        <v>1082812.666666667</v>
      </c>
      <c r="AK33" s="536">
        <f t="shared" si="50"/>
        <v>1105036.1111111115</v>
      </c>
      <c r="AL33" s="536">
        <f t="shared" si="50"/>
        <v>1127259.555555556</v>
      </c>
      <c r="AM33" s="598">
        <v>1149483</v>
      </c>
      <c r="AN33" s="710">
        <v>1</v>
      </c>
      <c r="AO33" s="546">
        <f t="shared" si="51"/>
        <v>1</v>
      </c>
      <c r="AP33" s="546">
        <f t="shared" si="51"/>
        <v>1</v>
      </c>
      <c r="AQ33" s="546">
        <f t="shared" si="51"/>
        <v>1</v>
      </c>
      <c r="AR33" s="546">
        <f t="shared" si="51"/>
        <v>1</v>
      </c>
      <c r="AS33" s="546">
        <f t="shared" si="51"/>
        <v>1</v>
      </c>
      <c r="AT33" s="546">
        <f t="shared" si="51"/>
        <v>1</v>
      </c>
      <c r="AU33" s="546">
        <f t="shared" si="51"/>
        <v>1</v>
      </c>
      <c r="AV33" s="722">
        <v>1</v>
      </c>
      <c r="AW33" s="497" t="s">
        <v>534</v>
      </c>
      <c r="AX33" s="617">
        <f t="shared" si="17"/>
        <v>971695.4444444445</v>
      </c>
      <c r="AY33" s="509">
        <f t="shared" si="18"/>
        <v>993918.88888888899</v>
      </c>
      <c r="AZ33" s="509">
        <f t="shared" si="19"/>
        <v>1016142.3333333335</v>
      </c>
      <c r="BA33" s="509">
        <f t="shared" si="20"/>
        <v>1038365.777777778</v>
      </c>
      <c r="BB33" s="509">
        <f t="shared" si="21"/>
        <v>1060589.2222222225</v>
      </c>
      <c r="BC33" s="509">
        <f t="shared" si="22"/>
        <v>1082812.666666667</v>
      </c>
      <c r="BD33" s="509">
        <f t="shared" si="23"/>
        <v>1105036.1111111115</v>
      </c>
      <c r="BE33" s="509">
        <f t="shared" si="24"/>
        <v>1127259.555555556</v>
      </c>
      <c r="BF33" s="860">
        <f t="shared" si="25"/>
        <v>1149483</v>
      </c>
      <c r="BG33" s="620">
        <v>0.95</v>
      </c>
      <c r="BH33" s="754">
        <f t="shared" si="52"/>
        <v>0.95</v>
      </c>
      <c r="BI33" s="754">
        <f t="shared" si="52"/>
        <v>0.95</v>
      </c>
      <c r="BJ33" s="754">
        <f t="shared" si="52"/>
        <v>0.95</v>
      </c>
      <c r="BK33" s="754">
        <f t="shared" si="52"/>
        <v>0.95</v>
      </c>
      <c r="BL33" s="754">
        <f t="shared" si="52"/>
        <v>0.95</v>
      </c>
      <c r="BM33" s="754">
        <f t="shared" si="52"/>
        <v>0.95</v>
      </c>
      <c r="BN33" s="754">
        <f t="shared" si="52"/>
        <v>0.95</v>
      </c>
      <c r="BO33" s="752">
        <v>0.95</v>
      </c>
      <c r="BP33" s="497"/>
      <c r="BQ33" s="737">
        <f t="shared" si="37"/>
        <v>135895.07894399998</v>
      </c>
      <c r="BR33" s="738">
        <f t="shared" si="38"/>
        <v>139075.85387699999</v>
      </c>
      <c r="BS33" s="738">
        <f t="shared" si="39"/>
        <v>142256.62880999999</v>
      </c>
      <c r="BT33" s="738">
        <f t="shared" si="40"/>
        <v>145437.403743</v>
      </c>
      <c r="BU33" s="738">
        <f t="shared" si="41"/>
        <v>148618.17867600001</v>
      </c>
      <c r="BV33" s="738">
        <f t="shared" si="42"/>
        <v>151798.95360900002</v>
      </c>
      <c r="BW33" s="738">
        <f t="shared" si="43"/>
        <v>154979.72854200003</v>
      </c>
      <c r="BX33" s="738">
        <f t="shared" si="44"/>
        <v>158160.503475</v>
      </c>
      <c r="BY33" s="738">
        <f t="shared" si="45"/>
        <v>161341.27840800001</v>
      </c>
      <c r="BZ33" s="738">
        <f t="shared" si="46"/>
        <v>164522.05334099996</v>
      </c>
      <c r="CA33" s="739">
        <f t="shared" si="28"/>
        <v>139075.85387699999</v>
      </c>
      <c r="CB33" s="739">
        <f t="shared" si="29"/>
        <v>142256.62880999999</v>
      </c>
      <c r="CC33" s="739">
        <f t="shared" si="30"/>
        <v>145437.403743</v>
      </c>
      <c r="CD33" s="739">
        <f t="shared" si="31"/>
        <v>148618.17867600001</v>
      </c>
      <c r="CE33" s="739">
        <f t="shared" si="32"/>
        <v>151798.95360900002</v>
      </c>
      <c r="CF33" s="739">
        <f t="shared" si="33"/>
        <v>154979.72854200003</v>
      </c>
      <c r="CG33" s="739">
        <f t="shared" si="34"/>
        <v>158160.503475</v>
      </c>
      <c r="CH33" s="739">
        <f t="shared" si="35"/>
        <v>161341.27840800001</v>
      </c>
      <c r="CI33" s="739">
        <f t="shared" si="36"/>
        <v>164522.05334099996</v>
      </c>
    </row>
    <row r="34" spans="1:87">
      <c r="A34" s="580">
        <v>108</v>
      </c>
      <c r="B34" s="497" t="s">
        <v>89</v>
      </c>
      <c r="C34" s="497" t="s">
        <v>96</v>
      </c>
      <c r="D34" s="497" t="s">
        <v>96</v>
      </c>
      <c r="E34" s="497" t="str">
        <f t="shared" si="7"/>
        <v>Purchase of consumables for Uncomplicated malaria treatment</v>
      </c>
      <c r="F34" s="498">
        <v>3</v>
      </c>
      <c r="G34" s="497">
        <v>2.86</v>
      </c>
      <c r="H34" s="497">
        <v>4.4543849304123341E-2</v>
      </c>
      <c r="I34" s="497">
        <v>0.77433906710980283</v>
      </c>
      <c r="J34" s="499">
        <v>17.383748355985116</v>
      </c>
      <c r="K34" s="500">
        <f t="shared" si="8"/>
        <v>136919.58528937778</v>
      </c>
      <c r="L34" s="501">
        <v>0.8</v>
      </c>
      <c r="M34" s="501">
        <v>1</v>
      </c>
      <c r="N34" s="563" t="s">
        <v>51</v>
      </c>
      <c r="O34" s="577" t="s">
        <v>393</v>
      </c>
      <c r="P34" s="502">
        <v>16009457</v>
      </c>
      <c r="Q34" s="503">
        <v>0.24</v>
      </c>
      <c r="R34" s="504" t="s">
        <v>394</v>
      </c>
      <c r="S34" s="504">
        <f t="shared" si="9"/>
        <v>3842269.6799999997</v>
      </c>
      <c r="T34" s="501">
        <v>0.8</v>
      </c>
      <c r="U34" s="504" t="s">
        <v>385</v>
      </c>
      <c r="V34" s="504">
        <v>1</v>
      </c>
      <c r="W34" s="504" t="s">
        <v>494</v>
      </c>
      <c r="X34" s="497">
        <v>0.81662399999999991</v>
      </c>
      <c r="Y34" s="507">
        <f t="shared" si="10"/>
        <v>3073816</v>
      </c>
      <c r="Z34" s="508">
        <f t="shared" si="11"/>
        <v>2585456259.3721037</v>
      </c>
      <c r="AA34" s="578">
        <f t="shared" si="12"/>
        <v>2510151.7081282558</v>
      </c>
      <c r="AB34" s="567" t="s">
        <v>49</v>
      </c>
      <c r="AC34" s="593">
        <f t="shared" si="13"/>
        <v>136919.58528937778</v>
      </c>
      <c r="AD34" s="567" t="s">
        <v>532</v>
      </c>
      <c r="AE34" s="597">
        <f t="shared" si="14"/>
        <v>16451449.222222222</v>
      </c>
      <c r="AF34" s="536">
        <f t="shared" si="50"/>
        <v>16893441.444444444</v>
      </c>
      <c r="AG34" s="536">
        <f t="shared" si="50"/>
        <v>17335433.666666668</v>
      </c>
      <c r="AH34" s="536">
        <f t="shared" si="50"/>
        <v>17777425.888888892</v>
      </c>
      <c r="AI34" s="536">
        <f t="shared" si="50"/>
        <v>18219418.111111116</v>
      </c>
      <c r="AJ34" s="536">
        <f t="shared" si="50"/>
        <v>18661410.33333334</v>
      </c>
      <c r="AK34" s="536">
        <f t="shared" si="50"/>
        <v>19103402.555555563</v>
      </c>
      <c r="AL34" s="536">
        <f t="shared" si="50"/>
        <v>19545394.777777787</v>
      </c>
      <c r="AM34" s="598">
        <v>19987387</v>
      </c>
      <c r="AN34" s="609">
        <f>(($AV$34-$Q$34)/$AF$2)+Q34</f>
        <v>0.23388888888888887</v>
      </c>
      <c r="AO34" s="513">
        <f t="shared" si="51"/>
        <v>0.22777777777777775</v>
      </c>
      <c r="AP34" s="513">
        <f t="shared" si="51"/>
        <v>0.22166666666666662</v>
      </c>
      <c r="AQ34" s="513">
        <f t="shared" si="51"/>
        <v>0.2155555555555555</v>
      </c>
      <c r="AR34" s="513">
        <f t="shared" si="51"/>
        <v>0.20944444444444438</v>
      </c>
      <c r="AS34" s="513">
        <f t="shared" si="51"/>
        <v>0.20333333333333325</v>
      </c>
      <c r="AT34" s="513">
        <f t="shared" si="51"/>
        <v>0.19722222222222213</v>
      </c>
      <c r="AU34" s="513">
        <f t="shared" si="51"/>
        <v>0.19111111111111101</v>
      </c>
      <c r="AV34" s="720">
        <v>0.185</v>
      </c>
      <c r="AW34" s="497" t="s">
        <v>531</v>
      </c>
      <c r="AX34" s="617">
        <f t="shared" si="17"/>
        <v>3847811.1791975303</v>
      </c>
      <c r="AY34" s="509">
        <f t="shared" si="18"/>
        <v>3847950.5512345671</v>
      </c>
      <c r="AZ34" s="509">
        <f t="shared" si="19"/>
        <v>3842687.7961111106</v>
      </c>
      <c r="BA34" s="509">
        <f t="shared" si="20"/>
        <v>3832022.9138271599</v>
      </c>
      <c r="BB34" s="509">
        <f t="shared" si="21"/>
        <v>3815955.9043827159</v>
      </c>
      <c r="BC34" s="509">
        <f t="shared" si="22"/>
        <v>3794486.7677777777</v>
      </c>
      <c r="BD34" s="509">
        <f t="shared" si="23"/>
        <v>3767615.5040123453</v>
      </c>
      <c r="BE34" s="509">
        <f t="shared" si="24"/>
        <v>3735342.1130864196</v>
      </c>
      <c r="BF34" s="860">
        <f t="shared" si="25"/>
        <v>3697666.5949999997</v>
      </c>
      <c r="BG34" s="620">
        <v>0.8</v>
      </c>
      <c r="BH34" s="754">
        <f t="shared" si="52"/>
        <v>0.8</v>
      </c>
      <c r="BI34" s="754">
        <f t="shared" si="52"/>
        <v>0.8</v>
      </c>
      <c r="BJ34" s="754">
        <f t="shared" si="52"/>
        <v>0.8</v>
      </c>
      <c r="BK34" s="754">
        <f t="shared" si="52"/>
        <v>0.8</v>
      </c>
      <c r="BL34" s="754">
        <f t="shared" si="52"/>
        <v>0.8</v>
      </c>
      <c r="BM34" s="754">
        <f t="shared" si="52"/>
        <v>0.8</v>
      </c>
      <c r="BN34" s="754">
        <f t="shared" si="52"/>
        <v>0.8</v>
      </c>
      <c r="BO34" s="751">
        <v>0.8</v>
      </c>
      <c r="BP34" s="497"/>
      <c r="BQ34" s="737">
        <f t="shared" si="37"/>
        <v>2510151.7081282558</v>
      </c>
      <c r="BR34" s="738">
        <f t="shared" si="38"/>
        <v>2513771.9651208031</v>
      </c>
      <c r="BS34" s="738">
        <f t="shared" si="39"/>
        <v>2513863.0167611018</v>
      </c>
      <c r="BT34" s="738">
        <f t="shared" si="40"/>
        <v>2510424.8630491514</v>
      </c>
      <c r="BU34" s="738">
        <f t="shared" si="41"/>
        <v>2503457.5039849523</v>
      </c>
      <c r="BV34" s="738">
        <f t="shared" si="42"/>
        <v>2492960.9395685047</v>
      </c>
      <c r="BW34" s="738">
        <f t="shared" si="43"/>
        <v>2478935.1697998079</v>
      </c>
      <c r="BX34" s="738">
        <f t="shared" si="44"/>
        <v>2461380.1946788616</v>
      </c>
      <c r="BY34" s="738">
        <f t="shared" si="45"/>
        <v>2440296.0142056677</v>
      </c>
      <c r="BZ34" s="738">
        <f t="shared" si="46"/>
        <v>2415682.6283802236</v>
      </c>
      <c r="CA34" s="739">
        <f t="shared" si="28"/>
        <v>2513771.9651208031</v>
      </c>
      <c r="CB34" s="739">
        <f t="shared" si="29"/>
        <v>2513863.0167611018</v>
      </c>
      <c r="CC34" s="739">
        <f t="shared" si="30"/>
        <v>2510424.8630491514</v>
      </c>
      <c r="CD34" s="739">
        <f t="shared" si="31"/>
        <v>2503457.5039849523</v>
      </c>
      <c r="CE34" s="739">
        <f t="shared" si="32"/>
        <v>2492960.9395685047</v>
      </c>
      <c r="CF34" s="739">
        <f t="shared" si="33"/>
        <v>2478935.1697998079</v>
      </c>
      <c r="CG34" s="739">
        <f t="shared" si="34"/>
        <v>2461380.1946788616</v>
      </c>
      <c r="CH34" s="739">
        <f t="shared" si="35"/>
        <v>2440296.0142056677</v>
      </c>
      <c r="CI34" s="739">
        <f t="shared" si="36"/>
        <v>2415682.6283802236</v>
      </c>
    </row>
    <row r="35" spans="1:87">
      <c r="A35" s="580">
        <v>110</v>
      </c>
      <c r="B35" s="497" t="s">
        <v>89</v>
      </c>
      <c r="C35" s="497" t="s">
        <v>99</v>
      </c>
      <c r="D35" s="506" t="s">
        <v>246</v>
      </c>
      <c r="E35" s="497" t="str">
        <f t="shared" si="7"/>
        <v>Purchase of consumables for Complicated malaria treatment (adults)</v>
      </c>
      <c r="F35" s="497">
        <v>2</v>
      </c>
      <c r="G35" s="497">
        <v>2.7299999999999995</v>
      </c>
      <c r="H35" s="497">
        <v>4.4543849304123341E-2</v>
      </c>
      <c r="I35" s="497">
        <v>0.77433906710980283</v>
      </c>
      <c r="J35" s="499">
        <v>17.383748355985116</v>
      </c>
      <c r="K35" s="500">
        <f t="shared" si="8"/>
        <v>5302.6387445200526</v>
      </c>
      <c r="L35" s="501"/>
      <c r="M35" s="501">
        <v>1</v>
      </c>
      <c r="N35" s="563" t="s">
        <v>51</v>
      </c>
      <c r="O35" s="581" t="s">
        <v>395</v>
      </c>
      <c r="P35" s="502">
        <v>3890298</v>
      </c>
      <c r="Q35" s="503">
        <v>3.4000000000000002E-2</v>
      </c>
      <c r="R35" s="504" t="s">
        <v>394</v>
      </c>
      <c r="S35" s="504">
        <f t="shared" si="9"/>
        <v>132270.13200000001</v>
      </c>
      <c r="T35" s="501">
        <v>0.9</v>
      </c>
      <c r="U35" s="504" t="s">
        <v>396</v>
      </c>
      <c r="V35" s="504">
        <v>1</v>
      </c>
      <c r="W35" s="504" t="s">
        <v>494</v>
      </c>
      <c r="X35" s="506">
        <v>7.0860120000000002</v>
      </c>
      <c r="Y35" s="507">
        <f t="shared" si="10"/>
        <v>119043</v>
      </c>
      <c r="Z35" s="508">
        <f t="shared" si="11"/>
        <v>868847197.38425243</v>
      </c>
      <c r="AA35" s="578">
        <f t="shared" si="12"/>
        <v>843540.9683342257</v>
      </c>
      <c r="AB35" s="567" t="s">
        <v>49</v>
      </c>
      <c r="AC35" s="593">
        <f t="shared" si="13"/>
        <v>5302.6387445200526</v>
      </c>
      <c r="AD35" s="567" t="s">
        <v>537</v>
      </c>
      <c r="AE35" s="597">
        <f t="shared" si="14"/>
        <v>3868894.5105555556</v>
      </c>
      <c r="AF35" s="536">
        <f t="shared" si="50"/>
        <v>3847491.0211111112</v>
      </c>
      <c r="AG35" s="536">
        <f t="shared" si="50"/>
        <v>3826087.5316666667</v>
      </c>
      <c r="AH35" s="536">
        <f t="shared" si="50"/>
        <v>3804684.0422222223</v>
      </c>
      <c r="AI35" s="536">
        <f t="shared" si="50"/>
        <v>3783280.5527777779</v>
      </c>
      <c r="AJ35" s="536">
        <f t="shared" si="50"/>
        <v>3761877.0633333335</v>
      </c>
      <c r="AK35" s="536">
        <f t="shared" si="50"/>
        <v>3740473.573888889</v>
      </c>
      <c r="AL35" s="536">
        <f t="shared" si="50"/>
        <v>3719070.0844444446</v>
      </c>
      <c r="AM35" s="598">
        <v>3697666.5949999997</v>
      </c>
      <c r="AN35" s="710">
        <v>3.4000000000000002E-2</v>
      </c>
      <c r="AO35" s="546">
        <f t="shared" si="51"/>
        <v>3.4000000000000002E-2</v>
      </c>
      <c r="AP35" s="546">
        <f t="shared" si="51"/>
        <v>3.4000000000000002E-2</v>
      </c>
      <c r="AQ35" s="546">
        <f t="shared" si="51"/>
        <v>3.4000000000000002E-2</v>
      </c>
      <c r="AR35" s="546">
        <f t="shared" si="51"/>
        <v>3.4000000000000002E-2</v>
      </c>
      <c r="AS35" s="546">
        <f t="shared" si="51"/>
        <v>3.4000000000000002E-2</v>
      </c>
      <c r="AT35" s="546">
        <f t="shared" si="51"/>
        <v>3.4000000000000002E-2</v>
      </c>
      <c r="AU35" s="546">
        <f t="shared" si="51"/>
        <v>3.4000000000000002E-2</v>
      </c>
      <c r="AV35" s="722">
        <v>3.4000000000000002E-2</v>
      </c>
      <c r="AW35" s="725" t="s">
        <v>529</v>
      </c>
      <c r="AX35" s="617">
        <f t="shared" si="17"/>
        <v>131542.41335888891</v>
      </c>
      <c r="AY35" s="509">
        <f t="shared" si="18"/>
        <v>130814.69471777779</v>
      </c>
      <c r="AZ35" s="509">
        <f t="shared" si="19"/>
        <v>130086.97607666667</v>
      </c>
      <c r="BA35" s="509">
        <f t="shared" si="20"/>
        <v>129359.25743555557</v>
      </c>
      <c r="BB35" s="509">
        <f t="shared" si="21"/>
        <v>128631.53879444445</v>
      </c>
      <c r="BC35" s="509">
        <f t="shared" si="22"/>
        <v>127903.82015333335</v>
      </c>
      <c r="BD35" s="509">
        <f t="shared" si="23"/>
        <v>127176.10151222223</v>
      </c>
      <c r="BE35" s="509">
        <f t="shared" si="24"/>
        <v>126448.38287111113</v>
      </c>
      <c r="BF35" s="860">
        <f t="shared" si="25"/>
        <v>125720.66422999999</v>
      </c>
      <c r="BG35" s="620">
        <v>0.9</v>
      </c>
      <c r="BH35" s="546">
        <f t="shared" si="52"/>
        <v>0.9</v>
      </c>
      <c r="BI35" s="546">
        <f t="shared" si="52"/>
        <v>0.9</v>
      </c>
      <c r="BJ35" s="546">
        <f t="shared" si="52"/>
        <v>0.9</v>
      </c>
      <c r="BK35" s="546">
        <f t="shared" si="52"/>
        <v>0.9</v>
      </c>
      <c r="BL35" s="546">
        <f t="shared" si="52"/>
        <v>0.9</v>
      </c>
      <c r="BM35" s="546">
        <f t="shared" si="52"/>
        <v>0.9</v>
      </c>
      <c r="BN35" s="546">
        <f t="shared" si="52"/>
        <v>0.9</v>
      </c>
      <c r="BO35" s="751">
        <v>0.9</v>
      </c>
      <c r="BP35" s="497"/>
      <c r="BQ35" s="737">
        <f t="shared" si="37"/>
        <v>843540.9683342257</v>
      </c>
      <c r="BR35" s="738">
        <f t="shared" si="38"/>
        <v>838900.00761304249</v>
      </c>
      <c r="BS35" s="738">
        <f t="shared" si="39"/>
        <v>834259.04689185903</v>
      </c>
      <c r="BT35" s="738">
        <f t="shared" si="40"/>
        <v>829618.0861706757</v>
      </c>
      <c r="BU35" s="738">
        <f t="shared" si="41"/>
        <v>824977.12544949248</v>
      </c>
      <c r="BV35" s="738">
        <f t="shared" si="42"/>
        <v>820336.16472830903</v>
      </c>
      <c r="BW35" s="738">
        <f t="shared" si="43"/>
        <v>815695.20400712581</v>
      </c>
      <c r="BX35" s="738">
        <f t="shared" si="44"/>
        <v>811054.24328594236</v>
      </c>
      <c r="BY35" s="738">
        <f t="shared" si="45"/>
        <v>806413.28256475914</v>
      </c>
      <c r="BZ35" s="738">
        <f t="shared" si="46"/>
        <v>801772.32184357569</v>
      </c>
      <c r="CA35" s="739">
        <f t="shared" si="28"/>
        <v>838900.00761304249</v>
      </c>
      <c r="CB35" s="739">
        <f t="shared" si="29"/>
        <v>834259.04689185903</v>
      </c>
      <c r="CC35" s="739">
        <f t="shared" si="30"/>
        <v>829618.0861706757</v>
      </c>
      <c r="CD35" s="739">
        <f t="shared" si="31"/>
        <v>824977.12544949248</v>
      </c>
      <c r="CE35" s="739">
        <f t="shared" si="32"/>
        <v>820336.16472830903</v>
      </c>
      <c r="CF35" s="739">
        <f t="shared" si="33"/>
        <v>815695.20400712581</v>
      </c>
      <c r="CG35" s="739">
        <f t="shared" si="34"/>
        <v>811054.24328594236</v>
      </c>
      <c r="CH35" s="739">
        <f t="shared" si="35"/>
        <v>806413.28256475914</v>
      </c>
      <c r="CI35" s="739">
        <f t="shared" si="36"/>
        <v>801772.32184357569</v>
      </c>
    </row>
    <row r="36" spans="1:87">
      <c r="A36" s="580">
        <v>115</v>
      </c>
      <c r="B36" s="497" t="s">
        <v>89</v>
      </c>
      <c r="C36" s="497" t="s">
        <v>96</v>
      </c>
      <c r="D36" s="506" t="s">
        <v>240</v>
      </c>
      <c r="E36" s="497" t="str">
        <f t="shared" si="7"/>
        <v>Purchase of consumables for Rectal antimalarial treatment (&lt;5 years)</v>
      </c>
      <c r="F36" s="498">
        <v>3</v>
      </c>
      <c r="G36" s="497">
        <v>3</v>
      </c>
      <c r="H36" s="497"/>
      <c r="I36" s="497"/>
      <c r="J36" s="499"/>
      <c r="K36" s="500">
        <f t="shared" si="8"/>
        <v>0</v>
      </c>
      <c r="L36" s="501"/>
      <c r="M36" s="501">
        <v>1</v>
      </c>
      <c r="N36" s="563" t="s">
        <v>51</v>
      </c>
      <c r="O36" s="577" t="s">
        <v>402</v>
      </c>
      <c r="P36" s="502">
        <v>1068924</v>
      </c>
      <c r="Q36" s="503">
        <v>0.05</v>
      </c>
      <c r="R36" s="741" t="s">
        <v>620</v>
      </c>
      <c r="S36" s="504">
        <f t="shared" si="9"/>
        <v>53446.200000000004</v>
      </c>
      <c r="T36" s="501">
        <v>0.8</v>
      </c>
      <c r="U36" s="504" t="s">
        <v>399</v>
      </c>
      <c r="V36" s="504">
        <v>1</v>
      </c>
      <c r="W36" s="504" t="s">
        <v>494</v>
      </c>
      <c r="X36" s="497">
        <v>1.56</v>
      </c>
      <c r="Y36" s="507">
        <f t="shared" si="10"/>
        <v>42757</v>
      </c>
      <c r="Z36" s="508">
        <f t="shared" si="11"/>
        <v>68701883.328000024</v>
      </c>
      <c r="AA36" s="578">
        <f t="shared" si="12"/>
        <v>66700.857600000018</v>
      </c>
      <c r="AB36" s="567" t="s">
        <v>49</v>
      </c>
      <c r="AC36" s="593">
        <f t="shared" si="13"/>
        <v>0</v>
      </c>
      <c r="AD36" s="627" t="s">
        <v>401</v>
      </c>
      <c r="AE36" s="597">
        <f t="shared" si="14"/>
        <v>1057779.0888888889</v>
      </c>
      <c r="AF36" s="536">
        <f t="shared" si="50"/>
        <v>1046634.1777777779</v>
      </c>
      <c r="AG36" s="536">
        <f t="shared" si="50"/>
        <v>1035489.2666666668</v>
      </c>
      <c r="AH36" s="536">
        <f t="shared" si="50"/>
        <v>1024344.3555555558</v>
      </c>
      <c r="AI36" s="536">
        <f t="shared" si="50"/>
        <v>1013199.4444444447</v>
      </c>
      <c r="AJ36" s="536">
        <f t="shared" si="50"/>
        <v>1002054.5333333337</v>
      </c>
      <c r="AK36" s="536">
        <f t="shared" si="50"/>
        <v>990909.62222222262</v>
      </c>
      <c r="AL36" s="536">
        <f t="shared" si="50"/>
        <v>979764.71111111157</v>
      </c>
      <c r="AM36" s="598">
        <v>968619.8</v>
      </c>
      <c r="AN36" s="610">
        <v>0.05</v>
      </c>
      <c r="AO36" s="523">
        <f t="shared" si="51"/>
        <v>0.05</v>
      </c>
      <c r="AP36" s="523">
        <f t="shared" si="51"/>
        <v>0.05</v>
      </c>
      <c r="AQ36" s="523">
        <f t="shared" si="51"/>
        <v>0.05</v>
      </c>
      <c r="AR36" s="523">
        <f t="shared" si="51"/>
        <v>0.05</v>
      </c>
      <c r="AS36" s="523">
        <f t="shared" si="51"/>
        <v>0.05</v>
      </c>
      <c r="AT36" s="523">
        <f t="shared" si="51"/>
        <v>0.05</v>
      </c>
      <c r="AU36" s="523">
        <f t="shared" si="51"/>
        <v>0.05</v>
      </c>
      <c r="AV36" s="720">
        <v>0.05</v>
      </c>
      <c r="AW36" s="725" t="s">
        <v>529</v>
      </c>
      <c r="AX36" s="617">
        <f t="shared" si="17"/>
        <v>52888.954444444447</v>
      </c>
      <c r="AY36" s="509">
        <f t="shared" si="18"/>
        <v>52331.708888888897</v>
      </c>
      <c r="AZ36" s="509">
        <f t="shared" si="19"/>
        <v>51774.463333333348</v>
      </c>
      <c r="BA36" s="509">
        <f t="shared" si="20"/>
        <v>51217.217777777791</v>
      </c>
      <c r="BB36" s="509">
        <f t="shared" si="21"/>
        <v>50659.972222222241</v>
      </c>
      <c r="BC36" s="509">
        <f t="shared" si="22"/>
        <v>50102.726666666684</v>
      </c>
      <c r="BD36" s="509">
        <f t="shared" si="23"/>
        <v>49545.481111111134</v>
      </c>
      <c r="BE36" s="509">
        <f t="shared" si="24"/>
        <v>48988.235555555584</v>
      </c>
      <c r="BF36" s="860">
        <f t="shared" si="25"/>
        <v>48430.990000000005</v>
      </c>
      <c r="BG36" s="620">
        <v>0.8</v>
      </c>
      <c r="BH36" s="523">
        <f t="shared" si="52"/>
        <v>0.8</v>
      </c>
      <c r="BI36" s="523">
        <f t="shared" si="52"/>
        <v>0.8</v>
      </c>
      <c r="BJ36" s="523">
        <f t="shared" si="52"/>
        <v>0.8</v>
      </c>
      <c r="BK36" s="523">
        <f t="shared" si="52"/>
        <v>0.8</v>
      </c>
      <c r="BL36" s="523">
        <f t="shared" si="52"/>
        <v>0.8</v>
      </c>
      <c r="BM36" s="523">
        <f t="shared" si="52"/>
        <v>0.8</v>
      </c>
      <c r="BN36" s="546">
        <f t="shared" si="52"/>
        <v>0.8</v>
      </c>
      <c r="BO36" s="751">
        <v>0.8</v>
      </c>
      <c r="BP36" s="504"/>
      <c r="BQ36" s="737">
        <f t="shared" si="37"/>
        <v>66700.857600000018</v>
      </c>
      <c r="BR36" s="738">
        <f t="shared" si="38"/>
        <v>66005.415146666681</v>
      </c>
      <c r="BS36" s="738">
        <f t="shared" si="39"/>
        <v>65309.972693333344</v>
      </c>
      <c r="BT36" s="738">
        <f t="shared" si="40"/>
        <v>64614.530240000022</v>
      </c>
      <c r="BU36" s="738">
        <f t="shared" si="41"/>
        <v>63919.087786666692</v>
      </c>
      <c r="BV36" s="738">
        <f t="shared" si="42"/>
        <v>63223.645333333356</v>
      </c>
      <c r="BW36" s="738">
        <f t="shared" si="43"/>
        <v>62528.202880000026</v>
      </c>
      <c r="BX36" s="738">
        <f t="shared" si="44"/>
        <v>61832.760426666704</v>
      </c>
      <c r="BY36" s="738">
        <f t="shared" si="45"/>
        <v>61137.317973333375</v>
      </c>
      <c r="BZ36" s="738">
        <f t="shared" si="46"/>
        <v>60441.875520000016</v>
      </c>
      <c r="CA36" s="739">
        <f t="shared" si="28"/>
        <v>66005.415146666681</v>
      </c>
      <c r="CB36" s="739">
        <f t="shared" si="29"/>
        <v>65309.972693333344</v>
      </c>
      <c r="CC36" s="739">
        <f t="shared" si="30"/>
        <v>64614.530240000022</v>
      </c>
      <c r="CD36" s="739">
        <f t="shared" si="31"/>
        <v>63919.087786666692</v>
      </c>
      <c r="CE36" s="739">
        <f t="shared" si="32"/>
        <v>63223.645333333356</v>
      </c>
      <c r="CF36" s="739">
        <f t="shared" si="33"/>
        <v>62528.202880000026</v>
      </c>
      <c r="CG36" s="739">
        <f t="shared" si="34"/>
        <v>61832.760426666704</v>
      </c>
      <c r="CH36" s="739">
        <f t="shared" si="35"/>
        <v>61137.317973333375</v>
      </c>
      <c r="CI36" s="739">
        <f t="shared" si="36"/>
        <v>60441.875520000016</v>
      </c>
    </row>
    <row r="37" spans="1:87">
      <c r="A37" s="580">
        <v>116</v>
      </c>
      <c r="B37" s="497" t="s">
        <v>89</v>
      </c>
      <c r="C37" s="497" t="s">
        <v>96</v>
      </c>
      <c r="D37" s="497" t="s">
        <v>400</v>
      </c>
      <c r="E37" s="497" t="str">
        <f t="shared" si="7"/>
        <v>Purchase of consumables for First line malaria treatment with Dihydroartemisinin piperaquin (Children &lt;5)</v>
      </c>
      <c r="F37" s="498">
        <v>3</v>
      </c>
      <c r="G37" s="497">
        <v>2.86</v>
      </c>
      <c r="H37" s="497">
        <v>3.0000000000000002E-2</v>
      </c>
      <c r="I37" s="497">
        <v>8.3262299999999997E-2</v>
      </c>
      <c r="J37" s="499">
        <v>2.7754099999999995</v>
      </c>
      <c r="K37" s="500">
        <f t="shared" si="8"/>
        <v>25654.177920000006</v>
      </c>
      <c r="L37" s="501">
        <v>0.8</v>
      </c>
      <c r="M37" s="501">
        <v>1</v>
      </c>
      <c r="N37" s="563" t="s">
        <v>51</v>
      </c>
      <c r="O37" s="577" t="s">
        <v>397</v>
      </c>
      <c r="P37" s="502">
        <v>2888984</v>
      </c>
      <c r="Q37" s="525">
        <v>0.37</v>
      </c>
      <c r="R37" s="504" t="s">
        <v>398</v>
      </c>
      <c r="S37" s="504">
        <f t="shared" si="9"/>
        <v>1068924.08</v>
      </c>
      <c r="T37" s="501">
        <v>0.8</v>
      </c>
      <c r="U37" s="504" t="s">
        <v>399</v>
      </c>
      <c r="V37" s="504">
        <v>1</v>
      </c>
      <c r="W37" s="504" t="s">
        <v>494</v>
      </c>
      <c r="X37" s="497">
        <v>2.26938</v>
      </c>
      <c r="Y37" s="507">
        <f t="shared" si="10"/>
        <v>855139</v>
      </c>
      <c r="Z37" s="508">
        <f t="shared" si="11"/>
        <v>1998855021.2244096</v>
      </c>
      <c r="AA37" s="578">
        <f t="shared" si="12"/>
        <v>1940635.9429363201</v>
      </c>
      <c r="AB37" s="567" t="s">
        <v>49</v>
      </c>
      <c r="AC37" s="593">
        <f t="shared" si="13"/>
        <v>25654.177920000006</v>
      </c>
      <c r="AD37" s="627" t="s">
        <v>397</v>
      </c>
      <c r="AE37" s="597">
        <f t="shared" si="14"/>
        <v>2915161.3333333335</v>
      </c>
      <c r="AF37" s="536">
        <f t="shared" ref="AF37:AL46" si="53">IF($AM37=$AE37,$AE37,(($AM37-$P37)/$AF$2)+AE37)</f>
        <v>2941338.666666667</v>
      </c>
      <c r="AG37" s="536">
        <f t="shared" si="53"/>
        <v>2967516.0000000005</v>
      </c>
      <c r="AH37" s="536">
        <f t="shared" si="53"/>
        <v>2993693.333333334</v>
      </c>
      <c r="AI37" s="536">
        <f t="shared" si="53"/>
        <v>3019870.6666666674</v>
      </c>
      <c r="AJ37" s="536">
        <f t="shared" si="53"/>
        <v>3046048.0000000009</v>
      </c>
      <c r="AK37" s="536">
        <f t="shared" si="53"/>
        <v>3072225.3333333344</v>
      </c>
      <c r="AL37" s="536">
        <f t="shared" si="53"/>
        <v>3098402.6666666679</v>
      </c>
      <c r="AM37" s="598">
        <v>3124580</v>
      </c>
      <c r="AN37" s="609">
        <f>(($AV$37-$Q$37)/$AF$2)+Q$37</f>
        <v>0.36333333333333334</v>
      </c>
      <c r="AO37" s="513">
        <f t="shared" ref="AO37:AU46" si="54">IF($AV37=$AN37,$AN37,(($AV37-$Q37)/$AF$2)+AN37)</f>
        <v>0.35666666666666669</v>
      </c>
      <c r="AP37" s="513">
        <f t="shared" si="54"/>
        <v>0.35000000000000003</v>
      </c>
      <c r="AQ37" s="513">
        <f t="shared" si="54"/>
        <v>0.34333333333333338</v>
      </c>
      <c r="AR37" s="513">
        <f t="shared" si="54"/>
        <v>0.33666666666666673</v>
      </c>
      <c r="AS37" s="513">
        <f t="shared" si="54"/>
        <v>0.33000000000000007</v>
      </c>
      <c r="AT37" s="513">
        <f t="shared" si="54"/>
        <v>0.32333333333333342</v>
      </c>
      <c r="AU37" s="513">
        <f t="shared" si="54"/>
        <v>0.31666666666666676</v>
      </c>
      <c r="AV37" s="720">
        <v>0.31</v>
      </c>
      <c r="AW37" s="497" t="s">
        <v>538</v>
      </c>
      <c r="AX37" s="617">
        <f t="shared" si="17"/>
        <v>1059175.2844444446</v>
      </c>
      <c r="AY37" s="509">
        <f t="shared" si="18"/>
        <v>1049077.4577777779</v>
      </c>
      <c r="AZ37" s="509">
        <f t="shared" si="19"/>
        <v>1038630.6000000002</v>
      </c>
      <c r="BA37" s="509">
        <f t="shared" si="20"/>
        <v>1027834.7111111115</v>
      </c>
      <c r="BB37" s="509">
        <f t="shared" si="21"/>
        <v>1016689.7911111115</v>
      </c>
      <c r="BC37" s="509">
        <f t="shared" si="22"/>
        <v>1005195.8400000005</v>
      </c>
      <c r="BD37" s="509">
        <f t="shared" si="23"/>
        <v>993352.85777777841</v>
      </c>
      <c r="BE37" s="509">
        <f t="shared" si="24"/>
        <v>981160.8444444451</v>
      </c>
      <c r="BF37" s="860">
        <f t="shared" si="25"/>
        <v>968619.8</v>
      </c>
      <c r="BG37" s="620">
        <v>0.8</v>
      </c>
      <c r="BH37" s="546">
        <f t="shared" ref="BH37:BN46" si="55">IF($BO37=$BG37,$BG37,(($BO37-$T37)/$AF$2)+BG37)</f>
        <v>0.8</v>
      </c>
      <c r="BI37" s="546">
        <f t="shared" si="55"/>
        <v>0.8</v>
      </c>
      <c r="BJ37" s="546">
        <f t="shared" si="55"/>
        <v>0.8</v>
      </c>
      <c r="BK37" s="546">
        <f t="shared" si="55"/>
        <v>0.8</v>
      </c>
      <c r="BL37" s="546">
        <f t="shared" si="55"/>
        <v>0.8</v>
      </c>
      <c r="BM37" s="546">
        <f t="shared" si="55"/>
        <v>0.8</v>
      </c>
      <c r="BN37" s="546">
        <f t="shared" si="55"/>
        <v>0.8</v>
      </c>
      <c r="BO37" s="751">
        <v>0.8</v>
      </c>
      <c r="BP37" s="504"/>
      <c r="BQ37" s="737">
        <f t="shared" si="37"/>
        <v>1940635.9429363201</v>
      </c>
      <c r="BR37" s="738">
        <f t="shared" si="38"/>
        <v>1922936.9656100271</v>
      </c>
      <c r="BS37" s="738">
        <f t="shared" si="39"/>
        <v>1904604.3209053872</v>
      </c>
      <c r="BT37" s="738">
        <f t="shared" si="40"/>
        <v>1885638.0088224004</v>
      </c>
      <c r="BU37" s="738">
        <f t="shared" si="41"/>
        <v>1866038.0293610673</v>
      </c>
      <c r="BV37" s="738">
        <f t="shared" si="42"/>
        <v>1845804.3825213874</v>
      </c>
      <c r="BW37" s="738">
        <f t="shared" si="43"/>
        <v>1824937.0683033611</v>
      </c>
      <c r="BX37" s="738">
        <f t="shared" si="44"/>
        <v>1803436.0867069878</v>
      </c>
      <c r="BY37" s="738">
        <f t="shared" si="45"/>
        <v>1781301.4377322679</v>
      </c>
      <c r="BZ37" s="738">
        <f t="shared" si="46"/>
        <v>1758533.1213792001</v>
      </c>
      <c r="CA37" s="739">
        <f t="shared" si="28"/>
        <v>1922936.9656100271</v>
      </c>
      <c r="CB37" s="739">
        <f t="shared" si="29"/>
        <v>1904604.3209053872</v>
      </c>
      <c r="CC37" s="739">
        <f t="shared" si="30"/>
        <v>1885638.0088224004</v>
      </c>
      <c r="CD37" s="739">
        <f t="shared" si="31"/>
        <v>1866038.0293610673</v>
      </c>
      <c r="CE37" s="739">
        <f t="shared" si="32"/>
        <v>1845804.3825213874</v>
      </c>
      <c r="CF37" s="739">
        <f t="shared" si="33"/>
        <v>1824937.0683033611</v>
      </c>
      <c r="CG37" s="739">
        <f t="shared" si="34"/>
        <v>1803436.0867069878</v>
      </c>
      <c r="CH37" s="739">
        <f t="shared" si="35"/>
        <v>1781301.4377322679</v>
      </c>
      <c r="CI37" s="739">
        <f t="shared" si="36"/>
        <v>1758533.1213792001</v>
      </c>
    </row>
    <row r="38" spans="1:87">
      <c r="A38" s="580">
        <v>117</v>
      </c>
      <c r="B38" s="497" t="s">
        <v>89</v>
      </c>
      <c r="C38" s="497" t="s">
        <v>96</v>
      </c>
      <c r="D38" s="497" t="s">
        <v>98</v>
      </c>
      <c r="E38" s="497" t="str">
        <f t="shared" si="7"/>
        <v>Purchase of consumables for Home management of fevers using antimalarial (artesunate- amodiaquine AAQ) (under 5)</v>
      </c>
      <c r="F38" s="498">
        <v>3</v>
      </c>
      <c r="G38" s="497">
        <v>2.87</v>
      </c>
      <c r="H38" s="497">
        <v>26.263643508804034</v>
      </c>
      <c r="I38" s="497">
        <v>2160.2504073111995</v>
      </c>
      <c r="J38" s="499">
        <v>82.25250265017668</v>
      </c>
      <c r="K38" s="500">
        <f t="shared" si="8"/>
        <v>2582793.1764084459</v>
      </c>
      <c r="L38" s="501">
        <v>0.8</v>
      </c>
      <c r="M38" s="501">
        <v>1</v>
      </c>
      <c r="N38" s="563" t="s">
        <v>51</v>
      </c>
      <c r="O38" s="577" t="s">
        <v>401</v>
      </c>
      <c r="P38" s="502">
        <v>1068924</v>
      </c>
      <c r="Q38" s="525">
        <v>0.115</v>
      </c>
      <c r="R38" s="504" t="s">
        <v>394</v>
      </c>
      <c r="S38" s="504">
        <f t="shared" si="9"/>
        <v>122926.26000000001</v>
      </c>
      <c r="T38" s="501">
        <v>0.8</v>
      </c>
      <c r="U38" s="504" t="s">
        <v>399</v>
      </c>
      <c r="V38" s="504">
        <v>1</v>
      </c>
      <c r="W38" s="504" t="s">
        <v>494</v>
      </c>
      <c r="X38" s="497">
        <v>2.26938</v>
      </c>
      <c r="Y38" s="507">
        <f t="shared" si="10"/>
        <v>98341</v>
      </c>
      <c r="Z38" s="508">
        <f t="shared" si="11"/>
        <v>229868310.23709124</v>
      </c>
      <c r="AA38" s="578">
        <f t="shared" si="12"/>
        <v>223173.11673504004</v>
      </c>
      <c r="AB38" s="567" t="s">
        <v>49</v>
      </c>
      <c r="AC38" s="593">
        <f t="shared" si="13"/>
        <v>2582793.1764084459</v>
      </c>
      <c r="AD38" s="627" t="s">
        <v>401</v>
      </c>
      <c r="AE38" s="597">
        <f>((AM38-P38)/$AF$2)+P38</f>
        <v>1057779.0888888889</v>
      </c>
      <c r="AF38" s="536">
        <f t="shared" si="53"/>
        <v>1046634.1777777779</v>
      </c>
      <c r="AG38" s="536">
        <f t="shared" si="53"/>
        <v>1035489.2666666668</v>
      </c>
      <c r="AH38" s="536">
        <f t="shared" si="53"/>
        <v>1024344.3555555558</v>
      </c>
      <c r="AI38" s="536">
        <f t="shared" si="53"/>
        <v>1013199.4444444447</v>
      </c>
      <c r="AJ38" s="536">
        <f t="shared" si="53"/>
        <v>1002054.5333333337</v>
      </c>
      <c r="AK38" s="536">
        <f t="shared" si="53"/>
        <v>990909.62222222262</v>
      </c>
      <c r="AL38" s="536">
        <f t="shared" si="53"/>
        <v>979764.71111111157</v>
      </c>
      <c r="AM38" s="598">
        <v>968619.8</v>
      </c>
      <c r="AN38" s="610">
        <v>0.115</v>
      </c>
      <c r="AO38" s="523">
        <f t="shared" si="54"/>
        <v>0.115</v>
      </c>
      <c r="AP38" s="523">
        <f t="shared" si="54"/>
        <v>0.115</v>
      </c>
      <c r="AQ38" s="523">
        <f t="shared" si="54"/>
        <v>0.115</v>
      </c>
      <c r="AR38" s="523">
        <f t="shared" si="54"/>
        <v>0.115</v>
      </c>
      <c r="AS38" s="523">
        <f t="shared" si="54"/>
        <v>0.115</v>
      </c>
      <c r="AT38" s="523">
        <f t="shared" si="54"/>
        <v>0.115</v>
      </c>
      <c r="AU38" s="523">
        <f t="shared" si="54"/>
        <v>0.115</v>
      </c>
      <c r="AV38" s="709">
        <v>0.115</v>
      </c>
      <c r="AW38" s="725" t="s">
        <v>529</v>
      </c>
      <c r="AX38" s="617">
        <f t="shared" si="17"/>
        <v>121644.59522222224</v>
      </c>
      <c r="AY38" s="509">
        <f t="shared" si="18"/>
        <v>120362.93044444446</v>
      </c>
      <c r="AZ38" s="509">
        <f t="shared" si="19"/>
        <v>119081.26566666669</v>
      </c>
      <c r="BA38" s="509">
        <f t="shared" si="20"/>
        <v>117799.60088888892</v>
      </c>
      <c r="BB38" s="509">
        <f t="shared" si="21"/>
        <v>116517.93611111115</v>
      </c>
      <c r="BC38" s="509">
        <f t="shared" si="22"/>
        <v>115236.27133333338</v>
      </c>
      <c r="BD38" s="509">
        <f t="shared" si="23"/>
        <v>113954.60655555561</v>
      </c>
      <c r="BE38" s="509">
        <f t="shared" si="24"/>
        <v>112672.94177777783</v>
      </c>
      <c r="BF38" s="860">
        <f t="shared" si="25"/>
        <v>111391.27700000002</v>
      </c>
      <c r="BG38" s="620">
        <v>0.8</v>
      </c>
      <c r="BH38" s="546">
        <f t="shared" si="55"/>
        <v>0.8</v>
      </c>
      <c r="BI38" s="546">
        <f t="shared" si="55"/>
        <v>0.8</v>
      </c>
      <c r="BJ38" s="546">
        <f t="shared" si="55"/>
        <v>0.8</v>
      </c>
      <c r="BK38" s="546">
        <f t="shared" si="55"/>
        <v>0.8</v>
      </c>
      <c r="BL38" s="523">
        <f t="shared" si="55"/>
        <v>0.8</v>
      </c>
      <c r="BM38" s="523">
        <f t="shared" si="55"/>
        <v>0.8</v>
      </c>
      <c r="BN38" s="546">
        <f t="shared" si="55"/>
        <v>0.8</v>
      </c>
      <c r="BO38" s="751">
        <v>0.8</v>
      </c>
      <c r="BP38" s="504"/>
      <c r="BQ38" s="737">
        <f t="shared" si="37"/>
        <v>223173.11673504004</v>
      </c>
      <c r="BR38" s="738">
        <f t="shared" si="38"/>
        <v>220846.24920432537</v>
      </c>
      <c r="BS38" s="738">
        <f t="shared" si="39"/>
        <v>218519.38167361071</v>
      </c>
      <c r="BT38" s="738">
        <f t="shared" si="40"/>
        <v>216192.51414289605</v>
      </c>
      <c r="BU38" s="738">
        <f t="shared" si="41"/>
        <v>213865.64661218139</v>
      </c>
      <c r="BV38" s="738">
        <f t="shared" si="42"/>
        <v>211538.77908146675</v>
      </c>
      <c r="BW38" s="738">
        <f t="shared" si="43"/>
        <v>209211.91155075209</v>
      </c>
      <c r="BX38" s="738">
        <f t="shared" si="44"/>
        <v>206885.04402003746</v>
      </c>
      <c r="BY38" s="738">
        <f t="shared" si="45"/>
        <v>204558.17648932277</v>
      </c>
      <c r="BZ38" s="738">
        <f t="shared" si="46"/>
        <v>202231.30895860805</v>
      </c>
      <c r="CA38" s="739">
        <f t="shared" si="28"/>
        <v>220846.24920432537</v>
      </c>
      <c r="CB38" s="739">
        <f t="shared" si="29"/>
        <v>218519.38167361071</v>
      </c>
      <c r="CC38" s="739">
        <f t="shared" si="30"/>
        <v>216192.51414289605</v>
      </c>
      <c r="CD38" s="739">
        <f t="shared" si="31"/>
        <v>213865.64661218139</v>
      </c>
      <c r="CE38" s="739">
        <f t="shared" si="32"/>
        <v>211538.77908146675</v>
      </c>
      <c r="CF38" s="739">
        <f t="shared" si="33"/>
        <v>209211.91155075209</v>
      </c>
      <c r="CG38" s="739">
        <f t="shared" si="34"/>
        <v>206885.04402003746</v>
      </c>
      <c r="CH38" s="739">
        <f t="shared" si="35"/>
        <v>204558.17648932277</v>
      </c>
      <c r="CI38" s="739">
        <f t="shared" si="36"/>
        <v>202231.30895860805</v>
      </c>
    </row>
    <row r="39" spans="1:87">
      <c r="A39" s="580">
        <v>125</v>
      </c>
      <c r="B39" s="497" t="s">
        <v>89</v>
      </c>
      <c r="C39" s="497" t="s">
        <v>99</v>
      </c>
      <c r="D39" s="497" t="s">
        <v>100</v>
      </c>
      <c r="E39" s="497" t="str">
        <f t="shared" ref="E39:E70" si="56">CONCATENATE($E$5,D39)</f>
        <v>Purchase of consumables for Complicated (children, injectable artesunate)</v>
      </c>
      <c r="F39" s="497">
        <v>2</v>
      </c>
      <c r="G39" s="497">
        <v>2.87</v>
      </c>
      <c r="H39" s="497">
        <v>0.7</v>
      </c>
      <c r="I39" s="497">
        <v>3.6189119999999995</v>
      </c>
      <c r="J39" s="499">
        <v>5.1698742857142852</v>
      </c>
      <c r="K39" s="500">
        <f t="shared" ref="K39:K70" si="57">H39*(T39*S39)</f>
        <v>24168.371640000001</v>
      </c>
      <c r="L39" s="501">
        <v>1</v>
      </c>
      <c r="M39" s="501">
        <v>1</v>
      </c>
      <c r="N39" s="563" t="s">
        <v>51</v>
      </c>
      <c r="O39" s="577" t="s">
        <v>402</v>
      </c>
      <c r="P39" s="502">
        <v>1068924</v>
      </c>
      <c r="Q39" s="526">
        <v>3.4000000000000002E-2</v>
      </c>
      <c r="R39" s="527" t="s">
        <v>394</v>
      </c>
      <c r="S39" s="504">
        <f t="shared" ref="S39:S70" si="58">P39*Q39</f>
        <v>36343.416000000005</v>
      </c>
      <c r="T39" s="505">
        <v>0.95</v>
      </c>
      <c r="U39" s="504" t="s">
        <v>396</v>
      </c>
      <c r="V39" s="504">
        <v>1</v>
      </c>
      <c r="W39" s="504" t="s">
        <v>494</v>
      </c>
      <c r="X39" s="497">
        <v>7.0860120000000002</v>
      </c>
      <c r="Y39" s="507">
        <f t="shared" ref="Y39:Y70" si="59">ROUND(S39*T39,0)</f>
        <v>34526</v>
      </c>
      <c r="Z39" s="508">
        <f t="shared" ref="Z39:Z70" si="60">AA39*$Z$5</f>
        <v>251992989.43620673</v>
      </c>
      <c r="AA39" s="578">
        <f t="shared" ref="AA39:AA70" si="61">S39*T39*X39</f>
        <v>244653.38780214245</v>
      </c>
      <c r="AB39" s="567" t="s">
        <v>49</v>
      </c>
      <c r="AC39" s="593">
        <f t="shared" ref="AC39:AC70" si="62">K39*M39</f>
        <v>24168.371640000001</v>
      </c>
      <c r="AD39" s="627" t="s">
        <v>402</v>
      </c>
      <c r="AE39" s="597">
        <f t="shared" ref="AE39:AE70" si="63">((AM39-P39)/$AF$2)+P39</f>
        <v>1057779.0888888889</v>
      </c>
      <c r="AF39" s="536">
        <f t="shared" si="53"/>
        <v>1046634.1777777779</v>
      </c>
      <c r="AG39" s="536">
        <f t="shared" si="53"/>
        <v>1035489.2666666668</v>
      </c>
      <c r="AH39" s="536">
        <f t="shared" si="53"/>
        <v>1024344.3555555558</v>
      </c>
      <c r="AI39" s="536">
        <f t="shared" si="53"/>
        <v>1013199.4444444447</v>
      </c>
      <c r="AJ39" s="536">
        <f t="shared" si="53"/>
        <v>1002054.5333333337</v>
      </c>
      <c r="AK39" s="536">
        <f t="shared" si="53"/>
        <v>990909.62222222262</v>
      </c>
      <c r="AL39" s="536">
        <f t="shared" si="53"/>
        <v>979764.71111111157</v>
      </c>
      <c r="AM39" s="598">
        <v>968619.8</v>
      </c>
      <c r="AN39" s="610">
        <v>3.4000000000000002E-2</v>
      </c>
      <c r="AO39" s="523">
        <f t="shared" si="54"/>
        <v>3.4000000000000002E-2</v>
      </c>
      <c r="AP39" s="523">
        <f t="shared" si="54"/>
        <v>3.4000000000000002E-2</v>
      </c>
      <c r="AQ39" s="523">
        <f t="shared" si="54"/>
        <v>3.4000000000000002E-2</v>
      </c>
      <c r="AR39" s="523">
        <f t="shared" si="54"/>
        <v>3.4000000000000002E-2</v>
      </c>
      <c r="AS39" s="523">
        <f t="shared" si="54"/>
        <v>3.4000000000000002E-2</v>
      </c>
      <c r="AT39" s="523">
        <f t="shared" si="54"/>
        <v>3.4000000000000002E-2</v>
      </c>
      <c r="AU39" s="523">
        <f t="shared" si="54"/>
        <v>3.4000000000000002E-2</v>
      </c>
      <c r="AV39" s="728">
        <v>3.4000000000000002E-2</v>
      </c>
      <c r="AW39" s="725" t="s">
        <v>529</v>
      </c>
      <c r="AX39" s="617">
        <f t="shared" ref="AX39:AX70" si="64">AE39*AN39</f>
        <v>35964.489022222224</v>
      </c>
      <c r="AY39" s="509">
        <f t="shared" ref="AY39:AY70" si="65">AF39*AO39</f>
        <v>35585.56204444445</v>
      </c>
      <c r="AZ39" s="509">
        <f t="shared" ref="AZ39:AZ70" si="66">AG39*AP39</f>
        <v>35206.635066666677</v>
      </c>
      <c r="BA39" s="509">
        <f t="shared" ref="BA39:BA70" si="67">AH39*AQ39</f>
        <v>34827.708088888896</v>
      </c>
      <c r="BB39" s="509">
        <f t="shared" ref="BB39:BB70" si="68">AI39*AR39</f>
        <v>34448.781111111122</v>
      </c>
      <c r="BC39" s="509">
        <f t="shared" ref="BC39:BC70" si="69">AJ39*AS39</f>
        <v>34069.854133333349</v>
      </c>
      <c r="BD39" s="509">
        <f t="shared" ref="BD39:BD70" si="70">AK39*AT39</f>
        <v>33690.927155555575</v>
      </c>
      <c r="BE39" s="509">
        <f t="shared" ref="BE39:BE70" si="71">AL39*AU39</f>
        <v>33312.000177777794</v>
      </c>
      <c r="BF39" s="860">
        <f t="shared" ref="BF39:BF70" si="72">AM39*AV39</f>
        <v>32933.073200000006</v>
      </c>
      <c r="BG39" s="622">
        <v>0.95</v>
      </c>
      <c r="BH39" s="523">
        <f t="shared" si="55"/>
        <v>0.95</v>
      </c>
      <c r="BI39" s="523">
        <f t="shared" si="55"/>
        <v>0.95</v>
      </c>
      <c r="BJ39" s="523">
        <f t="shared" si="55"/>
        <v>0.95</v>
      </c>
      <c r="BK39" s="523">
        <f t="shared" si="55"/>
        <v>0.95</v>
      </c>
      <c r="BL39" s="523">
        <f t="shared" si="55"/>
        <v>0.95</v>
      </c>
      <c r="BM39" s="523">
        <f t="shared" si="55"/>
        <v>0.95</v>
      </c>
      <c r="BN39" s="523">
        <f t="shared" si="55"/>
        <v>0.95</v>
      </c>
      <c r="BO39" s="750">
        <v>0.95</v>
      </c>
      <c r="BP39" s="504"/>
      <c r="BQ39" s="737">
        <f t="shared" ref="BQ39:BQ70" si="73">S39*T39*$X39*$M39</f>
        <v>244653.38780214245</v>
      </c>
      <c r="BR39" s="738">
        <f t="shared" si="38"/>
        <v>242102.56074606819</v>
      </c>
      <c r="BS39" s="738">
        <f t="shared" si="39"/>
        <v>239551.733689994</v>
      </c>
      <c r="BT39" s="738">
        <f t="shared" si="40"/>
        <v>237000.90663391986</v>
      </c>
      <c r="BU39" s="738">
        <f t="shared" si="41"/>
        <v>234450.07957784561</v>
      </c>
      <c r="BV39" s="738">
        <f t="shared" si="42"/>
        <v>231899.25252177141</v>
      </c>
      <c r="BW39" s="738">
        <f t="shared" si="43"/>
        <v>229348.42546569722</v>
      </c>
      <c r="BX39" s="738">
        <f t="shared" si="44"/>
        <v>226797.59840962302</v>
      </c>
      <c r="BY39" s="738">
        <f t="shared" si="45"/>
        <v>224246.7713535488</v>
      </c>
      <c r="BZ39" s="738">
        <f t="shared" si="46"/>
        <v>221695.94429747452</v>
      </c>
      <c r="CA39" s="739">
        <f t="shared" ref="CA39:CA70" si="74">AX39*BG39*$X39</f>
        <v>242102.56074606819</v>
      </c>
      <c r="CB39" s="739">
        <f t="shared" si="29"/>
        <v>239551.733689994</v>
      </c>
      <c r="CC39" s="739">
        <f t="shared" si="30"/>
        <v>237000.90663391986</v>
      </c>
      <c r="CD39" s="739">
        <f t="shared" si="31"/>
        <v>234450.07957784561</v>
      </c>
      <c r="CE39" s="739">
        <f t="shared" si="32"/>
        <v>231899.25252177141</v>
      </c>
      <c r="CF39" s="739">
        <f t="shared" si="33"/>
        <v>229348.42546569722</v>
      </c>
      <c r="CG39" s="739">
        <f t="shared" si="34"/>
        <v>226797.59840962302</v>
      </c>
      <c r="CH39" s="739">
        <f t="shared" si="35"/>
        <v>224246.7713535488</v>
      </c>
      <c r="CI39" s="739">
        <f t="shared" si="36"/>
        <v>221695.94429747452</v>
      </c>
    </row>
    <row r="40" spans="1:87">
      <c r="A40" s="580">
        <v>128</v>
      </c>
      <c r="B40" s="497" t="s">
        <v>101</v>
      </c>
      <c r="C40" s="497" t="s">
        <v>102</v>
      </c>
      <c r="D40" s="497" t="s">
        <v>103</v>
      </c>
      <c r="E40" s="497" t="str">
        <f t="shared" si="56"/>
        <v>Purchase of consumables for Urinanalysis</v>
      </c>
      <c r="F40" s="498">
        <v>3</v>
      </c>
      <c r="G40" s="497">
        <v>2.95</v>
      </c>
      <c r="H40" s="497"/>
      <c r="I40" s="497"/>
      <c r="J40" s="499"/>
      <c r="K40" s="500">
        <f t="shared" si="57"/>
        <v>0</v>
      </c>
      <c r="L40" s="501"/>
      <c r="M40" s="501">
        <v>0.65</v>
      </c>
      <c r="N40" s="563" t="s">
        <v>48</v>
      </c>
      <c r="O40" s="577" t="s">
        <v>391</v>
      </c>
      <c r="P40" s="518">
        <v>949472</v>
      </c>
      <c r="Q40" s="525">
        <v>1</v>
      </c>
      <c r="R40" s="504"/>
      <c r="S40" s="504">
        <f t="shared" si="58"/>
        <v>949472</v>
      </c>
      <c r="T40" s="501">
        <v>0.95</v>
      </c>
      <c r="U40" s="504" t="s">
        <v>392</v>
      </c>
      <c r="V40" s="504">
        <v>8</v>
      </c>
      <c r="W40" s="504" t="s">
        <v>504</v>
      </c>
      <c r="X40" s="497">
        <v>0.45900000000000002</v>
      </c>
      <c r="Y40" s="507">
        <f t="shared" si="59"/>
        <v>901998</v>
      </c>
      <c r="Z40" s="508">
        <f t="shared" si="60"/>
        <v>426437783.56799996</v>
      </c>
      <c r="AA40" s="578">
        <f t="shared" si="61"/>
        <v>414017.26559999998</v>
      </c>
      <c r="AB40" s="567" t="s">
        <v>49</v>
      </c>
      <c r="AC40" s="593">
        <f t="shared" si="62"/>
        <v>0</v>
      </c>
      <c r="AD40" s="627" t="s">
        <v>533</v>
      </c>
      <c r="AE40" s="597">
        <f t="shared" si="63"/>
        <v>971695.4444444445</v>
      </c>
      <c r="AF40" s="536">
        <f t="shared" si="53"/>
        <v>993918.88888888899</v>
      </c>
      <c r="AG40" s="536">
        <f t="shared" si="53"/>
        <v>1016142.3333333335</v>
      </c>
      <c r="AH40" s="536">
        <f t="shared" si="53"/>
        <v>1038365.777777778</v>
      </c>
      <c r="AI40" s="536">
        <f t="shared" si="53"/>
        <v>1060589.2222222225</v>
      </c>
      <c r="AJ40" s="536">
        <f t="shared" si="53"/>
        <v>1082812.666666667</v>
      </c>
      <c r="AK40" s="536">
        <f t="shared" si="53"/>
        <v>1105036.1111111115</v>
      </c>
      <c r="AL40" s="536">
        <f t="shared" si="53"/>
        <v>1127259.555555556</v>
      </c>
      <c r="AM40" s="598">
        <v>1149483</v>
      </c>
      <c r="AN40" s="710">
        <v>1</v>
      </c>
      <c r="AO40" s="546">
        <f t="shared" si="54"/>
        <v>1</v>
      </c>
      <c r="AP40" s="546">
        <f t="shared" si="54"/>
        <v>1</v>
      </c>
      <c r="AQ40" s="546">
        <f t="shared" si="54"/>
        <v>1</v>
      </c>
      <c r="AR40" s="546">
        <f t="shared" si="54"/>
        <v>1</v>
      </c>
      <c r="AS40" s="546">
        <f t="shared" si="54"/>
        <v>1</v>
      </c>
      <c r="AT40" s="546">
        <f t="shared" si="54"/>
        <v>1</v>
      </c>
      <c r="AU40" s="546">
        <f t="shared" si="54"/>
        <v>1</v>
      </c>
      <c r="AV40" s="722">
        <v>1</v>
      </c>
      <c r="AW40" s="725" t="s">
        <v>529</v>
      </c>
      <c r="AX40" s="617">
        <f t="shared" si="64"/>
        <v>971695.4444444445</v>
      </c>
      <c r="AY40" s="509">
        <f t="shared" si="65"/>
        <v>993918.88888888899</v>
      </c>
      <c r="AZ40" s="509">
        <f t="shared" si="66"/>
        <v>1016142.3333333335</v>
      </c>
      <c r="BA40" s="509">
        <f t="shared" si="67"/>
        <v>1038365.777777778</v>
      </c>
      <c r="BB40" s="509">
        <f t="shared" si="68"/>
        <v>1060589.2222222225</v>
      </c>
      <c r="BC40" s="509">
        <f t="shared" si="69"/>
        <v>1082812.666666667</v>
      </c>
      <c r="BD40" s="509">
        <f t="shared" si="70"/>
        <v>1105036.1111111115</v>
      </c>
      <c r="BE40" s="509">
        <f t="shared" si="71"/>
        <v>1127259.555555556</v>
      </c>
      <c r="BF40" s="860">
        <f t="shared" si="72"/>
        <v>1149483</v>
      </c>
      <c r="BG40" s="606">
        <v>0.95</v>
      </c>
      <c r="BH40" s="546">
        <f t="shared" si="55"/>
        <v>0.95</v>
      </c>
      <c r="BI40" s="546">
        <f t="shared" si="55"/>
        <v>0.95</v>
      </c>
      <c r="BJ40" s="546">
        <f t="shared" si="55"/>
        <v>0.95</v>
      </c>
      <c r="BK40" s="546">
        <f t="shared" si="55"/>
        <v>0.95</v>
      </c>
      <c r="BL40" s="546">
        <f t="shared" si="55"/>
        <v>0.95</v>
      </c>
      <c r="BM40" s="546">
        <f t="shared" si="55"/>
        <v>0.95</v>
      </c>
      <c r="BN40" s="546">
        <f t="shared" si="55"/>
        <v>0.95</v>
      </c>
      <c r="BO40" s="752">
        <v>0.95</v>
      </c>
      <c r="BP40" s="504"/>
      <c r="BQ40" s="737">
        <f t="shared" si="73"/>
        <v>269111.22263999999</v>
      </c>
      <c r="BR40" s="738">
        <f t="shared" si="38"/>
        <v>275410.06905749999</v>
      </c>
      <c r="BS40" s="738">
        <f t="shared" si="39"/>
        <v>281708.91547500005</v>
      </c>
      <c r="BT40" s="738">
        <f t="shared" si="40"/>
        <v>288007.76189250004</v>
      </c>
      <c r="BU40" s="738">
        <f t="shared" si="41"/>
        <v>294306.6083100001</v>
      </c>
      <c r="BV40" s="738">
        <f t="shared" si="42"/>
        <v>300605.4547275001</v>
      </c>
      <c r="BW40" s="738">
        <f t="shared" si="43"/>
        <v>306904.30114500009</v>
      </c>
      <c r="BX40" s="738">
        <f t="shared" si="44"/>
        <v>313203.14756250009</v>
      </c>
      <c r="BY40" s="738">
        <f t="shared" si="45"/>
        <v>319501.99398000014</v>
      </c>
      <c r="BZ40" s="738">
        <f t="shared" si="46"/>
        <v>325800.84039749997</v>
      </c>
      <c r="CA40" s="739">
        <f t="shared" si="74"/>
        <v>423707.79855000001</v>
      </c>
      <c r="CB40" s="739">
        <f t="shared" si="29"/>
        <v>433398.33150000003</v>
      </c>
      <c r="CC40" s="739">
        <f t="shared" si="30"/>
        <v>443088.86445000005</v>
      </c>
      <c r="CD40" s="739">
        <f t="shared" si="31"/>
        <v>452779.39740000013</v>
      </c>
      <c r="CE40" s="739">
        <f t="shared" si="32"/>
        <v>462469.9303500001</v>
      </c>
      <c r="CF40" s="739">
        <f t="shared" si="33"/>
        <v>472160.46330000012</v>
      </c>
      <c r="CG40" s="739">
        <f t="shared" si="34"/>
        <v>481850.99625000008</v>
      </c>
      <c r="CH40" s="739">
        <f t="shared" si="35"/>
        <v>491541.52920000016</v>
      </c>
      <c r="CI40" s="739">
        <f t="shared" si="36"/>
        <v>501232.06214999995</v>
      </c>
    </row>
    <row r="41" spans="1:87">
      <c r="A41" s="580">
        <v>129</v>
      </c>
      <c r="B41" s="497" t="s">
        <v>101</v>
      </c>
      <c r="C41" s="497" t="s">
        <v>102</v>
      </c>
      <c r="D41" s="506" t="s">
        <v>236</v>
      </c>
      <c r="E41" s="497" t="str">
        <f t="shared" si="56"/>
        <v>Purchase of consumables for Deworming (pregnant women)</v>
      </c>
      <c r="F41" s="498">
        <v>3</v>
      </c>
      <c r="G41" s="497">
        <v>2.95</v>
      </c>
      <c r="H41" s="497"/>
      <c r="I41" s="497"/>
      <c r="J41" s="499"/>
      <c r="K41" s="500">
        <f t="shared" si="57"/>
        <v>0</v>
      </c>
      <c r="L41" s="501"/>
      <c r="M41" s="501">
        <v>0.65</v>
      </c>
      <c r="N41" s="563" t="s">
        <v>48</v>
      </c>
      <c r="O41" s="577" t="s">
        <v>391</v>
      </c>
      <c r="P41" s="518">
        <v>949472</v>
      </c>
      <c r="Q41" s="503">
        <v>1</v>
      </c>
      <c r="R41" s="504"/>
      <c r="S41" s="504">
        <f t="shared" si="58"/>
        <v>949472</v>
      </c>
      <c r="T41" s="501">
        <v>0.95</v>
      </c>
      <c r="U41" s="504" t="s">
        <v>392</v>
      </c>
      <c r="V41" s="504">
        <v>1</v>
      </c>
      <c r="W41" s="504" t="s">
        <v>503</v>
      </c>
      <c r="X41" s="528">
        <v>3.264E-3</v>
      </c>
      <c r="Y41" s="507">
        <f t="shared" si="59"/>
        <v>901998</v>
      </c>
      <c r="Z41" s="508">
        <f t="shared" si="60"/>
        <v>3032446.4609279996</v>
      </c>
      <c r="AA41" s="578">
        <f t="shared" si="61"/>
        <v>2944.1227775999996</v>
      </c>
      <c r="AB41" s="567" t="s">
        <v>49</v>
      </c>
      <c r="AC41" s="593">
        <f t="shared" si="62"/>
        <v>0</v>
      </c>
      <c r="AD41" s="627" t="s">
        <v>533</v>
      </c>
      <c r="AE41" s="597">
        <f t="shared" si="63"/>
        <v>971695.4444444445</v>
      </c>
      <c r="AF41" s="536">
        <f t="shared" si="53"/>
        <v>993918.88888888899</v>
      </c>
      <c r="AG41" s="536">
        <f t="shared" si="53"/>
        <v>1016142.3333333335</v>
      </c>
      <c r="AH41" s="536">
        <f t="shared" si="53"/>
        <v>1038365.777777778</v>
      </c>
      <c r="AI41" s="536">
        <f t="shared" si="53"/>
        <v>1060589.2222222225</v>
      </c>
      <c r="AJ41" s="536">
        <f t="shared" si="53"/>
        <v>1082812.666666667</v>
      </c>
      <c r="AK41" s="536">
        <f t="shared" si="53"/>
        <v>1105036.1111111115</v>
      </c>
      <c r="AL41" s="536">
        <f t="shared" si="53"/>
        <v>1127259.555555556</v>
      </c>
      <c r="AM41" s="598">
        <v>1149483</v>
      </c>
      <c r="AN41" s="710">
        <v>1</v>
      </c>
      <c r="AO41" s="546">
        <f t="shared" si="54"/>
        <v>1</v>
      </c>
      <c r="AP41" s="546">
        <f t="shared" si="54"/>
        <v>1</v>
      </c>
      <c r="AQ41" s="546">
        <f t="shared" si="54"/>
        <v>1</v>
      </c>
      <c r="AR41" s="546">
        <f t="shared" si="54"/>
        <v>1</v>
      </c>
      <c r="AS41" s="546">
        <f t="shared" si="54"/>
        <v>1</v>
      </c>
      <c r="AT41" s="546">
        <f t="shared" si="54"/>
        <v>1</v>
      </c>
      <c r="AU41" s="546">
        <f t="shared" si="54"/>
        <v>1</v>
      </c>
      <c r="AV41" s="722">
        <v>1</v>
      </c>
      <c r="AW41" s="725" t="s">
        <v>529</v>
      </c>
      <c r="AX41" s="617">
        <f t="shared" si="64"/>
        <v>971695.4444444445</v>
      </c>
      <c r="AY41" s="509">
        <f t="shared" si="65"/>
        <v>993918.88888888899</v>
      </c>
      <c r="AZ41" s="509">
        <f t="shared" si="66"/>
        <v>1016142.3333333335</v>
      </c>
      <c r="BA41" s="509">
        <f t="shared" si="67"/>
        <v>1038365.777777778</v>
      </c>
      <c r="BB41" s="509">
        <f t="shared" si="68"/>
        <v>1060589.2222222225</v>
      </c>
      <c r="BC41" s="509">
        <f t="shared" si="69"/>
        <v>1082812.666666667</v>
      </c>
      <c r="BD41" s="509">
        <f t="shared" si="70"/>
        <v>1105036.1111111115</v>
      </c>
      <c r="BE41" s="509">
        <f t="shared" si="71"/>
        <v>1127259.555555556</v>
      </c>
      <c r="BF41" s="860">
        <f t="shared" si="72"/>
        <v>1149483</v>
      </c>
      <c r="BG41" s="606">
        <v>0.95</v>
      </c>
      <c r="BH41" s="546">
        <f t="shared" si="55"/>
        <v>0.95</v>
      </c>
      <c r="BI41" s="546">
        <f t="shared" si="55"/>
        <v>0.95</v>
      </c>
      <c r="BJ41" s="546">
        <f t="shared" si="55"/>
        <v>0.95</v>
      </c>
      <c r="BK41" s="546">
        <f t="shared" si="55"/>
        <v>0.95</v>
      </c>
      <c r="BL41" s="546">
        <f t="shared" si="55"/>
        <v>0.95</v>
      </c>
      <c r="BM41" s="546">
        <f t="shared" si="55"/>
        <v>0.95</v>
      </c>
      <c r="BN41" s="546">
        <f t="shared" si="55"/>
        <v>0.95</v>
      </c>
      <c r="BO41" s="752">
        <v>0.95</v>
      </c>
      <c r="BP41" s="504"/>
      <c r="BQ41" s="737">
        <f t="shared" si="73"/>
        <v>1913.6798054399999</v>
      </c>
      <c r="BR41" s="738">
        <f t="shared" si="38"/>
        <v>1958.4716021866666</v>
      </c>
      <c r="BS41" s="738">
        <f t="shared" si="39"/>
        <v>2003.2633989333335</v>
      </c>
      <c r="BT41" s="738">
        <f t="shared" si="40"/>
        <v>2048.05519568</v>
      </c>
      <c r="BU41" s="738">
        <f t="shared" si="41"/>
        <v>2092.8469924266669</v>
      </c>
      <c r="BV41" s="738">
        <f t="shared" si="42"/>
        <v>2137.6387891733339</v>
      </c>
      <c r="BW41" s="738">
        <f t="shared" si="43"/>
        <v>2182.4305859200003</v>
      </c>
      <c r="BX41" s="738">
        <f t="shared" si="44"/>
        <v>2227.2223826666673</v>
      </c>
      <c r="BY41" s="738">
        <f t="shared" si="45"/>
        <v>2272.0141794133342</v>
      </c>
      <c r="BZ41" s="738">
        <f t="shared" si="46"/>
        <v>2316.8059761599998</v>
      </c>
      <c r="CA41" s="739">
        <f t="shared" si="74"/>
        <v>3013.0332341333333</v>
      </c>
      <c r="CB41" s="739">
        <f t="shared" si="29"/>
        <v>3081.943690666667</v>
      </c>
      <c r="CC41" s="739">
        <f t="shared" si="30"/>
        <v>3150.8541472000002</v>
      </c>
      <c r="CD41" s="739">
        <f t="shared" si="31"/>
        <v>3219.7646037333338</v>
      </c>
      <c r="CE41" s="739">
        <f t="shared" si="32"/>
        <v>3288.6750602666671</v>
      </c>
      <c r="CF41" s="739">
        <f t="shared" si="33"/>
        <v>3357.5855168000007</v>
      </c>
      <c r="CG41" s="739">
        <f t="shared" si="34"/>
        <v>3426.4959733333339</v>
      </c>
      <c r="CH41" s="739">
        <f t="shared" si="35"/>
        <v>3495.4064298666676</v>
      </c>
      <c r="CI41" s="739">
        <f t="shared" si="36"/>
        <v>3564.3168863999995</v>
      </c>
    </row>
    <row r="42" spans="1:87">
      <c r="A42" s="580">
        <v>130</v>
      </c>
      <c r="B42" s="497" t="s">
        <v>101</v>
      </c>
      <c r="C42" s="497" t="s">
        <v>102</v>
      </c>
      <c r="D42" s="497" t="s">
        <v>105</v>
      </c>
      <c r="E42" s="497" t="str">
        <f t="shared" si="56"/>
        <v>Purchase of consumables for Tetanus toxoid (pregnant women)</v>
      </c>
      <c r="F42" s="498">
        <v>3</v>
      </c>
      <c r="G42" s="497">
        <v>2.95</v>
      </c>
      <c r="H42" s="497">
        <v>0.11053413509965179</v>
      </c>
      <c r="I42" s="497">
        <v>0.8719775983535708</v>
      </c>
      <c r="J42" s="499">
        <v>7.8887630284295565</v>
      </c>
      <c r="K42" s="500">
        <f t="shared" si="57"/>
        <v>99701.613005269741</v>
      </c>
      <c r="L42" s="501">
        <v>0</v>
      </c>
      <c r="M42" s="501">
        <v>0.46</v>
      </c>
      <c r="N42" s="563" t="s">
        <v>48</v>
      </c>
      <c r="O42" s="577" t="s">
        <v>391</v>
      </c>
      <c r="P42" s="518">
        <v>949472</v>
      </c>
      <c r="Q42" s="503">
        <v>1</v>
      </c>
      <c r="R42" s="504"/>
      <c r="S42" s="504">
        <f t="shared" si="58"/>
        <v>949472</v>
      </c>
      <c r="T42" s="501">
        <v>0.95</v>
      </c>
      <c r="U42" s="504" t="s">
        <v>392</v>
      </c>
      <c r="V42" s="504">
        <v>1</v>
      </c>
      <c r="W42" s="504" t="s">
        <v>503</v>
      </c>
      <c r="X42" s="497">
        <v>1.666404</v>
      </c>
      <c r="Y42" s="507">
        <f t="shared" si="59"/>
        <v>901998</v>
      </c>
      <c r="Z42" s="508">
        <f t="shared" si="60"/>
        <v>1548186554.0062079</v>
      </c>
      <c r="AA42" s="578">
        <f t="shared" si="61"/>
        <v>1503093.7417535998</v>
      </c>
      <c r="AB42" s="567" t="s">
        <v>49</v>
      </c>
      <c r="AC42" s="593">
        <f t="shared" si="62"/>
        <v>45862.741982424086</v>
      </c>
      <c r="AD42" s="627" t="s">
        <v>533</v>
      </c>
      <c r="AE42" s="597">
        <f t="shared" si="63"/>
        <v>971695.4444444445</v>
      </c>
      <c r="AF42" s="536">
        <f t="shared" si="53"/>
        <v>993918.88888888899</v>
      </c>
      <c r="AG42" s="536">
        <f t="shared" si="53"/>
        <v>1016142.3333333335</v>
      </c>
      <c r="AH42" s="536">
        <f t="shared" si="53"/>
        <v>1038365.777777778</v>
      </c>
      <c r="AI42" s="536">
        <f t="shared" si="53"/>
        <v>1060589.2222222225</v>
      </c>
      <c r="AJ42" s="536">
        <f t="shared" si="53"/>
        <v>1082812.666666667</v>
      </c>
      <c r="AK42" s="536">
        <f t="shared" si="53"/>
        <v>1105036.1111111115</v>
      </c>
      <c r="AL42" s="536">
        <f t="shared" si="53"/>
        <v>1127259.555555556</v>
      </c>
      <c r="AM42" s="598">
        <v>1149483</v>
      </c>
      <c r="AN42" s="710">
        <v>1</v>
      </c>
      <c r="AO42" s="546">
        <f t="shared" si="54"/>
        <v>1</v>
      </c>
      <c r="AP42" s="546">
        <f t="shared" si="54"/>
        <v>1</v>
      </c>
      <c r="AQ42" s="546">
        <f t="shared" si="54"/>
        <v>1</v>
      </c>
      <c r="AR42" s="546">
        <f t="shared" si="54"/>
        <v>1</v>
      </c>
      <c r="AS42" s="546">
        <f t="shared" si="54"/>
        <v>1</v>
      </c>
      <c r="AT42" s="546">
        <f t="shared" si="54"/>
        <v>1</v>
      </c>
      <c r="AU42" s="546">
        <f t="shared" si="54"/>
        <v>1</v>
      </c>
      <c r="AV42" s="722">
        <v>1</v>
      </c>
      <c r="AW42" s="725" t="s">
        <v>529</v>
      </c>
      <c r="AX42" s="617">
        <f t="shared" si="64"/>
        <v>971695.4444444445</v>
      </c>
      <c r="AY42" s="509">
        <f t="shared" si="65"/>
        <v>993918.88888888899</v>
      </c>
      <c r="AZ42" s="509">
        <f t="shared" si="66"/>
        <v>1016142.3333333335</v>
      </c>
      <c r="BA42" s="509">
        <f t="shared" si="67"/>
        <v>1038365.777777778</v>
      </c>
      <c r="BB42" s="509">
        <f t="shared" si="68"/>
        <v>1060589.2222222225</v>
      </c>
      <c r="BC42" s="509">
        <f t="shared" si="69"/>
        <v>1082812.666666667</v>
      </c>
      <c r="BD42" s="509">
        <f t="shared" si="70"/>
        <v>1105036.1111111115</v>
      </c>
      <c r="BE42" s="509">
        <f t="shared" si="71"/>
        <v>1127259.555555556</v>
      </c>
      <c r="BF42" s="860">
        <f t="shared" si="72"/>
        <v>1149483</v>
      </c>
      <c r="BG42" s="606">
        <v>0.95</v>
      </c>
      <c r="BH42" s="546">
        <f t="shared" si="55"/>
        <v>0.95</v>
      </c>
      <c r="BI42" s="546">
        <f t="shared" si="55"/>
        <v>0.95</v>
      </c>
      <c r="BJ42" s="546">
        <f t="shared" si="55"/>
        <v>0.95</v>
      </c>
      <c r="BK42" s="546">
        <f t="shared" si="55"/>
        <v>0.95</v>
      </c>
      <c r="BL42" s="546">
        <f t="shared" si="55"/>
        <v>0.95</v>
      </c>
      <c r="BM42" s="546">
        <f t="shared" si="55"/>
        <v>0.95</v>
      </c>
      <c r="BN42" s="546">
        <f t="shared" si="55"/>
        <v>0.95</v>
      </c>
      <c r="BO42" s="752">
        <v>0.95</v>
      </c>
      <c r="BP42" s="497"/>
      <c r="BQ42" s="737">
        <f t="shared" si="73"/>
        <v>691423.12120665598</v>
      </c>
      <c r="BR42" s="738">
        <f t="shared" si="38"/>
        <v>707606.64565154805</v>
      </c>
      <c r="BS42" s="738">
        <f t="shared" si="39"/>
        <v>723790.17009644001</v>
      </c>
      <c r="BT42" s="738">
        <f t="shared" si="40"/>
        <v>739973.69454133208</v>
      </c>
      <c r="BU42" s="738">
        <f t="shared" si="41"/>
        <v>756157.21898622427</v>
      </c>
      <c r="BV42" s="738">
        <f t="shared" si="42"/>
        <v>772340.74343111611</v>
      </c>
      <c r="BW42" s="738">
        <f t="shared" si="43"/>
        <v>788524.26787600818</v>
      </c>
      <c r="BX42" s="738">
        <f t="shared" si="44"/>
        <v>804707.79232090025</v>
      </c>
      <c r="BY42" s="738">
        <f t="shared" si="45"/>
        <v>820891.3167657922</v>
      </c>
      <c r="BZ42" s="738">
        <f t="shared" si="46"/>
        <v>837074.84121068392</v>
      </c>
      <c r="CA42" s="739">
        <f t="shared" si="74"/>
        <v>1538275.3166338</v>
      </c>
      <c r="CB42" s="739">
        <f t="shared" si="29"/>
        <v>1573456.891514</v>
      </c>
      <c r="CC42" s="739">
        <f t="shared" si="30"/>
        <v>1608638.4663942002</v>
      </c>
      <c r="CD42" s="739">
        <f t="shared" si="31"/>
        <v>1643820.0412744004</v>
      </c>
      <c r="CE42" s="739">
        <f t="shared" si="32"/>
        <v>1679001.6161546002</v>
      </c>
      <c r="CF42" s="739">
        <f t="shared" si="33"/>
        <v>1714183.1910348004</v>
      </c>
      <c r="CG42" s="739">
        <f t="shared" si="34"/>
        <v>1749364.7659150003</v>
      </c>
      <c r="CH42" s="739">
        <f t="shared" si="35"/>
        <v>1784546.3407952003</v>
      </c>
      <c r="CI42" s="739">
        <f t="shared" si="36"/>
        <v>1819727.9156753998</v>
      </c>
    </row>
    <row r="43" spans="1:87">
      <c r="A43" s="580">
        <v>131</v>
      </c>
      <c r="B43" s="497" t="s">
        <v>101</v>
      </c>
      <c r="C43" s="497" t="s">
        <v>102</v>
      </c>
      <c r="D43" s="497" t="s">
        <v>106</v>
      </c>
      <c r="E43" s="497" t="str">
        <f t="shared" si="56"/>
        <v>Purchase of consumables for Daily iron and folic acid supplementation (pregnant women)</v>
      </c>
      <c r="F43" s="498">
        <v>3</v>
      </c>
      <c r="G43" s="497">
        <v>2.95</v>
      </c>
      <c r="H43" s="497">
        <v>0.18999999999999997</v>
      </c>
      <c r="I43" s="497">
        <v>22.90165264706059</v>
      </c>
      <c r="J43" s="499">
        <v>120.53501393189786</v>
      </c>
      <c r="K43" s="500">
        <f t="shared" si="57"/>
        <v>171379.69599999997</v>
      </c>
      <c r="L43" s="501">
        <v>0</v>
      </c>
      <c r="M43" s="501">
        <v>0.65</v>
      </c>
      <c r="N43" s="563" t="s">
        <v>48</v>
      </c>
      <c r="O43" s="577" t="s">
        <v>391</v>
      </c>
      <c r="P43" s="518">
        <v>949472</v>
      </c>
      <c r="Q43" s="525">
        <v>1</v>
      </c>
      <c r="R43" s="504"/>
      <c r="S43" s="504">
        <f t="shared" si="58"/>
        <v>949472</v>
      </c>
      <c r="T43" s="501">
        <v>0.95</v>
      </c>
      <c r="U43" s="504" t="s">
        <v>392</v>
      </c>
      <c r="V43" s="504">
        <v>8</v>
      </c>
      <c r="W43" s="504" t="s">
        <v>504</v>
      </c>
      <c r="X43" s="497">
        <v>1.3071959999999998</v>
      </c>
      <c r="Y43" s="507">
        <f t="shared" si="59"/>
        <v>901998</v>
      </c>
      <c r="Z43" s="508">
        <f t="shared" si="60"/>
        <v>1214461361.5009916</v>
      </c>
      <c r="AA43" s="578">
        <f t="shared" si="61"/>
        <v>1179088.7004863997</v>
      </c>
      <c r="AB43" s="567" t="s">
        <v>49</v>
      </c>
      <c r="AC43" s="593">
        <f t="shared" si="62"/>
        <v>111396.80239999999</v>
      </c>
      <c r="AD43" s="627" t="s">
        <v>533</v>
      </c>
      <c r="AE43" s="597">
        <f t="shared" si="63"/>
        <v>971695.4444444445</v>
      </c>
      <c r="AF43" s="536">
        <f t="shared" si="53"/>
        <v>993918.88888888899</v>
      </c>
      <c r="AG43" s="536">
        <f t="shared" si="53"/>
        <v>1016142.3333333335</v>
      </c>
      <c r="AH43" s="536">
        <f t="shared" si="53"/>
        <v>1038365.777777778</v>
      </c>
      <c r="AI43" s="536">
        <f t="shared" si="53"/>
        <v>1060589.2222222225</v>
      </c>
      <c r="AJ43" s="536">
        <f t="shared" si="53"/>
        <v>1082812.666666667</v>
      </c>
      <c r="AK43" s="536">
        <f t="shared" si="53"/>
        <v>1105036.1111111115</v>
      </c>
      <c r="AL43" s="536">
        <f t="shared" si="53"/>
        <v>1127259.555555556</v>
      </c>
      <c r="AM43" s="598">
        <v>1149483</v>
      </c>
      <c r="AN43" s="710">
        <v>1</v>
      </c>
      <c r="AO43" s="546">
        <f t="shared" si="54"/>
        <v>1</v>
      </c>
      <c r="AP43" s="546">
        <f t="shared" si="54"/>
        <v>1</v>
      </c>
      <c r="AQ43" s="546">
        <f t="shared" si="54"/>
        <v>1</v>
      </c>
      <c r="AR43" s="546">
        <f t="shared" si="54"/>
        <v>1</v>
      </c>
      <c r="AS43" s="546">
        <f t="shared" si="54"/>
        <v>1</v>
      </c>
      <c r="AT43" s="546">
        <f t="shared" si="54"/>
        <v>1</v>
      </c>
      <c r="AU43" s="546">
        <f t="shared" si="54"/>
        <v>1</v>
      </c>
      <c r="AV43" s="722">
        <v>1</v>
      </c>
      <c r="AW43" s="725" t="s">
        <v>529</v>
      </c>
      <c r="AX43" s="617">
        <f t="shared" si="64"/>
        <v>971695.4444444445</v>
      </c>
      <c r="AY43" s="509">
        <f t="shared" si="65"/>
        <v>993918.88888888899</v>
      </c>
      <c r="AZ43" s="509">
        <f t="shared" si="66"/>
        <v>1016142.3333333335</v>
      </c>
      <c r="BA43" s="509">
        <f t="shared" si="67"/>
        <v>1038365.777777778</v>
      </c>
      <c r="BB43" s="509">
        <f t="shared" si="68"/>
        <v>1060589.2222222225</v>
      </c>
      <c r="BC43" s="509">
        <f t="shared" si="69"/>
        <v>1082812.666666667</v>
      </c>
      <c r="BD43" s="509">
        <f t="shared" si="70"/>
        <v>1105036.1111111115</v>
      </c>
      <c r="BE43" s="509">
        <f t="shared" si="71"/>
        <v>1127259.555555556</v>
      </c>
      <c r="BF43" s="860">
        <f t="shared" si="72"/>
        <v>1149483</v>
      </c>
      <c r="BG43" s="606">
        <v>0.95</v>
      </c>
      <c r="BH43" s="546">
        <f t="shared" si="55"/>
        <v>0.95</v>
      </c>
      <c r="BI43" s="546">
        <f t="shared" si="55"/>
        <v>0.95</v>
      </c>
      <c r="BJ43" s="546">
        <f t="shared" si="55"/>
        <v>0.95</v>
      </c>
      <c r="BK43" s="546">
        <f t="shared" si="55"/>
        <v>0.95</v>
      </c>
      <c r="BL43" s="546">
        <f t="shared" si="55"/>
        <v>0.95</v>
      </c>
      <c r="BM43" s="546">
        <f t="shared" si="55"/>
        <v>0.95</v>
      </c>
      <c r="BN43" s="546">
        <f t="shared" si="55"/>
        <v>0.95</v>
      </c>
      <c r="BO43" s="752">
        <v>0.95</v>
      </c>
      <c r="BP43" s="497"/>
      <c r="BQ43" s="737">
        <f t="shared" si="73"/>
        <v>766407.65531615983</v>
      </c>
      <c r="BR43" s="738">
        <f t="shared" si="38"/>
        <v>784346.27588602994</v>
      </c>
      <c r="BS43" s="738">
        <f t="shared" si="39"/>
        <v>802284.89645590005</v>
      </c>
      <c r="BT43" s="738">
        <f t="shared" si="40"/>
        <v>820223.51702576992</v>
      </c>
      <c r="BU43" s="738">
        <f t="shared" si="41"/>
        <v>838162.13759564003</v>
      </c>
      <c r="BV43" s="738">
        <f t="shared" si="42"/>
        <v>856100.75816550991</v>
      </c>
      <c r="BW43" s="738">
        <f t="shared" si="43"/>
        <v>874039.37873538001</v>
      </c>
      <c r="BX43" s="738">
        <f t="shared" si="44"/>
        <v>891977.99930525001</v>
      </c>
      <c r="BY43" s="738">
        <f t="shared" si="45"/>
        <v>909916.61987512012</v>
      </c>
      <c r="BZ43" s="738">
        <f t="shared" si="46"/>
        <v>927855.24044498987</v>
      </c>
      <c r="CA43" s="739">
        <f t="shared" si="74"/>
        <v>1206686.5782861998</v>
      </c>
      <c r="CB43" s="739">
        <f t="shared" si="29"/>
        <v>1234284.456086</v>
      </c>
      <c r="CC43" s="739">
        <f t="shared" si="30"/>
        <v>1261882.3338857999</v>
      </c>
      <c r="CD43" s="739">
        <f t="shared" si="31"/>
        <v>1289480.2116856</v>
      </c>
      <c r="CE43" s="739">
        <f t="shared" si="32"/>
        <v>1317078.0894853999</v>
      </c>
      <c r="CF43" s="739">
        <f t="shared" si="33"/>
        <v>1344675.9672852</v>
      </c>
      <c r="CG43" s="739">
        <f t="shared" si="34"/>
        <v>1372273.8450849999</v>
      </c>
      <c r="CH43" s="739">
        <f t="shared" si="35"/>
        <v>1399871.7228848001</v>
      </c>
      <c r="CI43" s="739">
        <f t="shared" si="36"/>
        <v>1427469.6006845997</v>
      </c>
    </row>
    <row r="44" spans="1:87">
      <c r="A44" s="580">
        <v>132</v>
      </c>
      <c r="B44" s="497" t="s">
        <v>101</v>
      </c>
      <c r="C44" s="497" t="s">
        <v>102</v>
      </c>
      <c r="D44" s="497" t="s">
        <v>107</v>
      </c>
      <c r="E44" s="497" t="str">
        <f t="shared" si="56"/>
        <v>Purchase of consumables for Syphilis detection and treatment (pregnant women)</v>
      </c>
      <c r="F44" s="498">
        <v>3</v>
      </c>
      <c r="G44" s="497">
        <v>2.5</v>
      </c>
      <c r="H44" s="497">
        <v>9.8991703892788774E-2</v>
      </c>
      <c r="I44" s="497">
        <v>0.83264183211231657</v>
      </c>
      <c r="J44" s="499">
        <v>8.4112284097472916</v>
      </c>
      <c r="K44" s="500">
        <f t="shared" si="57"/>
        <v>89290.358524569237</v>
      </c>
      <c r="L44" s="501">
        <v>0</v>
      </c>
      <c r="M44" s="501">
        <v>0.46</v>
      </c>
      <c r="N44" s="563" t="s">
        <v>48</v>
      </c>
      <c r="O44" s="577" t="s">
        <v>391</v>
      </c>
      <c r="P44" s="518">
        <v>949472</v>
      </c>
      <c r="Q44" s="525">
        <v>1</v>
      </c>
      <c r="R44" s="504"/>
      <c r="S44" s="504">
        <f t="shared" si="58"/>
        <v>949472</v>
      </c>
      <c r="T44" s="501">
        <v>0.95</v>
      </c>
      <c r="U44" s="504" t="s">
        <v>392</v>
      </c>
      <c r="V44" s="504">
        <v>1</v>
      </c>
      <c r="W44" s="504" t="s">
        <v>503</v>
      </c>
      <c r="X44" s="497">
        <v>4.6722000000000001</v>
      </c>
      <c r="Y44" s="507">
        <f t="shared" si="59"/>
        <v>901998</v>
      </c>
      <c r="Z44" s="508">
        <f t="shared" si="60"/>
        <v>4340746432.2143993</v>
      </c>
      <c r="AA44" s="578">
        <f t="shared" si="61"/>
        <v>4214316.9244799996</v>
      </c>
      <c r="AB44" s="567" t="s">
        <v>49</v>
      </c>
      <c r="AC44" s="593">
        <f t="shared" si="62"/>
        <v>41073.564921301848</v>
      </c>
      <c r="AD44" s="627" t="s">
        <v>533</v>
      </c>
      <c r="AE44" s="597">
        <f t="shared" si="63"/>
        <v>971695.4444444445</v>
      </c>
      <c r="AF44" s="536">
        <f t="shared" si="53"/>
        <v>993918.88888888899</v>
      </c>
      <c r="AG44" s="536">
        <f t="shared" si="53"/>
        <v>1016142.3333333335</v>
      </c>
      <c r="AH44" s="536">
        <f t="shared" si="53"/>
        <v>1038365.777777778</v>
      </c>
      <c r="AI44" s="536">
        <f t="shared" si="53"/>
        <v>1060589.2222222225</v>
      </c>
      <c r="AJ44" s="536">
        <f t="shared" si="53"/>
        <v>1082812.666666667</v>
      </c>
      <c r="AK44" s="536">
        <f t="shared" si="53"/>
        <v>1105036.1111111115</v>
      </c>
      <c r="AL44" s="536">
        <f t="shared" si="53"/>
        <v>1127259.555555556</v>
      </c>
      <c r="AM44" s="598">
        <v>1149483</v>
      </c>
      <c r="AN44" s="710">
        <v>1</v>
      </c>
      <c r="AO44" s="546">
        <f t="shared" si="54"/>
        <v>1</v>
      </c>
      <c r="AP44" s="546">
        <f t="shared" si="54"/>
        <v>1</v>
      </c>
      <c r="AQ44" s="546">
        <f t="shared" si="54"/>
        <v>1</v>
      </c>
      <c r="AR44" s="546">
        <f t="shared" si="54"/>
        <v>1</v>
      </c>
      <c r="AS44" s="546">
        <f t="shared" si="54"/>
        <v>1</v>
      </c>
      <c r="AT44" s="546">
        <f t="shared" si="54"/>
        <v>1</v>
      </c>
      <c r="AU44" s="546">
        <f t="shared" si="54"/>
        <v>1</v>
      </c>
      <c r="AV44" s="722">
        <v>1</v>
      </c>
      <c r="AW44" s="725" t="s">
        <v>529</v>
      </c>
      <c r="AX44" s="617">
        <f t="shared" si="64"/>
        <v>971695.4444444445</v>
      </c>
      <c r="AY44" s="509">
        <f t="shared" si="65"/>
        <v>993918.88888888899</v>
      </c>
      <c r="AZ44" s="509">
        <f t="shared" si="66"/>
        <v>1016142.3333333335</v>
      </c>
      <c r="BA44" s="509">
        <f t="shared" si="67"/>
        <v>1038365.777777778</v>
      </c>
      <c r="BB44" s="509">
        <f t="shared" si="68"/>
        <v>1060589.2222222225</v>
      </c>
      <c r="BC44" s="509">
        <f t="shared" si="69"/>
        <v>1082812.666666667</v>
      </c>
      <c r="BD44" s="509">
        <f t="shared" si="70"/>
        <v>1105036.1111111115</v>
      </c>
      <c r="BE44" s="509">
        <f t="shared" si="71"/>
        <v>1127259.555555556</v>
      </c>
      <c r="BF44" s="860">
        <f t="shared" si="72"/>
        <v>1149483</v>
      </c>
      <c r="BG44" s="606">
        <v>0.95</v>
      </c>
      <c r="BH44" s="546">
        <f t="shared" si="55"/>
        <v>0.95</v>
      </c>
      <c r="BI44" s="546">
        <f t="shared" si="55"/>
        <v>0.95</v>
      </c>
      <c r="BJ44" s="546">
        <f t="shared" si="55"/>
        <v>0.95</v>
      </c>
      <c r="BK44" s="546">
        <f t="shared" si="55"/>
        <v>0.95</v>
      </c>
      <c r="BL44" s="546">
        <f t="shared" si="55"/>
        <v>0.95</v>
      </c>
      <c r="BM44" s="546">
        <f t="shared" si="55"/>
        <v>0.95</v>
      </c>
      <c r="BN44" s="546">
        <f t="shared" si="55"/>
        <v>0.95</v>
      </c>
      <c r="BO44" s="752">
        <v>0.95</v>
      </c>
      <c r="BP44" s="497"/>
      <c r="BQ44" s="737">
        <f t="shared" si="73"/>
        <v>1938585.7852607998</v>
      </c>
      <c r="BR44" s="738">
        <f t="shared" si="38"/>
        <v>1983960.5340680669</v>
      </c>
      <c r="BS44" s="738">
        <f t="shared" si="39"/>
        <v>2029335.2828753334</v>
      </c>
      <c r="BT44" s="738">
        <f t="shared" si="40"/>
        <v>2074710.0316826005</v>
      </c>
      <c r="BU44" s="738">
        <f t="shared" si="41"/>
        <v>2120084.7804898671</v>
      </c>
      <c r="BV44" s="738">
        <f t="shared" si="42"/>
        <v>2165459.5292971339</v>
      </c>
      <c r="BW44" s="738">
        <f t="shared" si="43"/>
        <v>2210834.2781044007</v>
      </c>
      <c r="BX44" s="738">
        <f t="shared" si="44"/>
        <v>2256209.0269116675</v>
      </c>
      <c r="BY44" s="738">
        <f t="shared" si="45"/>
        <v>2301583.7757189339</v>
      </c>
      <c r="BZ44" s="738">
        <f t="shared" si="46"/>
        <v>2346958.5245261998</v>
      </c>
      <c r="CA44" s="739">
        <f t="shared" si="74"/>
        <v>4312957.682756667</v>
      </c>
      <c r="CB44" s="739">
        <f t="shared" si="29"/>
        <v>4411598.4410333335</v>
      </c>
      <c r="CC44" s="739">
        <f t="shared" si="30"/>
        <v>4510239.199310001</v>
      </c>
      <c r="CD44" s="739">
        <f t="shared" si="31"/>
        <v>4608879.9575866675</v>
      </c>
      <c r="CE44" s="739">
        <f t="shared" si="32"/>
        <v>4707520.715863334</v>
      </c>
      <c r="CF44" s="739">
        <f t="shared" si="33"/>
        <v>4806161.4741400015</v>
      </c>
      <c r="CG44" s="739">
        <f t="shared" si="34"/>
        <v>4904802.232416668</v>
      </c>
      <c r="CH44" s="739">
        <f t="shared" si="35"/>
        <v>5003442.9906933345</v>
      </c>
      <c r="CI44" s="739">
        <f t="shared" si="36"/>
        <v>5102083.7489699991</v>
      </c>
    </row>
    <row r="45" spans="1:87">
      <c r="A45" s="580">
        <v>134</v>
      </c>
      <c r="B45" s="497" t="s">
        <v>89</v>
      </c>
      <c r="C45" s="497" t="s">
        <v>78</v>
      </c>
      <c r="D45" s="506" t="s">
        <v>108</v>
      </c>
      <c r="E45" s="497" t="str">
        <f t="shared" si="56"/>
        <v>Purchase of consumables for Malaria Prevention ITN (pregnant)</v>
      </c>
      <c r="F45" s="498">
        <v>3</v>
      </c>
      <c r="G45" s="497">
        <v>2.5499999999999998</v>
      </c>
      <c r="H45" s="497">
        <v>0.55312133236461181</v>
      </c>
      <c r="I45" s="497">
        <v>12.620045548538535</v>
      </c>
      <c r="J45" s="499">
        <v>22.816052844296255</v>
      </c>
      <c r="K45" s="500">
        <f t="shared" si="57"/>
        <v>498914.55679874803</v>
      </c>
      <c r="L45" s="501">
        <v>0.59999999999982856</v>
      </c>
      <c r="M45" s="501">
        <v>0.65</v>
      </c>
      <c r="N45" s="563" t="s">
        <v>48</v>
      </c>
      <c r="O45" s="577" t="s">
        <v>391</v>
      </c>
      <c r="P45" s="518">
        <v>949472</v>
      </c>
      <c r="Q45" s="525">
        <v>1</v>
      </c>
      <c r="R45" s="504"/>
      <c r="S45" s="504">
        <f t="shared" si="58"/>
        <v>949472</v>
      </c>
      <c r="T45" s="501">
        <v>0.95</v>
      </c>
      <c r="U45" s="504" t="s">
        <v>392</v>
      </c>
      <c r="V45" s="504">
        <v>1</v>
      </c>
      <c r="W45" s="504" t="s">
        <v>503</v>
      </c>
      <c r="X45" s="497">
        <v>0.81240000000000001</v>
      </c>
      <c r="Y45" s="507">
        <f t="shared" si="59"/>
        <v>901998</v>
      </c>
      <c r="Z45" s="508">
        <f t="shared" si="60"/>
        <v>754767005.16479993</v>
      </c>
      <c r="AA45" s="578">
        <f t="shared" si="61"/>
        <v>732783.50015999994</v>
      </c>
      <c r="AB45" s="567" t="s">
        <v>49</v>
      </c>
      <c r="AC45" s="593">
        <f t="shared" si="62"/>
        <v>324294.46191918623</v>
      </c>
      <c r="AD45" s="627" t="s">
        <v>533</v>
      </c>
      <c r="AE45" s="597">
        <f t="shared" si="63"/>
        <v>971695.4444444445</v>
      </c>
      <c r="AF45" s="536">
        <f t="shared" si="53"/>
        <v>993918.88888888899</v>
      </c>
      <c r="AG45" s="536">
        <f t="shared" si="53"/>
        <v>1016142.3333333335</v>
      </c>
      <c r="AH45" s="536">
        <f t="shared" si="53"/>
        <v>1038365.777777778</v>
      </c>
      <c r="AI45" s="536">
        <f t="shared" si="53"/>
        <v>1060589.2222222225</v>
      </c>
      <c r="AJ45" s="536">
        <f t="shared" si="53"/>
        <v>1082812.666666667</v>
      </c>
      <c r="AK45" s="536">
        <f t="shared" si="53"/>
        <v>1105036.1111111115</v>
      </c>
      <c r="AL45" s="536">
        <f t="shared" si="53"/>
        <v>1127259.555555556</v>
      </c>
      <c r="AM45" s="598">
        <v>1149483</v>
      </c>
      <c r="AN45" s="710">
        <v>1</v>
      </c>
      <c r="AO45" s="546">
        <f t="shared" si="54"/>
        <v>1</v>
      </c>
      <c r="AP45" s="546">
        <f t="shared" si="54"/>
        <v>1</v>
      </c>
      <c r="AQ45" s="546">
        <f t="shared" si="54"/>
        <v>1</v>
      </c>
      <c r="AR45" s="546">
        <f t="shared" si="54"/>
        <v>1</v>
      </c>
      <c r="AS45" s="546">
        <f t="shared" si="54"/>
        <v>1</v>
      </c>
      <c r="AT45" s="546">
        <f t="shared" si="54"/>
        <v>1</v>
      </c>
      <c r="AU45" s="546">
        <f t="shared" si="54"/>
        <v>1</v>
      </c>
      <c r="AV45" s="722">
        <v>1</v>
      </c>
      <c r="AW45" s="725" t="s">
        <v>529</v>
      </c>
      <c r="AX45" s="617">
        <f t="shared" si="64"/>
        <v>971695.4444444445</v>
      </c>
      <c r="AY45" s="509">
        <f t="shared" si="65"/>
        <v>993918.88888888899</v>
      </c>
      <c r="AZ45" s="509">
        <f t="shared" si="66"/>
        <v>1016142.3333333335</v>
      </c>
      <c r="BA45" s="509">
        <f t="shared" si="67"/>
        <v>1038365.777777778</v>
      </c>
      <c r="BB45" s="509">
        <f t="shared" si="68"/>
        <v>1060589.2222222225</v>
      </c>
      <c r="BC45" s="509">
        <f t="shared" si="69"/>
        <v>1082812.666666667</v>
      </c>
      <c r="BD45" s="509">
        <f t="shared" si="70"/>
        <v>1105036.1111111115</v>
      </c>
      <c r="BE45" s="509">
        <f t="shared" si="71"/>
        <v>1127259.555555556</v>
      </c>
      <c r="BF45" s="860">
        <f t="shared" si="72"/>
        <v>1149483</v>
      </c>
      <c r="BG45" s="606">
        <v>0.95</v>
      </c>
      <c r="BH45" s="546">
        <f t="shared" si="55"/>
        <v>0.95</v>
      </c>
      <c r="BI45" s="546">
        <f t="shared" si="55"/>
        <v>0.95</v>
      </c>
      <c r="BJ45" s="546">
        <f t="shared" si="55"/>
        <v>0.95</v>
      </c>
      <c r="BK45" s="546">
        <f t="shared" si="55"/>
        <v>0.95</v>
      </c>
      <c r="BL45" s="546">
        <f t="shared" si="55"/>
        <v>0.95</v>
      </c>
      <c r="BM45" s="546">
        <f t="shared" si="55"/>
        <v>0.95</v>
      </c>
      <c r="BN45" s="546">
        <f t="shared" si="55"/>
        <v>0.95</v>
      </c>
      <c r="BO45" s="752">
        <v>0.95</v>
      </c>
      <c r="BP45" s="497"/>
      <c r="BQ45" s="737">
        <f t="shared" si="73"/>
        <v>476309.275104</v>
      </c>
      <c r="BR45" s="738">
        <f t="shared" si="38"/>
        <v>487457.8215736667</v>
      </c>
      <c r="BS45" s="738">
        <f t="shared" si="39"/>
        <v>498606.36804333341</v>
      </c>
      <c r="BT45" s="738">
        <f t="shared" si="40"/>
        <v>509754.91451300011</v>
      </c>
      <c r="BU45" s="738">
        <f t="shared" si="41"/>
        <v>520903.46098266682</v>
      </c>
      <c r="BV45" s="738">
        <f t="shared" si="42"/>
        <v>532052.00745233346</v>
      </c>
      <c r="BW45" s="738">
        <f t="shared" si="43"/>
        <v>543200.55392200011</v>
      </c>
      <c r="BX45" s="738">
        <f t="shared" si="44"/>
        <v>554349.10039166675</v>
      </c>
      <c r="BY45" s="738">
        <f t="shared" si="45"/>
        <v>565497.64686133352</v>
      </c>
      <c r="BZ45" s="738">
        <f t="shared" si="46"/>
        <v>576646.19333099993</v>
      </c>
      <c r="CA45" s="739">
        <f t="shared" si="74"/>
        <v>749935.11011333333</v>
      </c>
      <c r="CB45" s="739">
        <f t="shared" si="29"/>
        <v>767086.72006666672</v>
      </c>
      <c r="CC45" s="739">
        <f t="shared" si="30"/>
        <v>784238.33002000011</v>
      </c>
      <c r="CD45" s="739">
        <f t="shared" si="31"/>
        <v>801389.9399733335</v>
      </c>
      <c r="CE45" s="739">
        <f t="shared" si="32"/>
        <v>818541.54992666678</v>
      </c>
      <c r="CF45" s="739">
        <f t="shared" si="33"/>
        <v>835693.15988000017</v>
      </c>
      <c r="CG45" s="739">
        <f t="shared" si="34"/>
        <v>852844.76983333344</v>
      </c>
      <c r="CH45" s="739">
        <f t="shared" si="35"/>
        <v>869996.37978666683</v>
      </c>
      <c r="CI45" s="739">
        <f t="shared" si="36"/>
        <v>887147.98973999987</v>
      </c>
    </row>
    <row r="46" spans="1:87">
      <c r="A46" s="580">
        <v>135</v>
      </c>
      <c r="B46" s="497" t="s">
        <v>235</v>
      </c>
      <c r="C46" s="497" t="s">
        <v>109</v>
      </c>
      <c r="D46" s="497" t="s">
        <v>110</v>
      </c>
      <c r="E46" s="497" t="str">
        <f t="shared" si="56"/>
        <v>Purchase of consumables for Oral Contraception</v>
      </c>
      <c r="F46" s="498">
        <v>3</v>
      </c>
      <c r="G46" s="497">
        <v>2.65</v>
      </c>
      <c r="H46" s="497">
        <v>0.37</v>
      </c>
      <c r="I46" s="497">
        <v>-57.856201919999997</v>
      </c>
      <c r="J46" s="499">
        <v>-156.3681132972973</v>
      </c>
      <c r="K46" s="500">
        <f t="shared" si="57"/>
        <v>213075.7776</v>
      </c>
      <c r="L46" s="501">
        <v>0.6</v>
      </c>
      <c r="M46" s="729">
        <v>1</v>
      </c>
      <c r="N46" s="563" t="s">
        <v>51</v>
      </c>
      <c r="O46" s="577" t="s">
        <v>403</v>
      </c>
      <c r="P46" s="502">
        <v>4799004</v>
      </c>
      <c r="Q46" s="525">
        <v>0.2</v>
      </c>
      <c r="R46" s="504" t="s">
        <v>404</v>
      </c>
      <c r="S46" s="504">
        <f t="shared" si="58"/>
        <v>959800.8</v>
      </c>
      <c r="T46" s="501">
        <v>0.6</v>
      </c>
      <c r="U46" s="497"/>
      <c r="V46" s="497">
        <v>4</v>
      </c>
      <c r="W46" s="497" t="s">
        <v>502</v>
      </c>
      <c r="X46" s="497">
        <v>0.88500000000000001</v>
      </c>
      <c r="Y46" s="507">
        <f t="shared" si="59"/>
        <v>575880</v>
      </c>
      <c r="Z46" s="508">
        <f t="shared" si="60"/>
        <v>524943851.54399997</v>
      </c>
      <c r="AA46" s="578">
        <f t="shared" si="61"/>
        <v>509654.22479999997</v>
      </c>
      <c r="AB46" s="567" t="s">
        <v>49</v>
      </c>
      <c r="AC46" s="593">
        <f t="shared" si="62"/>
        <v>213075.7776</v>
      </c>
      <c r="AD46" s="627" t="s">
        <v>403</v>
      </c>
      <c r="AE46" s="597">
        <f t="shared" si="63"/>
        <v>4951351.111111111</v>
      </c>
      <c r="AF46" s="536">
        <f t="shared" si="53"/>
        <v>5103698.222222222</v>
      </c>
      <c r="AG46" s="536">
        <f t="shared" si="53"/>
        <v>5256045.333333333</v>
      </c>
      <c r="AH46" s="536">
        <f t="shared" si="53"/>
        <v>5408392.444444444</v>
      </c>
      <c r="AI46" s="536">
        <f t="shared" si="53"/>
        <v>5560739.555555555</v>
      </c>
      <c r="AJ46" s="536">
        <f t="shared" si="53"/>
        <v>5713086.666666666</v>
      </c>
      <c r="AK46" s="536">
        <f t="shared" si="53"/>
        <v>5865433.7777777771</v>
      </c>
      <c r="AL46" s="536">
        <f t="shared" si="53"/>
        <v>6017780.8888888881</v>
      </c>
      <c r="AM46" s="598">
        <v>6170128</v>
      </c>
      <c r="AN46" s="609">
        <f>(($AV$46-$Q$46)/$AF$2)+Q$46</f>
        <v>0.21111111111111111</v>
      </c>
      <c r="AO46" s="513">
        <f t="shared" si="54"/>
        <v>0.22222222222222221</v>
      </c>
      <c r="AP46" s="513">
        <f t="shared" si="54"/>
        <v>0.23333333333333331</v>
      </c>
      <c r="AQ46" s="513">
        <f t="shared" si="54"/>
        <v>0.24444444444444441</v>
      </c>
      <c r="AR46" s="513">
        <f t="shared" si="54"/>
        <v>0.25555555555555554</v>
      </c>
      <c r="AS46" s="513">
        <f t="shared" si="54"/>
        <v>0.26666666666666666</v>
      </c>
      <c r="AT46" s="513">
        <f t="shared" si="54"/>
        <v>0.27777777777777779</v>
      </c>
      <c r="AU46" s="513">
        <f t="shared" si="54"/>
        <v>0.28888888888888892</v>
      </c>
      <c r="AV46" s="720">
        <v>0.3</v>
      </c>
      <c r="AW46" s="497" t="s">
        <v>539</v>
      </c>
      <c r="AX46" s="617">
        <f t="shared" si="64"/>
        <v>1045285.2345679012</v>
      </c>
      <c r="AY46" s="509">
        <f t="shared" si="65"/>
        <v>1134155.160493827</v>
      </c>
      <c r="AZ46" s="509">
        <f t="shared" si="66"/>
        <v>1226410.5777777776</v>
      </c>
      <c r="BA46" s="509">
        <f t="shared" si="67"/>
        <v>1322051.4864197527</v>
      </c>
      <c r="BB46" s="509">
        <f t="shared" si="68"/>
        <v>1421077.8864197528</v>
      </c>
      <c r="BC46" s="509">
        <f t="shared" si="69"/>
        <v>1523489.7777777775</v>
      </c>
      <c r="BD46" s="509">
        <f t="shared" si="70"/>
        <v>1629287.160493827</v>
      </c>
      <c r="BE46" s="509">
        <f t="shared" si="71"/>
        <v>1738470.0345679012</v>
      </c>
      <c r="BF46" s="860">
        <f t="shared" si="72"/>
        <v>1851038.4</v>
      </c>
      <c r="BG46" s="606">
        <v>0.6</v>
      </c>
      <c r="BH46" s="546">
        <f t="shared" si="55"/>
        <v>0.6</v>
      </c>
      <c r="BI46" s="546">
        <f t="shared" si="55"/>
        <v>0.6</v>
      </c>
      <c r="BJ46" s="546">
        <f t="shared" si="55"/>
        <v>0.6</v>
      </c>
      <c r="BK46" s="546">
        <f t="shared" si="55"/>
        <v>0.6</v>
      </c>
      <c r="BL46" s="546">
        <f t="shared" si="55"/>
        <v>0.6</v>
      </c>
      <c r="BM46" s="546">
        <f t="shared" si="55"/>
        <v>0.6</v>
      </c>
      <c r="BN46" s="546">
        <f t="shared" si="55"/>
        <v>0.6</v>
      </c>
      <c r="BO46" s="751">
        <v>0.6</v>
      </c>
      <c r="BP46" s="497"/>
      <c r="BQ46" s="737">
        <f t="shared" si="73"/>
        <v>509654.22479999997</v>
      </c>
      <c r="BR46" s="738">
        <f t="shared" si="38"/>
        <v>555046.45955555548</v>
      </c>
      <c r="BS46" s="738">
        <f t="shared" si="39"/>
        <v>602236.39022222208</v>
      </c>
      <c r="BT46" s="738">
        <f t="shared" si="40"/>
        <v>651224.01679999987</v>
      </c>
      <c r="BU46" s="738">
        <f t="shared" si="41"/>
        <v>702009.33928888862</v>
      </c>
      <c r="BV46" s="738">
        <f t="shared" si="42"/>
        <v>754592.35768888879</v>
      </c>
      <c r="BW46" s="738">
        <f t="shared" si="43"/>
        <v>808973.07199999981</v>
      </c>
      <c r="BX46" s="738">
        <f t="shared" si="44"/>
        <v>865151.48222222214</v>
      </c>
      <c r="BY46" s="738">
        <f t="shared" si="45"/>
        <v>923127.58835555555</v>
      </c>
      <c r="BZ46" s="738">
        <f t="shared" si="46"/>
        <v>982901.3903999998</v>
      </c>
      <c r="CA46" s="739">
        <f t="shared" si="74"/>
        <v>555046.45955555548</v>
      </c>
      <c r="CB46" s="739">
        <f t="shared" si="29"/>
        <v>602236.39022222208</v>
      </c>
      <c r="CC46" s="739">
        <f t="shared" si="30"/>
        <v>651224.01679999987</v>
      </c>
      <c r="CD46" s="739">
        <f t="shared" si="31"/>
        <v>702009.33928888862</v>
      </c>
      <c r="CE46" s="739">
        <f t="shared" si="32"/>
        <v>754592.35768888879</v>
      </c>
      <c r="CF46" s="739">
        <f t="shared" si="33"/>
        <v>808973.07199999981</v>
      </c>
      <c r="CG46" s="739">
        <f t="shared" si="34"/>
        <v>865151.48222222214</v>
      </c>
      <c r="CH46" s="739">
        <f t="shared" si="35"/>
        <v>923127.58835555555</v>
      </c>
      <c r="CI46" s="739">
        <f t="shared" si="36"/>
        <v>982901.3903999998</v>
      </c>
    </row>
    <row r="47" spans="1:87">
      <c r="A47" s="580">
        <v>136</v>
      </c>
      <c r="B47" s="497" t="s">
        <v>235</v>
      </c>
      <c r="C47" s="497" t="s">
        <v>109</v>
      </c>
      <c r="D47" s="497" t="s">
        <v>111</v>
      </c>
      <c r="E47" s="497" t="str">
        <f t="shared" si="56"/>
        <v>Purchase of consumables for Male condom</v>
      </c>
      <c r="F47" s="498">
        <v>3</v>
      </c>
      <c r="G47" s="497">
        <v>2.2000000000000002</v>
      </c>
      <c r="H47" s="497">
        <v>2.280089931692578E-3</v>
      </c>
      <c r="I47" s="497">
        <v>0.417944998733562</v>
      </c>
      <c r="J47" s="499">
        <v>183.30197985800896</v>
      </c>
      <c r="K47" s="500">
        <f t="shared" si="57"/>
        <v>2785.456725255091</v>
      </c>
      <c r="L47" s="501">
        <v>0.7</v>
      </c>
      <c r="M47" s="501">
        <v>1</v>
      </c>
      <c r="N47" s="563" t="s">
        <v>51</v>
      </c>
      <c r="O47" s="577" t="s">
        <v>405</v>
      </c>
      <c r="P47" s="502">
        <v>4363012</v>
      </c>
      <c r="Q47" s="525">
        <v>0.4</v>
      </c>
      <c r="R47" s="504"/>
      <c r="S47" s="504">
        <f t="shared" si="58"/>
        <v>1745204.8</v>
      </c>
      <c r="T47" s="501">
        <v>0.7</v>
      </c>
      <c r="U47" s="497"/>
      <c r="V47" s="497">
        <v>4</v>
      </c>
      <c r="W47" s="497" t="s">
        <v>502</v>
      </c>
      <c r="X47" s="497">
        <v>5.0327999999999999</v>
      </c>
      <c r="Y47" s="507">
        <f t="shared" si="59"/>
        <v>1221643</v>
      </c>
      <c r="Z47" s="508">
        <f t="shared" si="60"/>
        <v>6332735303.2742395</v>
      </c>
      <c r="AA47" s="578">
        <f t="shared" si="61"/>
        <v>6148286.7022079993</v>
      </c>
      <c r="AB47" s="567" t="s">
        <v>49</v>
      </c>
      <c r="AC47" s="593">
        <f t="shared" si="62"/>
        <v>2785.456725255091</v>
      </c>
      <c r="AD47" s="627" t="s">
        <v>405</v>
      </c>
      <c r="AE47" s="597">
        <f t="shared" si="63"/>
        <v>4497992.222222222</v>
      </c>
      <c r="AF47" s="536">
        <f t="shared" ref="AF47:AL56" si="75">IF($AM47=$AE47,$AE47,(($AM47-$P47)/$AF$2)+AE47)</f>
        <v>4632972.444444444</v>
      </c>
      <c r="AG47" s="536">
        <f t="shared" si="75"/>
        <v>4767952.666666666</v>
      </c>
      <c r="AH47" s="536">
        <f t="shared" si="75"/>
        <v>4902932.8888888881</v>
      </c>
      <c r="AI47" s="536">
        <f t="shared" si="75"/>
        <v>5037913.1111111101</v>
      </c>
      <c r="AJ47" s="536">
        <f t="shared" si="75"/>
        <v>5172893.3333333321</v>
      </c>
      <c r="AK47" s="536">
        <f t="shared" si="75"/>
        <v>5307873.5555555541</v>
      </c>
      <c r="AL47" s="536">
        <f t="shared" si="75"/>
        <v>5442853.7777777761</v>
      </c>
      <c r="AM47" s="598">
        <v>5577834</v>
      </c>
      <c r="AN47" s="708">
        <v>0.4</v>
      </c>
      <c r="AO47" s="546">
        <f t="shared" ref="AO47:AU56" si="76">IF($AV47=$AN47,$AN47,(($AV47-$Q47)/$AF$2)+AN47)</f>
        <v>0.4</v>
      </c>
      <c r="AP47" s="546">
        <f t="shared" si="76"/>
        <v>0.4</v>
      </c>
      <c r="AQ47" s="546">
        <f t="shared" si="76"/>
        <v>0.4</v>
      </c>
      <c r="AR47" s="546">
        <f t="shared" si="76"/>
        <v>0.4</v>
      </c>
      <c r="AS47" s="546">
        <f t="shared" si="76"/>
        <v>0.4</v>
      </c>
      <c r="AT47" s="546">
        <f t="shared" si="76"/>
        <v>0.4</v>
      </c>
      <c r="AU47" s="546">
        <f t="shared" si="76"/>
        <v>0.4</v>
      </c>
      <c r="AV47" s="720">
        <v>0.4</v>
      </c>
      <c r="AW47" s="725" t="s">
        <v>529</v>
      </c>
      <c r="AX47" s="617">
        <f t="shared" si="64"/>
        <v>1799196.888888889</v>
      </c>
      <c r="AY47" s="509">
        <f t="shared" si="65"/>
        <v>1853188.9777777777</v>
      </c>
      <c r="AZ47" s="509">
        <f t="shared" si="66"/>
        <v>1907181.0666666664</v>
      </c>
      <c r="BA47" s="509">
        <f t="shared" si="67"/>
        <v>1961173.1555555554</v>
      </c>
      <c r="BB47" s="509">
        <f t="shared" si="68"/>
        <v>2015165.2444444441</v>
      </c>
      <c r="BC47" s="509">
        <f t="shared" si="69"/>
        <v>2069157.333333333</v>
      </c>
      <c r="BD47" s="509">
        <f t="shared" si="70"/>
        <v>2123149.4222222217</v>
      </c>
      <c r="BE47" s="509">
        <f t="shared" si="71"/>
        <v>2177141.5111111104</v>
      </c>
      <c r="BF47" s="860">
        <f t="shared" si="72"/>
        <v>2231133.6</v>
      </c>
      <c r="BG47" s="606">
        <v>0.7</v>
      </c>
      <c r="BH47" s="546">
        <f t="shared" ref="BH47:BN56" si="77">IF($BO47=$BG47,$BG47,(($BO47-$T47)/$AF$2)+BG47)</f>
        <v>0.7</v>
      </c>
      <c r="BI47" s="546">
        <f t="shared" si="77"/>
        <v>0.7</v>
      </c>
      <c r="BJ47" s="546">
        <f t="shared" si="77"/>
        <v>0.7</v>
      </c>
      <c r="BK47" s="546">
        <f t="shared" si="77"/>
        <v>0.7</v>
      </c>
      <c r="BL47" s="546">
        <f t="shared" si="77"/>
        <v>0.7</v>
      </c>
      <c r="BM47" s="546">
        <f t="shared" si="77"/>
        <v>0.7</v>
      </c>
      <c r="BN47" s="546">
        <f t="shared" si="77"/>
        <v>0.7</v>
      </c>
      <c r="BO47" s="751">
        <v>0.7</v>
      </c>
      <c r="BP47" s="497"/>
      <c r="BQ47" s="737">
        <f t="shared" si="73"/>
        <v>6148286.7022079993</v>
      </c>
      <c r="BR47" s="738">
        <f t="shared" si="38"/>
        <v>6338498.6716799997</v>
      </c>
      <c r="BS47" s="738">
        <f t="shared" si="39"/>
        <v>6528710.6411519991</v>
      </c>
      <c r="BT47" s="738">
        <f t="shared" si="40"/>
        <v>6718922.6106239986</v>
      </c>
      <c r="BU47" s="738">
        <f t="shared" si="41"/>
        <v>6909134.580095998</v>
      </c>
      <c r="BV47" s="738">
        <f t="shared" si="42"/>
        <v>7099346.5495679984</v>
      </c>
      <c r="BW47" s="738">
        <f t="shared" si="43"/>
        <v>7289558.5190399988</v>
      </c>
      <c r="BX47" s="738">
        <f t="shared" si="44"/>
        <v>7479770.4885119973</v>
      </c>
      <c r="BY47" s="738">
        <f t="shared" si="45"/>
        <v>7669982.4579839977</v>
      </c>
      <c r="BZ47" s="738">
        <f t="shared" si="46"/>
        <v>7860194.4274559999</v>
      </c>
      <c r="CA47" s="739">
        <f t="shared" si="74"/>
        <v>6338498.6716799997</v>
      </c>
      <c r="CB47" s="739">
        <f t="shared" si="29"/>
        <v>6528710.6411519991</v>
      </c>
      <c r="CC47" s="739">
        <f t="shared" si="30"/>
        <v>6718922.6106239986</v>
      </c>
      <c r="CD47" s="739">
        <f t="shared" si="31"/>
        <v>6909134.580095998</v>
      </c>
      <c r="CE47" s="739">
        <f t="shared" si="32"/>
        <v>7099346.5495679984</v>
      </c>
      <c r="CF47" s="739">
        <f t="shared" si="33"/>
        <v>7289558.5190399988</v>
      </c>
      <c r="CG47" s="739">
        <f t="shared" si="34"/>
        <v>7479770.4885119973</v>
      </c>
      <c r="CH47" s="739">
        <f t="shared" si="35"/>
        <v>7669982.4579839977</v>
      </c>
      <c r="CI47" s="739">
        <f t="shared" si="36"/>
        <v>7860194.4274559999</v>
      </c>
    </row>
    <row r="48" spans="1:87">
      <c r="A48" s="580">
        <v>138</v>
      </c>
      <c r="B48" s="497" t="s">
        <v>235</v>
      </c>
      <c r="C48" s="497" t="s">
        <v>109</v>
      </c>
      <c r="D48" s="497" t="s">
        <v>113</v>
      </c>
      <c r="E48" s="497" t="str">
        <f t="shared" si="56"/>
        <v>Purchase of consumables for Injectable Contraception</v>
      </c>
      <c r="F48" s="498">
        <v>3</v>
      </c>
      <c r="G48" s="497">
        <v>2.2000000000000002</v>
      </c>
      <c r="H48" s="497">
        <v>0.37</v>
      </c>
      <c r="I48" s="497">
        <v>-57.856201919999997</v>
      </c>
      <c r="J48" s="499">
        <v>-156.3681132972973</v>
      </c>
      <c r="K48" s="500">
        <f t="shared" si="57"/>
        <v>319613.66639999999</v>
      </c>
      <c r="L48" s="501">
        <v>0.6</v>
      </c>
      <c r="M48" s="501">
        <v>1</v>
      </c>
      <c r="N48" s="563" t="s">
        <v>51</v>
      </c>
      <c r="O48" s="577" t="s">
        <v>403</v>
      </c>
      <c r="P48" s="502">
        <v>4799004</v>
      </c>
      <c r="Q48" s="525">
        <v>0.3</v>
      </c>
      <c r="R48" s="504" t="s">
        <v>404</v>
      </c>
      <c r="S48" s="504">
        <f t="shared" si="58"/>
        <v>1439701.2</v>
      </c>
      <c r="T48" s="501">
        <v>0.6</v>
      </c>
      <c r="U48" s="497"/>
      <c r="V48" s="497">
        <v>4</v>
      </c>
      <c r="W48" s="497" t="s">
        <v>502</v>
      </c>
      <c r="X48" s="497">
        <v>0.83673600000000004</v>
      </c>
      <c r="Y48" s="507">
        <f t="shared" si="59"/>
        <v>863821</v>
      </c>
      <c r="Z48" s="508">
        <f t="shared" si="60"/>
        <v>744473590.78901756</v>
      </c>
      <c r="AA48" s="578">
        <f t="shared" si="61"/>
        <v>722789.89396992</v>
      </c>
      <c r="AB48" s="567" t="s">
        <v>49</v>
      </c>
      <c r="AC48" s="593">
        <f t="shared" si="62"/>
        <v>319613.66639999999</v>
      </c>
      <c r="AD48" s="627" t="s">
        <v>403</v>
      </c>
      <c r="AE48" s="597">
        <f t="shared" si="63"/>
        <v>4951351.111111111</v>
      </c>
      <c r="AF48" s="536">
        <f t="shared" si="75"/>
        <v>5103698.222222222</v>
      </c>
      <c r="AG48" s="536">
        <f t="shared" si="75"/>
        <v>5256045.333333333</v>
      </c>
      <c r="AH48" s="536">
        <f t="shared" si="75"/>
        <v>5408392.444444444</v>
      </c>
      <c r="AI48" s="536">
        <f t="shared" si="75"/>
        <v>5560739.555555555</v>
      </c>
      <c r="AJ48" s="536">
        <f t="shared" si="75"/>
        <v>5713086.666666666</v>
      </c>
      <c r="AK48" s="536">
        <f t="shared" si="75"/>
        <v>5865433.7777777771</v>
      </c>
      <c r="AL48" s="536">
        <f t="shared" si="75"/>
        <v>6017780.8888888881</v>
      </c>
      <c r="AM48" s="598">
        <v>6170128</v>
      </c>
      <c r="AN48" s="609">
        <f>((AV48-Q48)/$AF$2)+Q48</f>
        <v>0.31111111111111112</v>
      </c>
      <c r="AO48" s="513">
        <f t="shared" si="76"/>
        <v>0.32222222222222224</v>
      </c>
      <c r="AP48" s="513">
        <f t="shared" si="76"/>
        <v>0.33333333333333337</v>
      </c>
      <c r="AQ48" s="513">
        <f t="shared" si="76"/>
        <v>0.3444444444444445</v>
      </c>
      <c r="AR48" s="513">
        <f t="shared" si="76"/>
        <v>0.35555555555555562</v>
      </c>
      <c r="AS48" s="513">
        <f t="shared" si="76"/>
        <v>0.36666666666666675</v>
      </c>
      <c r="AT48" s="513">
        <f t="shared" si="76"/>
        <v>0.37777777777777788</v>
      </c>
      <c r="AU48" s="513">
        <f t="shared" si="76"/>
        <v>0.38888888888888901</v>
      </c>
      <c r="AV48" s="720">
        <v>0.4</v>
      </c>
      <c r="AW48" s="497" t="s">
        <v>539</v>
      </c>
      <c r="AX48" s="617">
        <f t="shared" si="64"/>
        <v>1540420.3456790124</v>
      </c>
      <c r="AY48" s="509">
        <f t="shared" si="65"/>
        <v>1644524.9827160495</v>
      </c>
      <c r="AZ48" s="509">
        <f t="shared" si="66"/>
        <v>1752015.1111111112</v>
      </c>
      <c r="BA48" s="509">
        <f t="shared" si="67"/>
        <v>1862890.7308641977</v>
      </c>
      <c r="BB48" s="509">
        <f t="shared" si="68"/>
        <v>1977151.841975309</v>
      </c>
      <c r="BC48" s="509">
        <f t="shared" si="69"/>
        <v>2094798.4444444447</v>
      </c>
      <c r="BD48" s="509">
        <f t="shared" si="70"/>
        <v>2215830.538271605</v>
      </c>
      <c r="BE48" s="509">
        <f t="shared" si="71"/>
        <v>2340248.1234567906</v>
      </c>
      <c r="BF48" s="860">
        <f t="shared" si="72"/>
        <v>2468051.2000000002</v>
      </c>
      <c r="BG48" s="620">
        <v>0.6</v>
      </c>
      <c r="BH48" s="754">
        <f t="shared" si="77"/>
        <v>0.6</v>
      </c>
      <c r="BI48" s="754">
        <f t="shared" si="77"/>
        <v>0.6</v>
      </c>
      <c r="BJ48" s="754">
        <f t="shared" si="77"/>
        <v>0.6</v>
      </c>
      <c r="BK48" s="754">
        <f t="shared" si="77"/>
        <v>0.6</v>
      </c>
      <c r="BL48" s="754">
        <f t="shared" si="77"/>
        <v>0.6</v>
      </c>
      <c r="BM48" s="754">
        <f t="shared" si="77"/>
        <v>0.6</v>
      </c>
      <c r="BN48" s="754">
        <f t="shared" si="77"/>
        <v>0.6</v>
      </c>
      <c r="BO48" s="751">
        <v>0.6</v>
      </c>
      <c r="BP48" s="497"/>
      <c r="BQ48" s="737">
        <f t="shared" si="73"/>
        <v>722789.89396992</v>
      </c>
      <c r="BR48" s="738">
        <f t="shared" si="38"/>
        <v>773355.09501724446</v>
      </c>
      <c r="BS48" s="738">
        <f t="shared" si="39"/>
        <v>825619.95356273779</v>
      </c>
      <c r="BT48" s="738">
        <f t="shared" si="40"/>
        <v>879584.4696064</v>
      </c>
      <c r="BU48" s="738">
        <f t="shared" si="41"/>
        <v>935248.6431482312</v>
      </c>
      <c r="BV48" s="738">
        <f t="shared" si="42"/>
        <v>992612.47418823128</v>
      </c>
      <c r="BW48" s="738">
        <f t="shared" si="43"/>
        <v>1051675.9627264002</v>
      </c>
      <c r="BX48" s="738">
        <f t="shared" si="44"/>
        <v>1112439.1087627378</v>
      </c>
      <c r="BY48" s="738">
        <f t="shared" si="45"/>
        <v>1174901.9122972446</v>
      </c>
      <c r="BZ48" s="738">
        <f t="shared" si="46"/>
        <v>1239064.37332992</v>
      </c>
      <c r="CA48" s="739">
        <f t="shared" si="74"/>
        <v>773355.09501724446</v>
      </c>
      <c r="CB48" s="739">
        <f t="shared" si="29"/>
        <v>825619.95356273779</v>
      </c>
      <c r="CC48" s="739">
        <f t="shared" si="30"/>
        <v>879584.4696064</v>
      </c>
      <c r="CD48" s="739">
        <f t="shared" si="31"/>
        <v>935248.6431482312</v>
      </c>
      <c r="CE48" s="739">
        <f t="shared" si="32"/>
        <v>992612.47418823128</v>
      </c>
      <c r="CF48" s="739">
        <f t="shared" si="33"/>
        <v>1051675.9627264002</v>
      </c>
      <c r="CG48" s="739">
        <f t="shared" si="34"/>
        <v>1112439.1087627378</v>
      </c>
      <c r="CH48" s="739">
        <f t="shared" si="35"/>
        <v>1174901.9122972446</v>
      </c>
      <c r="CI48" s="739">
        <f t="shared" si="36"/>
        <v>1239064.37332992</v>
      </c>
    </row>
    <row r="49" spans="1:87">
      <c r="A49" s="580">
        <v>139</v>
      </c>
      <c r="B49" s="497" t="s">
        <v>235</v>
      </c>
      <c r="C49" s="497" t="s">
        <v>109</v>
      </c>
      <c r="D49" s="497" t="s">
        <v>114</v>
      </c>
      <c r="E49" s="497" t="str">
        <f t="shared" si="56"/>
        <v>Purchase of consumables for IUD</v>
      </c>
      <c r="F49" s="498">
        <v>3</v>
      </c>
      <c r="G49" s="497">
        <v>2.65</v>
      </c>
      <c r="H49" s="497">
        <v>0.37</v>
      </c>
      <c r="I49" s="497">
        <v>-57.856201919999997</v>
      </c>
      <c r="J49" s="499">
        <v>-156.3681132972973</v>
      </c>
      <c r="K49" s="500">
        <f t="shared" si="57"/>
        <v>10653.78888</v>
      </c>
      <c r="L49" s="501">
        <v>0.6</v>
      </c>
      <c r="M49" s="501">
        <v>1</v>
      </c>
      <c r="N49" s="563" t="s">
        <v>51</v>
      </c>
      <c r="O49" s="577" t="s">
        <v>403</v>
      </c>
      <c r="P49" s="502">
        <v>4799004</v>
      </c>
      <c r="Q49" s="525">
        <v>0.01</v>
      </c>
      <c r="R49" s="504" t="s">
        <v>404</v>
      </c>
      <c r="S49" s="504">
        <f t="shared" si="58"/>
        <v>47990.04</v>
      </c>
      <c r="T49" s="501">
        <v>0.6</v>
      </c>
      <c r="U49" s="497"/>
      <c r="V49" s="497">
        <v>1</v>
      </c>
      <c r="W49" s="497" t="s">
        <v>506</v>
      </c>
      <c r="X49" s="497">
        <v>7.6260000000000008E-2</v>
      </c>
      <c r="Y49" s="507">
        <f t="shared" si="59"/>
        <v>28794</v>
      </c>
      <c r="Z49" s="508">
        <f t="shared" si="60"/>
        <v>2261707.2383472007</v>
      </c>
      <c r="AA49" s="578">
        <f t="shared" si="61"/>
        <v>2195.8322702400005</v>
      </c>
      <c r="AB49" s="567" t="s">
        <v>49</v>
      </c>
      <c r="AC49" s="593">
        <f t="shared" si="62"/>
        <v>10653.78888</v>
      </c>
      <c r="AD49" s="627" t="s">
        <v>403</v>
      </c>
      <c r="AE49" s="597">
        <f t="shared" si="63"/>
        <v>4951351.111111111</v>
      </c>
      <c r="AF49" s="536">
        <f t="shared" si="75"/>
        <v>5103698.222222222</v>
      </c>
      <c r="AG49" s="536">
        <f t="shared" si="75"/>
        <v>5256045.333333333</v>
      </c>
      <c r="AH49" s="536">
        <f t="shared" si="75"/>
        <v>5408392.444444444</v>
      </c>
      <c r="AI49" s="536">
        <f t="shared" si="75"/>
        <v>5560739.555555555</v>
      </c>
      <c r="AJ49" s="536">
        <f t="shared" si="75"/>
        <v>5713086.666666666</v>
      </c>
      <c r="AK49" s="536">
        <f t="shared" si="75"/>
        <v>5865433.7777777771</v>
      </c>
      <c r="AL49" s="536">
        <f t="shared" si="75"/>
        <v>6017780.8888888881</v>
      </c>
      <c r="AM49" s="598">
        <v>6170128</v>
      </c>
      <c r="AN49" s="609">
        <f>((AV49-Q49)/$AF$2)+Q49</f>
        <v>1.4444444444444444E-2</v>
      </c>
      <c r="AO49" s="513">
        <f t="shared" si="76"/>
        <v>1.8888888888888889E-2</v>
      </c>
      <c r="AP49" s="513">
        <f t="shared" si="76"/>
        <v>2.3333333333333334E-2</v>
      </c>
      <c r="AQ49" s="513">
        <f t="shared" si="76"/>
        <v>2.777777777777778E-2</v>
      </c>
      <c r="AR49" s="513">
        <f t="shared" si="76"/>
        <v>3.2222222222222222E-2</v>
      </c>
      <c r="AS49" s="513">
        <f t="shared" si="76"/>
        <v>3.6666666666666667E-2</v>
      </c>
      <c r="AT49" s="513">
        <f t="shared" si="76"/>
        <v>4.1111111111111112E-2</v>
      </c>
      <c r="AU49" s="513">
        <f t="shared" si="76"/>
        <v>4.5555555555555557E-2</v>
      </c>
      <c r="AV49" s="720">
        <v>0.05</v>
      </c>
      <c r="AW49" s="497" t="s">
        <v>540</v>
      </c>
      <c r="AX49" s="617">
        <f t="shared" si="64"/>
        <v>71519.516049382713</v>
      </c>
      <c r="AY49" s="509">
        <f t="shared" si="65"/>
        <v>96403.188641975299</v>
      </c>
      <c r="AZ49" s="509">
        <f t="shared" si="66"/>
        <v>122641.05777777778</v>
      </c>
      <c r="BA49" s="509">
        <f t="shared" si="67"/>
        <v>150233.12345679011</v>
      </c>
      <c r="BB49" s="509">
        <f t="shared" si="68"/>
        <v>179179.38567901234</v>
      </c>
      <c r="BC49" s="509">
        <f t="shared" si="69"/>
        <v>209479.84444444443</v>
      </c>
      <c r="BD49" s="509">
        <f t="shared" si="70"/>
        <v>241134.49975308639</v>
      </c>
      <c r="BE49" s="509">
        <f t="shared" si="71"/>
        <v>274143.35160493827</v>
      </c>
      <c r="BF49" s="860">
        <f t="shared" si="72"/>
        <v>308506.40000000002</v>
      </c>
      <c r="BG49" s="620">
        <v>0.6</v>
      </c>
      <c r="BH49" s="754">
        <f t="shared" si="77"/>
        <v>0.6</v>
      </c>
      <c r="BI49" s="754">
        <f t="shared" si="77"/>
        <v>0.6</v>
      </c>
      <c r="BJ49" s="754">
        <f t="shared" si="77"/>
        <v>0.6</v>
      </c>
      <c r="BK49" s="754">
        <f t="shared" si="77"/>
        <v>0.6</v>
      </c>
      <c r="BL49" s="754">
        <f t="shared" si="77"/>
        <v>0.6</v>
      </c>
      <c r="BM49" s="754">
        <f t="shared" si="77"/>
        <v>0.6</v>
      </c>
      <c r="BN49" s="754">
        <f t="shared" si="77"/>
        <v>0.6</v>
      </c>
      <c r="BO49" s="751">
        <v>0.6</v>
      </c>
      <c r="BP49" s="497"/>
      <c r="BQ49" s="737">
        <f t="shared" si="73"/>
        <v>2195.8322702400005</v>
      </c>
      <c r="BR49" s="738">
        <f t="shared" si="38"/>
        <v>3272.4469763555558</v>
      </c>
      <c r="BS49" s="738">
        <f t="shared" si="39"/>
        <v>4411.0242995022218</v>
      </c>
      <c r="BT49" s="738">
        <f t="shared" si="40"/>
        <v>5611.5642396800004</v>
      </c>
      <c r="BU49" s="738">
        <f t="shared" si="41"/>
        <v>6874.0667968888883</v>
      </c>
      <c r="BV49" s="738">
        <f t="shared" si="42"/>
        <v>8198.5319711288903</v>
      </c>
      <c r="BW49" s="738">
        <f t="shared" si="43"/>
        <v>9584.9597623999998</v>
      </c>
      <c r="BX49" s="738">
        <f t="shared" si="44"/>
        <v>11033.350170702221</v>
      </c>
      <c r="BY49" s="738">
        <f t="shared" si="45"/>
        <v>12543.703196035556</v>
      </c>
      <c r="BZ49" s="738">
        <f t="shared" si="46"/>
        <v>14116.018838400001</v>
      </c>
      <c r="CA49" s="739">
        <f t="shared" si="74"/>
        <v>3272.4469763555558</v>
      </c>
      <c r="CB49" s="739">
        <f t="shared" si="29"/>
        <v>4411.0242995022218</v>
      </c>
      <c r="CC49" s="739">
        <f t="shared" si="30"/>
        <v>5611.5642396800004</v>
      </c>
      <c r="CD49" s="739">
        <f t="shared" si="31"/>
        <v>6874.0667968888883</v>
      </c>
      <c r="CE49" s="739">
        <f t="shared" si="32"/>
        <v>8198.5319711288903</v>
      </c>
      <c r="CF49" s="739">
        <f t="shared" si="33"/>
        <v>9584.9597623999998</v>
      </c>
      <c r="CG49" s="739">
        <f t="shared" si="34"/>
        <v>11033.350170702221</v>
      </c>
      <c r="CH49" s="739">
        <f t="shared" si="35"/>
        <v>12543.703196035556</v>
      </c>
      <c r="CI49" s="739">
        <f t="shared" si="36"/>
        <v>14116.018838400001</v>
      </c>
    </row>
    <row r="50" spans="1:87">
      <c r="A50" s="580">
        <v>140</v>
      </c>
      <c r="B50" s="497" t="s">
        <v>235</v>
      </c>
      <c r="C50" s="497" t="s">
        <v>109</v>
      </c>
      <c r="D50" s="497" t="s">
        <v>115</v>
      </c>
      <c r="E50" s="497" t="str">
        <f t="shared" si="56"/>
        <v>Purchase of consumables for Implant</v>
      </c>
      <c r="F50" s="498">
        <v>3</v>
      </c>
      <c r="G50" s="497">
        <v>2.52</v>
      </c>
      <c r="H50" s="497">
        <v>0.37</v>
      </c>
      <c r="I50" s="497">
        <v>-57.856201919999997</v>
      </c>
      <c r="J50" s="499">
        <v>-156.3681132972973</v>
      </c>
      <c r="K50" s="500">
        <f t="shared" si="57"/>
        <v>106537.8888</v>
      </c>
      <c r="L50" s="501">
        <v>0.6</v>
      </c>
      <c r="M50" s="501">
        <v>1</v>
      </c>
      <c r="N50" s="563" t="s">
        <v>51</v>
      </c>
      <c r="O50" s="577" t="s">
        <v>403</v>
      </c>
      <c r="P50" s="502">
        <v>4799004</v>
      </c>
      <c r="Q50" s="525">
        <v>0.1</v>
      </c>
      <c r="R50" s="504" t="s">
        <v>404</v>
      </c>
      <c r="S50" s="504">
        <f t="shared" si="58"/>
        <v>479900.4</v>
      </c>
      <c r="T50" s="501">
        <v>0.6</v>
      </c>
      <c r="U50" s="497"/>
      <c r="V50" s="497">
        <v>1</v>
      </c>
      <c r="W50" s="497" t="s">
        <v>507</v>
      </c>
      <c r="X50" s="497">
        <v>2.3480759999999998</v>
      </c>
      <c r="Y50" s="507">
        <f t="shared" si="59"/>
        <v>287940</v>
      </c>
      <c r="Z50" s="508">
        <f t="shared" si="60"/>
        <v>696388733.98758709</v>
      </c>
      <c r="AA50" s="578">
        <f t="shared" si="61"/>
        <v>676105.56697823992</v>
      </c>
      <c r="AB50" s="567" t="s">
        <v>49</v>
      </c>
      <c r="AC50" s="593">
        <f t="shared" si="62"/>
        <v>106537.8888</v>
      </c>
      <c r="AD50" s="627" t="s">
        <v>403</v>
      </c>
      <c r="AE50" s="597">
        <f t="shared" si="63"/>
        <v>4951351.111111111</v>
      </c>
      <c r="AF50" s="536">
        <f t="shared" si="75"/>
        <v>5103698.222222222</v>
      </c>
      <c r="AG50" s="536">
        <f t="shared" si="75"/>
        <v>5256045.333333333</v>
      </c>
      <c r="AH50" s="536">
        <f t="shared" si="75"/>
        <v>5408392.444444444</v>
      </c>
      <c r="AI50" s="536">
        <f t="shared" si="75"/>
        <v>5560739.555555555</v>
      </c>
      <c r="AJ50" s="536">
        <f t="shared" si="75"/>
        <v>5713086.666666666</v>
      </c>
      <c r="AK50" s="536">
        <f t="shared" si="75"/>
        <v>5865433.7777777771</v>
      </c>
      <c r="AL50" s="536">
        <f t="shared" si="75"/>
        <v>6017780.8888888881</v>
      </c>
      <c r="AM50" s="598">
        <v>6170128</v>
      </c>
      <c r="AN50" s="609">
        <f>((AV50-Q50)/$AF$2)+Q50</f>
        <v>0.10222222222222223</v>
      </c>
      <c r="AO50" s="513">
        <f t="shared" si="76"/>
        <v>0.10444444444444445</v>
      </c>
      <c r="AP50" s="513">
        <f t="shared" si="76"/>
        <v>0.10666666666666667</v>
      </c>
      <c r="AQ50" s="513">
        <f t="shared" si="76"/>
        <v>0.1088888888888889</v>
      </c>
      <c r="AR50" s="513">
        <f t="shared" si="76"/>
        <v>0.11111111111111112</v>
      </c>
      <c r="AS50" s="513">
        <f t="shared" si="76"/>
        <v>0.11333333333333334</v>
      </c>
      <c r="AT50" s="513">
        <f t="shared" si="76"/>
        <v>0.11555555555555556</v>
      </c>
      <c r="AU50" s="513">
        <f t="shared" si="76"/>
        <v>0.11777777777777779</v>
      </c>
      <c r="AV50" s="720">
        <v>0.12</v>
      </c>
      <c r="AW50" s="497" t="s">
        <v>540</v>
      </c>
      <c r="AX50" s="617">
        <f t="shared" si="64"/>
        <v>506138.11358024692</v>
      </c>
      <c r="AY50" s="509">
        <f t="shared" si="65"/>
        <v>533052.9254320988</v>
      </c>
      <c r="AZ50" s="509">
        <f t="shared" si="66"/>
        <v>560644.83555555553</v>
      </c>
      <c r="BA50" s="509">
        <f t="shared" si="67"/>
        <v>588913.84395061724</v>
      </c>
      <c r="BB50" s="509">
        <f t="shared" si="68"/>
        <v>617859.95061728393</v>
      </c>
      <c r="BC50" s="509">
        <f t="shared" si="69"/>
        <v>647483.15555555548</v>
      </c>
      <c r="BD50" s="509">
        <f t="shared" si="70"/>
        <v>677783.45876543212</v>
      </c>
      <c r="BE50" s="509">
        <f t="shared" si="71"/>
        <v>708760.86024691351</v>
      </c>
      <c r="BF50" s="860">
        <f t="shared" si="72"/>
        <v>740415.36</v>
      </c>
      <c r="BG50" s="620">
        <v>0.6</v>
      </c>
      <c r="BH50" s="754">
        <f t="shared" si="77"/>
        <v>0.6</v>
      </c>
      <c r="BI50" s="754">
        <f t="shared" si="77"/>
        <v>0.6</v>
      </c>
      <c r="BJ50" s="754">
        <f t="shared" si="77"/>
        <v>0.6</v>
      </c>
      <c r="BK50" s="754">
        <f t="shared" si="77"/>
        <v>0.6</v>
      </c>
      <c r="BL50" s="754">
        <f t="shared" si="77"/>
        <v>0.6</v>
      </c>
      <c r="BM50" s="754">
        <f t="shared" si="77"/>
        <v>0.6</v>
      </c>
      <c r="BN50" s="754">
        <f t="shared" si="77"/>
        <v>0.6</v>
      </c>
      <c r="BO50" s="751">
        <v>0.6</v>
      </c>
      <c r="BP50" s="497"/>
      <c r="BQ50" s="737">
        <f t="shared" si="73"/>
        <v>676105.56697823992</v>
      </c>
      <c r="BR50" s="738">
        <f t="shared" si="38"/>
        <v>713070.45430983102</v>
      </c>
      <c r="BS50" s="738">
        <f t="shared" si="39"/>
        <v>750989.26856214041</v>
      </c>
      <c r="BT50" s="738">
        <f t="shared" si="40"/>
        <v>789862.00973516784</v>
      </c>
      <c r="BU50" s="738">
        <f t="shared" si="41"/>
        <v>829688.67782891355</v>
      </c>
      <c r="BV50" s="738">
        <f t="shared" si="42"/>
        <v>870469.27284337766</v>
      </c>
      <c r="BW50" s="738">
        <f t="shared" si="43"/>
        <v>912203.79477855971</v>
      </c>
      <c r="BX50" s="738">
        <f t="shared" si="44"/>
        <v>954892.24363446038</v>
      </c>
      <c r="BY50" s="738">
        <f t="shared" si="45"/>
        <v>998534.61941107898</v>
      </c>
      <c r="BZ50" s="738">
        <f t="shared" si="46"/>
        <v>1043130.9221084159</v>
      </c>
      <c r="CA50" s="739">
        <f t="shared" si="74"/>
        <v>713070.45430983102</v>
      </c>
      <c r="CB50" s="739">
        <f t="shared" si="29"/>
        <v>750989.26856214041</v>
      </c>
      <c r="CC50" s="739">
        <f t="shared" si="30"/>
        <v>789862.00973516784</v>
      </c>
      <c r="CD50" s="739">
        <f t="shared" si="31"/>
        <v>829688.67782891355</v>
      </c>
      <c r="CE50" s="739">
        <f t="shared" si="32"/>
        <v>870469.27284337766</v>
      </c>
      <c r="CF50" s="739">
        <f t="shared" si="33"/>
        <v>912203.79477855971</v>
      </c>
      <c r="CG50" s="739">
        <f t="shared" si="34"/>
        <v>954892.24363446038</v>
      </c>
      <c r="CH50" s="739">
        <f t="shared" si="35"/>
        <v>998534.61941107898</v>
      </c>
      <c r="CI50" s="739">
        <f t="shared" si="36"/>
        <v>1043130.9221084159</v>
      </c>
    </row>
    <row r="51" spans="1:87">
      <c r="A51" s="580">
        <v>141</v>
      </c>
      <c r="B51" s="497" t="s">
        <v>235</v>
      </c>
      <c r="C51" s="497" t="s">
        <v>109</v>
      </c>
      <c r="D51" s="497" t="s">
        <v>116</v>
      </c>
      <c r="E51" s="497" t="str">
        <f t="shared" si="56"/>
        <v>Purchase of consumables for Tubal Ligation</v>
      </c>
      <c r="F51" s="497">
        <v>2</v>
      </c>
      <c r="G51" s="497">
        <v>2.87</v>
      </c>
      <c r="H51" s="497">
        <v>0.37</v>
      </c>
      <c r="I51" s="497">
        <v>-57.856201919999997</v>
      </c>
      <c r="J51" s="499">
        <v>-156.3681132972973</v>
      </c>
      <c r="K51" s="500">
        <f t="shared" si="57"/>
        <v>532.68944399999998</v>
      </c>
      <c r="L51" s="501">
        <v>0.59999999999974396</v>
      </c>
      <c r="M51" s="501">
        <v>0.46</v>
      </c>
      <c r="N51" s="563" t="s">
        <v>48</v>
      </c>
      <c r="O51" s="577" t="s">
        <v>403</v>
      </c>
      <c r="P51" s="502">
        <v>4799004</v>
      </c>
      <c r="Q51" s="525">
        <v>5.0000000000000001E-4</v>
      </c>
      <c r="R51" s="504" t="s">
        <v>404</v>
      </c>
      <c r="S51" s="504">
        <f t="shared" si="58"/>
        <v>2399.502</v>
      </c>
      <c r="T51" s="501">
        <v>0.6</v>
      </c>
      <c r="U51" s="497"/>
      <c r="V51" s="497">
        <v>1</v>
      </c>
      <c r="W51" s="497"/>
      <c r="X51" s="497">
        <v>4.1878200000000003</v>
      </c>
      <c r="Y51" s="507">
        <f t="shared" si="59"/>
        <v>1440</v>
      </c>
      <c r="Z51" s="508">
        <f t="shared" si="60"/>
        <v>6210085.7637655204</v>
      </c>
      <c r="AA51" s="578">
        <f t="shared" si="61"/>
        <v>6029.2094793840006</v>
      </c>
      <c r="AB51" s="567" t="s">
        <v>49</v>
      </c>
      <c r="AC51" s="593">
        <f t="shared" si="62"/>
        <v>245.03714424</v>
      </c>
      <c r="AD51" s="627" t="s">
        <v>403</v>
      </c>
      <c r="AE51" s="597">
        <f t="shared" si="63"/>
        <v>4951351.111111111</v>
      </c>
      <c r="AF51" s="536">
        <f t="shared" si="75"/>
        <v>5103698.222222222</v>
      </c>
      <c r="AG51" s="536">
        <f t="shared" si="75"/>
        <v>5256045.333333333</v>
      </c>
      <c r="AH51" s="536">
        <f t="shared" si="75"/>
        <v>5408392.444444444</v>
      </c>
      <c r="AI51" s="536">
        <f t="shared" si="75"/>
        <v>5560739.555555555</v>
      </c>
      <c r="AJ51" s="536">
        <f t="shared" si="75"/>
        <v>5713086.666666666</v>
      </c>
      <c r="AK51" s="536">
        <f t="shared" si="75"/>
        <v>5865433.7777777771</v>
      </c>
      <c r="AL51" s="536">
        <f t="shared" si="75"/>
        <v>6017780.8888888881</v>
      </c>
      <c r="AM51" s="598">
        <v>6170128</v>
      </c>
      <c r="AN51" s="609">
        <f>((AV51-Q51)/$AF$2)+Q51</f>
        <v>1E-3</v>
      </c>
      <c r="AO51" s="513">
        <f t="shared" si="76"/>
        <v>1.5E-3</v>
      </c>
      <c r="AP51" s="513">
        <f t="shared" si="76"/>
        <v>2E-3</v>
      </c>
      <c r="AQ51" s="513">
        <f t="shared" si="76"/>
        <v>2.5000000000000001E-3</v>
      </c>
      <c r="AR51" s="513">
        <f t="shared" si="76"/>
        <v>3.0000000000000001E-3</v>
      </c>
      <c r="AS51" s="513">
        <f t="shared" si="76"/>
        <v>3.5000000000000001E-3</v>
      </c>
      <c r="AT51" s="513">
        <f t="shared" si="76"/>
        <v>4.0000000000000001E-3</v>
      </c>
      <c r="AU51" s="513">
        <f t="shared" si="76"/>
        <v>4.5000000000000005E-3</v>
      </c>
      <c r="AV51" s="720">
        <v>5.0000000000000001E-3</v>
      </c>
      <c r="AW51" s="497" t="s">
        <v>540</v>
      </c>
      <c r="AX51" s="617">
        <f t="shared" si="64"/>
        <v>4951.3511111111111</v>
      </c>
      <c r="AY51" s="509">
        <f t="shared" si="65"/>
        <v>7655.547333333333</v>
      </c>
      <c r="AZ51" s="509">
        <f t="shared" si="66"/>
        <v>10512.090666666667</v>
      </c>
      <c r="BA51" s="509">
        <f t="shared" si="67"/>
        <v>13520.98111111111</v>
      </c>
      <c r="BB51" s="509">
        <f t="shared" si="68"/>
        <v>16682.218666666664</v>
      </c>
      <c r="BC51" s="509">
        <f t="shared" si="69"/>
        <v>19995.803333333333</v>
      </c>
      <c r="BD51" s="509">
        <f t="shared" si="70"/>
        <v>23461.735111111109</v>
      </c>
      <c r="BE51" s="509">
        <f t="shared" si="71"/>
        <v>27080.013999999999</v>
      </c>
      <c r="BF51" s="860">
        <f t="shared" si="72"/>
        <v>30850.639999999999</v>
      </c>
      <c r="BG51" s="620">
        <v>0.6</v>
      </c>
      <c r="BH51" s="754">
        <f t="shared" si="77"/>
        <v>0.6</v>
      </c>
      <c r="BI51" s="754">
        <f t="shared" si="77"/>
        <v>0.6</v>
      </c>
      <c r="BJ51" s="754">
        <f t="shared" si="77"/>
        <v>0.6</v>
      </c>
      <c r="BK51" s="754">
        <f t="shared" si="77"/>
        <v>0.6</v>
      </c>
      <c r="BL51" s="754">
        <f t="shared" si="77"/>
        <v>0.6</v>
      </c>
      <c r="BM51" s="754">
        <f t="shared" si="77"/>
        <v>0.6</v>
      </c>
      <c r="BN51" s="754">
        <f t="shared" si="77"/>
        <v>0.6</v>
      </c>
      <c r="BO51" s="751">
        <v>0.6</v>
      </c>
      <c r="BP51" s="497"/>
      <c r="BQ51" s="737">
        <f t="shared" si="73"/>
        <v>2773.4363605166404</v>
      </c>
      <c r="BR51" s="738">
        <f t="shared" si="38"/>
        <v>5722.9613499968009</v>
      </c>
      <c r="BS51" s="738">
        <f t="shared" si="39"/>
        <v>8848.57496844048</v>
      </c>
      <c r="BT51" s="738">
        <f t="shared" si="40"/>
        <v>12150.27721584768</v>
      </c>
      <c r="BU51" s="738">
        <f t="shared" si="41"/>
        <v>15628.0680922184</v>
      </c>
      <c r="BV51" s="738">
        <f t="shared" si="42"/>
        <v>19281.947597552637</v>
      </c>
      <c r="BW51" s="738">
        <f t="shared" si="43"/>
        <v>23111.915731850404</v>
      </c>
      <c r="BX51" s="738">
        <f t="shared" si="44"/>
        <v>27117.97249511168</v>
      </c>
      <c r="BY51" s="738">
        <f t="shared" si="45"/>
        <v>31300.117887336481</v>
      </c>
      <c r="BZ51" s="738">
        <f t="shared" si="46"/>
        <v>35658.351908524797</v>
      </c>
      <c r="CA51" s="739">
        <f t="shared" si="74"/>
        <v>12441.220326080002</v>
      </c>
      <c r="CB51" s="739">
        <f t="shared" si="29"/>
        <v>19236.032540087999</v>
      </c>
      <c r="CC51" s="739">
        <f t="shared" si="30"/>
        <v>26413.646121408001</v>
      </c>
      <c r="CD51" s="739">
        <f t="shared" si="31"/>
        <v>33974.061070039999</v>
      </c>
      <c r="CE51" s="739">
        <f t="shared" si="32"/>
        <v>41917.277385983994</v>
      </c>
      <c r="CF51" s="739">
        <f t="shared" si="33"/>
        <v>50243.295069240005</v>
      </c>
      <c r="CG51" s="739">
        <f t="shared" si="34"/>
        <v>58952.114119808</v>
      </c>
      <c r="CH51" s="739">
        <f t="shared" si="35"/>
        <v>68043.734537687997</v>
      </c>
      <c r="CI51" s="739">
        <f t="shared" si="36"/>
        <v>77518.156322879993</v>
      </c>
    </row>
    <row r="52" spans="1:87">
      <c r="A52" s="580">
        <v>143</v>
      </c>
      <c r="B52" s="497" t="s">
        <v>101</v>
      </c>
      <c r="C52" s="497" t="s">
        <v>117</v>
      </c>
      <c r="D52" s="497" t="s">
        <v>118</v>
      </c>
      <c r="E52" s="497" t="str">
        <f t="shared" si="56"/>
        <v>Purchase of consumables for Antenatal corticosteroids for preterm labour</v>
      </c>
      <c r="F52" s="498">
        <v>3</v>
      </c>
      <c r="G52" s="497">
        <v>3</v>
      </c>
      <c r="H52" s="497">
        <v>1.26</v>
      </c>
      <c r="I52" s="497">
        <v>56.025937829082096</v>
      </c>
      <c r="J52" s="499">
        <v>44.465030023081027</v>
      </c>
      <c r="K52" s="500">
        <f t="shared" si="57"/>
        <v>67494.265145999991</v>
      </c>
      <c r="L52" s="501">
        <v>0</v>
      </c>
      <c r="M52" s="501">
        <v>0.57999999999999996</v>
      </c>
      <c r="N52" s="563" t="s">
        <v>48</v>
      </c>
      <c r="O52" s="577" t="s">
        <v>622</v>
      </c>
      <c r="P52" s="502">
        <v>682380.6</v>
      </c>
      <c r="Q52" s="525">
        <v>0.157</v>
      </c>
      <c r="R52" s="504" t="s">
        <v>406</v>
      </c>
      <c r="S52" s="504">
        <f t="shared" si="58"/>
        <v>107133.7542</v>
      </c>
      <c r="T52" s="501">
        <v>0.5</v>
      </c>
      <c r="U52" s="504" t="s">
        <v>407</v>
      </c>
      <c r="V52" s="504">
        <v>1</v>
      </c>
      <c r="W52" s="504"/>
      <c r="X52" s="497">
        <v>6.3346175999999996</v>
      </c>
      <c r="Y52" s="507">
        <f t="shared" si="59"/>
        <v>53567</v>
      </c>
      <c r="Z52" s="508">
        <f t="shared" si="60"/>
        <v>349505452.92833781</v>
      </c>
      <c r="AA52" s="578">
        <f t="shared" si="61"/>
        <v>339325.68245469691</v>
      </c>
      <c r="AB52" s="567" t="s">
        <v>49</v>
      </c>
      <c r="AC52" s="593">
        <f t="shared" si="62"/>
        <v>39146.673784679995</v>
      </c>
      <c r="AD52" s="730" t="s">
        <v>618</v>
      </c>
      <c r="AE52" s="597">
        <f t="shared" si="63"/>
        <v>701498.75555555557</v>
      </c>
      <c r="AF52" s="536">
        <f t="shared" si="75"/>
        <v>720616.91111111117</v>
      </c>
      <c r="AG52" s="536">
        <f t="shared" si="75"/>
        <v>739735.06666666677</v>
      </c>
      <c r="AH52" s="536">
        <f t="shared" si="75"/>
        <v>758853.22222222236</v>
      </c>
      <c r="AI52" s="536">
        <f t="shared" si="75"/>
        <v>777971.37777777796</v>
      </c>
      <c r="AJ52" s="536">
        <f t="shared" si="75"/>
        <v>797089.53333333356</v>
      </c>
      <c r="AK52" s="536">
        <f t="shared" si="75"/>
        <v>816207.68888888916</v>
      </c>
      <c r="AL52" s="536">
        <f t="shared" si="75"/>
        <v>835325.84444444475</v>
      </c>
      <c r="AM52" s="598">
        <v>854444</v>
      </c>
      <c r="AN52" s="710">
        <v>0.157</v>
      </c>
      <c r="AO52" s="546">
        <f t="shared" si="76"/>
        <v>0.157</v>
      </c>
      <c r="AP52" s="546">
        <f t="shared" si="76"/>
        <v>0.157</v>
      </c>
      <c r="AQ52" s="546">
        <f t="shared" si="76"/>
        <v>0.157</v>
      </c>
      <c r="AR52" s="546">
        <f t="shared" si="76"/>
        <v>0.157</v>
      </c>
      <c r="AS52" s="546">
        <f t="shared" si="76"/>
        <v>0.157</v>
      </c>
      <c r="AT52" s="546">
        <f t="shared" si="76"/>
        <v>0.157</v>
      </c>
      <c r="AU52" s="546">
        <f t="shared" si="76"/>
        <v>0.157</v>
      </c>
      <c r="AV52" s="612">
        <v>0.157</v>
      </c>
      <c r="AW52" s="725" t="s">
        <v>529</v>
      </c>
      <c r="AX52" s="617">
        <f t="shared" si="64"/>
        <v>110135.30462222222</v>
      </c>
      <c r="AY52" s="509">
        <f t="shared" si="65"/>
        <v>113136.85504444446</v>
      </c>
      <c r="AZ52" s="509">
        <f t="shared" si="66"/>
        <v>116138.40546666668</v>
      </c>
      <c r="BA52" s="509">
        <f t="shared" si="67"/>
        <v>119139.95588888892</v>
      </c>
      <c r="BB52" s="509">
        <f t="shared" si="68"/>
        <v>122141.50631111114</v>
      </c>
      <c r="BC52" s="509">
        <f t="shared" si="69"/>
        <v>125143.05673333337</v>
      </c>
      <c r="BD52" s="509">
        <f t="shared" si="70"/>
        <v>128144.6071555556</v>
      </c>
      <c r="BE52" s="509">
        <f t="shared" si="71"/>
        <v>131146.15757777783</v>
      </c>
      <c r="BF52" s="860">
        <f t="shared" si="72"/>
        <v>134147.70800000001</v>
      </c>
      <c r="BG52" s="620">
        <v>0.5</v>
      </c>
      <c r="BH52" s="754">
        <f t="shared" si="77"/>
        <v>0.5</v>
      </c>
      <c r="BI52" s="754">
        <f t="shared" si="77"/>
        <v>0.5</v>
      </c>
      <c r="BJ52" s="754">
        <f t="shared" si="77"/>
        <v>0.5</v>
      </c>
      <c r="BK52" s="754">
        <f t="shared" si="77"/>
        <v>0.5</v>
      </c>
      <c r="BL52" s="754">
        <f t="shared" si="77"/>
        <v>0.5</v>
      </c>
      <c r="BM52" s="754">
        <f t="shared" si="77"/>
        <v>0.5</v>
      </c>
      <c r="BN52" s="546">
        <f t="shared" si="77"/>
        <v>0.5</v>
      </c>
      <c r="BO52" s="751">
        <v>0.5</v>
      </c>
      <c r="BP52" s="497"/>
      <c r="BQ52" s="737">
        <f t="shared" si="73"/>
        <v>196808.89582372419</v>
      </c>
      <c r="BR52" s="738">
        <f t="shared" si="38"/>
        <v>202322.86132197414</v>
      </c>
      <c r="BS52" s="738">
        <f t="shared" si="39"/>
        <v>207836.82682022412</v>
      </c>
      <c r="BT52" s="738">
        <f t="shared" si="40"/>
        <v>213350.79231847401</v>
      </c>
      <c r="BU52" s="738">
        <f t="shared" si="41"/>
        <v>218864.75781672398</v>
      </c>
      <c r="BV52" s="738">
        <f t="shared" si="42"/>
        <v>224378.72331497393</v>
      </c>
      <c r="BW52" s="738">
        <f t="shared" si="43"/>
        <v>229892.68881322388</v>
      </c>
      <c r="BX52" s="738">
        <f t="shared" si="44"/>
        <v>235406.6543114738</v>
      </c>
      <c r="BY52" s="738">
        <f t="shared" si="45"/>
        <v>240920.61980972378</v>
      </c>
      <c r="BZ52" s="738">
        <f t="shared" si="46"/>
        <v>246434.58530797361</v>
      </c>
      <c r="CA52" s="739">
        <f t="shared" si="74"/>
        <v>348832.51952064509</v>
      </c>
      <c r="CB52" s="739">
        <f t="shared" si="29"/>
        <v>358339.35658659332</v>
      </c>
      <c r="CC52" s="739">
        <f t="shared" si="30"/>
        <v>367846.19365254143</v>
      </c>
      <c r="CD52" s="739">
        <f t="shared" si="31"/>
        <v>377353.03071848967</v>
      </c>
      <c r="CE52" s="739">
        <f t="shared" si="32"/>
        <v>386859.86778443784</v>
      </c>
      <c r="CF52" s="739">
        <f t="shared" si="33"/>
        <v>396366.70485038601</v>
      </c>
      <c r="CG52" s="739">
        <f t="shared" si="34"/>
        <v>405873.54191633419</v>
      </c>
      <c r="CH52" s="739">
        <f t="shared" si="35"/>
        <v>415380.37898228242</v>
      </c>
      <c r="CI52" s="739">
        <f t="shared" si="36"/>
        <v>424887.21604823042</v>
      </c>
    </row>
    <row r="53" spans="1:87">
      <c r="A53" s="580">
        <v>144</v>
      </c>
      <c r="B53" s="497" t="s">
        <v>101</v>
      </c>
      <c r="C53" s="497" t="s">
        <v>117</v>
      </c>
      <c r="D53" s="497" t="s">
        <v>119</v>
      </c>
      <c r="E53" s="497" t="str">
        <f t="shared" si="56"/>
        <v>Purchase of consumables for Antibiotics for pPRoM</v>
      </c>
      <c r="F53" s="498">
        <v>3</v>
      </c>
      <c r="G53" s="497">
        <v>2.95</v>
      </c>
      <c r="H53" s="497">
        <v>0.79</v>
      </c>
      <c r="I53" s="497">
        <v>55.953459254917696</v>
      </c>
      <c r="J53" s="499">
        <v>70.827163613819863</v>
      </c>
      <c r="K53" s="500">
        <f t="shared" si="57"/>
        <v>67708.532654399998</v>
      </c>
      <c r="L53" s="501">
        <v>0</v>
      </c>
      <c r="M53" s="501">
        <v>0.57999999999999996</v>
      </c>
      <c r="N53" s="563" t="s">
        <v>48</v>
      </c>
      <c r="O53" s="577" t="s">
        <v>622</v>
      </c>
      <c r="P53" s="502">
        <v>682380.6</v>
      </c>
      <c r="Q53" s="525">
        <v>0.157</v>
      </c>
      <c r="R53" s="504" t="s">
        <v>408</v>
      </c>
      <c r="S53" s="504">
        <f t="shared" si="58"/>
        <v>107133.7542</v>
      </c>
      <c r="T53" s="501">
        <v>0.8</v>
      </c>
      <c r="U53" s="504" t="s">
        <v>407</v>
      </c>
      <c r="V53" s="504">
        <v>1</v>
      </c>
      <c r="W53" s="504"/>
      <c r="X53" s="497">
        <v>6.9621743999999994</v>
      </c>
      <c r="Y53" s="507">
        <f t="shared" si="59"/>
        <v>85707</v>
      </c>
      <c r="Z53" s="508">
        <f t="shared" si="60"/>
        <v>614608317.83451712</v>
      </c>
      <c r="AA53" s="578">
        <f t="shared" si="61"/>
        <v>596707.10469370591</v>
      </c>
      <c r="AB53" s="567" t="s">
        <v>49</v>
      </c>
      <c r="AC53" s="593">
        <f t="shared" si="62"/>
        <v>39270.948939552</v>
      </c>
      <c r="AD53" s="730" t="s">
        <v>618</v>
      </c>
      <c r="AE53" s="597">
        <f t="shared" si="63"/>
        <v>701498.75555555557</v>
      </c>
      <c r="AF53" s="536">
        <f t="shared" si="75"/>
        <v>720616.91111111117</v>
      </c>
      <c r="AG53" s="536">
        <f t="shared" si="75"/>
        <v>739735.06666666677</v>
      </c>
      <c r="AH53" s="536">
        <f t="shared" si="75"/>
        <v>758853.22222222236</v>
      </c>
      <c r="AI53" s="536">
        <f t="shared" si="75"/>
        <v>777971.37777777796</v>
      </c>
      <c r="AJ53" s="536">
        <f t="shared" si="75"/>
        <v>797089.53333333356</v>
      </c>
      <c r="AK53" s="536">
        <f t="shared" si="75"/>
        <v>816207.68888888916</v>
      </c>
      <c r="AL53" s="536">
        <f t="shared" si="75"/>
        <v>835325.84444444475</v>
      </c>
      <c r="AM53" s="598">
        <v>854444</v>
      </c>
      <c r="AN53" s="710">
        <v>0.157</v>
      </c>
      <c r="AO53" s="546">
        <f t="shared" si="76"/>
        <v>0.157</v>
      </c>
      <c r="AP53" s="546">
        <f t="shared" si="76"/>
        <v>0.157</v>
      </c>
      <c r="AQ53" s="546">
        <f t="shared" si="76"/>
        <v>0.157</v>
      </c>
      <c r="AR53" s="546">
        <f t="shared" si="76"/>
        <v>0.157</v>
      </c>
      <c r="AS53" s="546">
        <f t="shared" si="76"/>
        <v>0.157</v>
      </c>
      <c r="AT53" s="546">
        <f t="shared" si="76"/>
        <v>0.157</v>
      </c>
      <c r="AU53" s="546">
        <f t="shared" si="76"/>
        <v>0.157</v>
      </c>
      <c r="AV53" s="612">
        <v>0.157</v>
      </c>
      <c r="AW53" s="725" t="s">
        <v>529</v>
      </c>
      <c r="AX53" s="617">
        <f t="shared" si="64"/>
        <v>110135.30462222222</v>
      </c>
      <c r="AY53" s="509">
        <f t="shared" si="65"/>
        <v>113136.85504444446</v>
      </c>
      <c r="AZ53" s="509">
        <f t="shared" si="66"/>
        <v>116138.40546666668</v>
      </c>
      <c r="BA53" s="509">
        <f t="shared" si="67"/>
        <v>119139.95588888892</v>
      </c>
      <c r="BB53" s="509">
        <f t="shared" si="68"/>
        <v>122141.50631111114</v>
      </c>
      <c r="BC53" s="509">
        <f t="shared" si="69"/>
        <v>125143.05673333337</v>
      </c>
      <c r="BD53" s="509">
        <f t="shared" si="70"/>
        <v>128144.6071555556</v>
      </c>
      <c r="BE53" s="509">
        <f t="shared" si="71"/>
        <v>131146.15757777783</v>
      </c>
      <c r="BF53" s="860">
        <f t="shared" si="72"/>
        <v>134147.70800000001</v>
      </c>
      <c r="BG53" s="620">
        <v>0.8</v>
      </c>
      <c r="BH53" s="754">
        <f t="shared" si="77"/>
        <v>0.8</v>
      </c>
      <c r="BI53" s="754">
        <f t="shared" si="77"/>
        <v>0.8</v>
      </c>
      <c r="BJ53" s="754">
        <f t="shared" si="77"/>
        <v>0.8</v>
      </c>
      <c r="BK53" s="754">
        <f t="shared" si="77"/>
        <v>0.8</v>
      </c>
      <c r="BL53" s="754">
        <f t="shared" si="77"/>
        <v>0.8</v>
      </c>
      <c r="BM53" s="754">
        <f t="shared" si="77"/>
        <v>0.8</v>
      </c>
      <c r="BN53" s="546">
        <f t="shared" si="77"/>
        <v>0.8</v>
      </c>
      <c r="BO53" s="751">
        <v>0.8</v>
      </c>
      <c r="BP53" s="497"/>
      <c r="BQ53" s="737">
        <f t="shared" si="73"/>
        <v>346090.12072234938</v>
      </c>
      <c r="BR53" s="738">
        <f t="shared" si="38"/>
        <v>355786.47604694526</v>
      </c>
      <c r="BS53" s="738">
        <f t="shared" si="39"/>
        <v>365482.83137154108</v>
      </c>
      <c r="BT53" s="738">
        <f t="shared" si="40"/>
        <v>375179.18669613684</v>
      </c>
      <c r="BU53" s="738">
        <f t="shared" si="41"/>
        <v>384875.54202073277</v>
      </c>
      <c r="BV53" s="738">
        <f t="shared" si="42"/>
        <v>394571.89734532853</v>
      </c>
      <c r="BW53" s="738">
        <f t="shared" si="43"/>
        <v>404268.25266992435</v>
      </c>
      <c r="BX53" s="738">
        <f t="shared" si="44"/>
        <v>413964.60799452022</v>
      </c>
      <c r="BY53" s="738">
        <f t="shared" si="45"/>
        <v>423660.96331911604</v>
      </c>
      <c r="BZ53" s="738">
        <f t="shared" si="46"/>
        <v>433357.31864371168</v>
      </c>
      <c r="CA53" s="739">
        <f t="shared" si="74"/>
        <v>613424.95870162977</v>
      </c>
      <c r="CB53" s="739">
        <f t="shared" si="29"/>
        <v>630142.81270955363</v>
      </c>
      <c r="CC53" s="739">
        <f t="shared" si="30"/>
        <v>646860.66671747738</v>
      </c>
      <c r="CD53" s="739">
        <f t="shared" si="31"/>
        <v>663578.52072540135</v>
      </c>
      <c r="CE53" s="739">
        <f t="shared" si="32"/>
        <v>680296.37473332509</v>
      </c>
      <c r="CF53" s="739">
        <f t="shared" si="33"/>
        <v>697014.22874124895</v>
      </c>
      <c r="CG53" s="739">
        <f t="shared" si="34"/>
        <v>713732.08274917281</v>
      </c>
      <c r="CH53" s="739">
        <f t="shared" si="35"/>
        <v>730449.93675709667</v>
      </c>
      <c r="CI53" s="739">
        <f t="shared" si="36"/>
        <v>747167.79076502018</v>
      </c>
    </row>
    <row r="54" spans="1:87">
      <c r="A54" s="580">
        <v>145</v>
      </c>
      <c r="B54" s="497" t="s">
        <v>101</v>
      </c>
      <c r="C54" s="497" t="s">
        <v>117</v>
      </c>
      <c r="D54" s="497" t="s">
        <v>120</v>
      </c>
      <c r="E54" s="497" t="str">
        <f t="shared" si="56"/>
        <v>Purchase of consumables for Induction of labour (beyond 41 weeks)</v>
      </c>
      <c r="F54" s="497">
        <v>2</v>
      </c>
      <c r="G54" s="497">
        <v>2.95</v>
      </c>
      <c r="H54" s="497">
        <v>7.31</v>
      </c>
      <c r="I54" s="497">
        <v>22.756853293183596</v>
      </c>
      <c r="J54" s="499">
        <v>3.1131126256065111</v>
      </c>
      <c r="K54" s="500">
        <f t="shared" si="57"/>
        <v>19952.808743999998</v>
      </c>
      <c r="L54" s="501">
        <v>0.05</v>
      </c>
      <c r="M54" s="501">
        <v>0.57999999999999996</v>
      </c>
      <c r="N54" s="563" t="s">
        <v>48</v>
      </c>
      <c r="O54" s="577" t="s">
        <v>622</v>
      </c>
      <c r="P54" s="514">
        <v>682380.6</v>
      </c>
      <c r="Q54" s="525">
        <v>0.08</v>
      </c>
      <c r="R54" s="504" t="s">
        <v>409</v>
      </c>
      <c r="S54" s="504">
        <f t="shared" si="58"/>
        <v>54590.447999999997</v>
      </c>
      <c r="T54" s="501">
        <v>0.05</v>
      </c>
      <c r="U54" s="504" t="s">
        <v>407</v>
      </c>
      <c r="V54" s="504">
        <v>1</v>
      </c>
      <c r="W54" s="504"/>
      <c r="X54" s="497">
        <v>5.6987999999999997E-2</v>
      </c>
      <c r="Y54" s="507">
        <f t="shared" si="59"/>
        <v>2730</v>
      </c>
      <c r="Z54" s="508">
        <f t="shared" si="60"/>
        <v>160216.52320713596</v>
      </c>
      <c r="AA54" s="578">
        <f t="shared" si="61"/>
        <v>155.55002253119997</v>
      </c>
      <c r="AB54" s="567" t="s">
        <v>49</v>
      </c>
      <c r="AC54" s="593">
        <f t="shared" si="62"/>
        <v>11572.629071519998</v>
      </c>
      <c r="AD54" s="730" t="s">
        <v>618</v>
      </c>
      <c r="AE54" s="597">
        <f t="shared" si="63"/>
        <v>701498.75555555557</v>
      </c>
      <c r="AF54" s="536">
        <f t="shared" si="75"/>
        <v>720616.91111111117</v>
      </c>
      <c r="AG54" s="536">
        <f t="shared" si="75"/>
        <v>739735.06666666677</v>
      </c>
      <c r="AH54" s="536">
        <f t="shared" si="75"/>
        <v>758853.22222222236</v>
      </c>
      <c r="AI54" s="536">
        <f t="shared" si="75"/>
        <v>777971.37777777796</v>
      </c>
      <c r="AJ54" s="536">
        <f t="shared" si="75"/>
        <v>797089.53333333356</v>
      </c>
      <c r="AK54" s="536">
        <f t="shared" si="75"/>
        <v>816207.68888888916</v>
      </c>
      <c r="AL54" s="536">
        <f t="shared" si="75"/>
        <v>835325.84444444475</v>
      </c>
      <c r="AM54" s="598">
        <v>854444</v>
      </c>
      <c r="AN54" s="710">
        <v>0.08</v>
      </c>
      <c r="AO54" s="546">
        <f t="shared" si="76"/>
        <v>0.08</v>
      </c>
      <c r="AP54" s="546">
        <f t="shared" si="76"/>
        <v>0.08</v>
      </c>
      <c r="AQ54" s="546">
        <f t="shared" si="76"/>
        <v>0.08</v>
      </c>
      <c r="AR54" s="546">
        <f t="shared" si="76"/>
        <v>0.08</v>
      </c>
      <c r="AS54" s="546">
        <f t="shared" si="76"/>
        <v>0.08</v>
      </c>
      <c r="AT54" s="546">
        <f t="shared" si="76"/>
        <v>0.08</v>
      </c>
      <c r="AU54" s="546">
        <f t="shared" si="76"/>
        <v>0.08</v>
      </c>
      <c r="AV54" s="612">
        <v>0.08</v>
      </c>
      <c r="AW54" s="725" t="s">
        <v>529</v>
      </c>
      <c r="AX54" s="617">
        <f t="shared" si="64"/>
        <v>56119.900444444444</v>
      </c>
      <c r="AY54" s="509">
        <f t="shared" si="65"/>
        <v>57649.352888888898</v>
      </c>
      <c r="AZ54" s="509">
        <f t="shared" si="66"/>
        <v>59178.805333333345</v>
      </c>
      <c r="BA54" s="509">
        <f t="shared" si="67"/>
        <v>60708.257777777791</v>
      </c>
      <c r="BB54" s="509">
        <f t="shared" si="68"/>
        <v>62237.710222222238</v>
      </c>
      <c r="BC54" s="509">
        <f t="shared" si="69"/>
        <v>63767.162666666685</v>
      </c>
      <c r="BD54" s="509">
        <f t="shared" si="70"/>
        <v>65296.615111111132</v>
      </c>
      <c r="BE54" s="509">
        <f t="shared" si="71"/>
        <v>66826.067555555579</v>
      </c>
      <c r="BF54" s="860">
        <f t="shared" si="72"/>
        <v>68355.520000000004</v>
      </c>
      <c r="BG54" s="620">
        <v>0.05</v>
      </c>
      <c r="BH54" s="754">
        <f t="shared" si="77"/>
        <v>0.05</v>
      </c>
      <c r="BI54" s="754">
        <f t="shared" si="77"/>
        <v>0.05</v>
      </c>
      <c r="BJ54" s="754">
        <f t="shared" si="77"/>
        <v>0.05</v>
      </c>
      <c r="BK54" s="754">
        <f t="shared" si="77"/>
        <v>0.05</v>
      </c>
      <c r="BL54" s="754">
        <f t="shared" si="77"/>
        <v>0.05</v>
      </c>
      <c r="BM54" s="754">
        <f t="shared" si="77"/>
        <v>0.05</v>
      </c>
      <c r="BN54" s="546">
        <f t="shared" si="77"/>
        <v>0.05</v>
      </c>
      <c r="BO54" s="751">
        <v>0.05</v>
      </c>
      <c r="BP54" s="497"/>
      <c r="BQ54" s="737">
        <f t="shared" si="73"/>
        <v>90.219013068095975</v>
      </c>
      <c r="BR54" s="738">
        <f t="shared" si="38"/>
        <v>92.746665709311984</v>
      </c>
      <c r="BS54" s="738">
        <f t="shared" si="39"/>
        <v>95.274318350527992</v>
      </c>
      <c r="BT54" s="738">
        <f t="shared" si="40"/>
        <v>97.801970991744</v>
      </c>
      <c r="BU54" s="738">
        <f t="shared" si="41"/>
        <v>100.32962363296002</v>
      </c>
      <c r="BV54" s="738">
        <f t="shared" si="42"/>
        <v>102.85727627417603</v>
      </c>
      <c r="BW54" s="738">
        <f t="shared" si="43"/>
        <v>105.38492891539204</v>
      </c>
      <c r="BX54" s="738">
        <f t="shared" si="44"/>
        <v>107.91258155660803</v>
      </c>
      <c r="BY54" s="738">
        <f t="shared" si="45"/>
        <v>110.44023419782404</v>
      </c>
      <c r="BZ54" s="738">
        <f t="shared" si="46"/>
        <v>112.96788683903999</v>
      </c>
      <c r="CA54" s="739">
        <f t="shared" si="74"/>
        <v>159.90804432639999</v>
      </c>
      <c r="CB54" s="739">
        <f t="shared" si="29"/>
        <v>164.26606612160001</v>
      </c>
      <c r="CC54" s="739">
        <f t="shared" si="30"/>
        <v>168.62408791680002</v>
      </c>
      <c r="CD54" s="739">
        <f t="shared" si="31"/>
        <v>172.98210971200004</v>
      </c>
      <c r="CE54" s="739">
        <f t="shared" si="32"/>
        <v>177.34013150720006</v>
      </c>
      <c r="CF54" s="739">
        <f t="shared" si="33"/>
        <v>181.69815330240007</v>
      </c>
      <c r="CG54" s="739">
        <f t="shared" si="34"/>
        <v>186.05617509760006</v>
      </c>
      <c r="CH54" s="739">
        <f t="shared" si="35"/>
        <v>190.41419689280008</v>
      </c>
      <c r="CI54" s="739">
        <f t="shared" si="36"/>
        <v>194.77221868800001</v>
      </c>
    </row>
    <row r="55" spans="1:87">
      <c r="A55" s="580">
        <v>146</v>
      </c>
      <c r="B55" s="497" t="s">
        <v>101</v>
      </c>
      <c r="C55" s="497" t="s">
        <v>117</v>
      </c>
      <c r="D55" s="497" t="s">
        <v>121</v>
      </c>
      <c r="E55" s="497" t="str">
        <f t="shared" si="56"/>
        <v>Purchase of consumables for Vaginal delivery - skilled attendance</v>
      </c>
      <c r="F55" s="498">
        <v>3</v>
      </c>
      <c r="G55" s="497">
        <v>2.95</v>
      </c>
      <c r="H55" s="497">
        <v>0.13311637775441937</v>
      </c>
      <c r="I55" s="497">
        <v>2.4759857731027326</v>
      </c>
      <c r="J55" s="499">
        <v>18.600158860020752</v>
      </c>
      <c r="K55" s="500">
        <f t="shared" si="57"/>
        <v>64720.674026844725</v>
      </c>
      <c r="L55" s="501">
        <v>0</v>
      </c>
      <c r="M55" s="501">
        <v>0.65</v>
      </c>
      <c r="N55" s="563" t="s">
        <v>48</v>
      </c>
      <c r="O55" s="577" t="s">
        <v>622</v>
      </c>
      <c r="P55" s="502">
        <v>682380.6</v>
      </c>
      <c r="Q55" s="525">
        <v>0.75</v>
      </c>
      <c r="R55" s="504" t="s">
        <v>410</v>
      </c>
      <c r="S55" s="504">
        <f t="shared" si="58"/>
        <v>511785.44999999995</v>
      </c>
      <c r="T55" s="501">
        <v>0.95</v>
      </c>
      <c r="U55" s="504" t="s">
        <v>411</v>
      </c>
      <c r="V55" s="504">
        <v>1</v>
      </c>
      <c r="W55" s="504"/>
      <c r="X55" s="497">
        <v>11.934671999999999</v>
      </c>
      <c r="Y55" s="507">
        <f t="shared" si="59"/>
        <v>486196</v>
      </c>
      <c r="Z55" s="508">
        <f t="shared" si="60"/>
        <v>5976669663.2997675</v>
      </c>
      <c r="AA55" s="578">
        <f t="shared" si="61"/>
        <v>5802591.9061162788</v>
      </c>
      <c r="AB55" s="567" t="s">
        <v>49</v>
      </c>
      <c r="AC55" s="593">
        <f t="shared" si="62"/>
        <v>42068.43811744907</v>
      </c>
      <c r="AD55" s="730" t="s">
        <v>618</v>
      </c>
      <c r="AE55" s="597">
        <f t="shared" si="63"/>
        <v>701498.75555555557</v>
      </c>
      <c r="AF55" s="536">
        <f t="shared" si="75"/>
        <v>720616.91111111117</v>
      </c>
      <c r="AG55" s="536">
        <f t="shared" si="75"/>
        <v>739735.06666666677</v>
      </c>
      <c r="AH55" s="536">
        <f t="shared" si="75"/>
        <v>758853.22222222236</v>
      </c>
      <c r="AI55" s="536">
        <f t="shared" si="75"/>
        <v>777971.37777777796</v>
      </c>
      <c r="AJ55" s="536">
        <f t="shared" si="75"/>
        <v>797089.53333333356</v>
      </c>
      <c r="AK55" s="536">
        <f t="shared" si="75"/>
        <v>816207.68888888916</v>
      </c>
      <c r="AL55" s="536">
        <f t="shared" si="75"/>
        <v>835325.84444444475</v>
      </c>
      <c r="AM55" s="598">
        <v>854444</v>
      </c>
      <c r="AN55" s="609">
        <f>(($AV$55-$Q$55)/$AF$2)+Q55</f>
        <v>0.74444444444444446</v>
      </c>
      <c r="AO55" s="513">
        <f t="shared" si="76"/>
        <v>0.73888888888888893</v>
      </c>
      <c r="AP55" s="513">
        <f t="shared" si="76"/>
        <v>0.73333333333333339</v>
      </c>
      <c r="AQ55" s="513">
        <f t="shared" si="76"/>
        <v>0.72777777777777786</v>
      </c>
      <c r="AR55" s="513">
        <f t="shared" si="76"/>
        <v>0.72222222222222232</v>
      </c>
      <c r="AS55" s="513">
        <f t="shared" si="76"/>
        <v>0.71666666666666679</v>
      </c>
      <c r="AT55" s="513">
        <f t="shared" si="76"/>
        <v>0.71111111111111125</v>
      </c>
      <c r="AU55" s="513">
        <f t="shared" si="76"/>
        <v>0.70555555555555571</v>
      </c>
      <c r="AV55" s="612">
        <v>0.7</v>
      </c>
      <c r="AW55" s="497" t="s">
        <v>543</v>
      </c>
      <c r="AX55" s="617">
        <f t="shared" si="64"/>
        <v>522226.85135802469</v>
      </c>
      <c r="AY55" s="509">
        <f t="shared" si="65"/>
        <v>532455.82876543212</v>
      </c>
      <c r="AZ55" s="509">
        <f t="shared" si="66"/>
        <v>542472.3822222224</v>
      </c>
      <c r="BA55" s="509">
        <f t="shared" si="67"/>
        <v>552276.51172839524</v>
      </c>
      <c r="BB55" s="509">
        <f t="shared" si="68"/>
        <v>561868.21728395077</v>
      </c>
      <c r="BC55" s="509">
        <f t="shared" si="69"/>
        <v>571247.49888888909</v>
      </c>
      <c r="BD55" s="509">
        <f t="shared" si="70"/>
        <v>580414.35654321022</v>
      </c>
      <c r="BE55" s="509">
        <f t="shared" si="71"/>
        <v>589368.79024691391</v>
      </c>
      <c r="BF55" s="860">
        <f t="shared" si="72"/>
        <v>598110.79999999993</v>
      </c>
      <c r="BG55" s="620">
        <v>0.95</v>
      </c>
      <c r="BH55" s="754">
        <f t="shared" si="77"/>
        <v>0.95</v>
      </c>
      <c r="BI55" s="754">
        <f t="shared" si="77"/>
        <v>0.95</v>
      </c>
      <c r="BJ55" s="754">
        <f t="shared" si="77"/>
        <v>0.95</v>
      </c>
      <c r="BK55" s="754">
        <f t="shared" si="77"/>
        <v>0.95</v>
      </c>
      <c r="BL55" s="754">
        <f t="shared" si="77"/>
        <v>0.95</v>
      </c>
      <c r="BM55" s="754">
        <f t="shared" si="77"/>
        <v>0.95</v>
      </c>
      <c r="BN55" s="546">
        <f t="shared" si="77"/>
        <v>0.95</v>
      </c>
      <c r="BO55" s="751">
        <v>0.95</v>
      </c>
      <c r="BP55" s="497"/>
      <c r="BQ55" s="737">
        <f t="shared" si="73"/>
        <v>3771684.7389755812</v>
      </c>
      <c r="BR55" s="738">
        <f t="shared" si="38"/>
        <v>3848634.3164901058</v>
      </c>
      <c r="BS55" s="738">
        <f t="shared" si="39"/>
        <v>3924018.4017212209</v>
      </c>
      <c r="BT55" s="738">
        <f t="shared" si="40"/>
        <v>3997836.9946689275</v>
      </c>
      <c r="BU55" s="738">
        <f t="shared" si="41"/>
        <v>4070090.0953332242</v>
      </c>
      <c r="BV55" s="738">
        <f t="shared" si="42"/>
        <v>4140777.7037141118</v>
      </c>
      <c r="BW55" s="738">
        <f t="shared" si="43"/>
        <v>4209899.81981159</v>
      </c>
      <c r="BX55" s="738">
        <f t="shared" si="44"/>
        <v>4277456.4436256606</v>
      </c>
      <c r="BY55" s="738">
        <f t="shared" si="45"/>
        <v>4343447.5751563199</v>
      </c>
      <c r="BZ55" s="738">
        <f t="shared" si="46"/>
        <v>4407873.2144035669</v>
      </c>
      <c r="CA55" s="739">
        <f t="shared" si="74"/>
        <v>5920975.8715232396</v>
      </c>
      <c r="CB55" s="739">
        <f t="shared" si="29"/>
        <v>6036951.3872634163</v>
      </c>
      <c r="CC55" s="739">
        <f t="shared" si="30"/>
        <v>6150518.4533368116</v>
      </c>
      <c r="CD55" s="739">
        <f t="shared" si="31"/>
        <v>6261677.0697434219</v>
      </c>
      <c r="CE55" s="739">
        <f t="shared" si="32"/>
        <v>6370427.2364832489</v>
      </c>
      <c r="CF55" s="739">
        <f t="shared" si="33"/>
        <v>6476768.9535562918</v>
      </c>
      <c r="CG55" s="739">
        <f t="shared" si="34"/>
        <v>6580702.2209625542</v>
      </c>
      <c r="CH55" s="739">
        <f t="shared" si="35"/>
        <v>6682227.0387020297</v>
      </c>
      <c r="CI55" s="739">
        <f t="shared" si="36"/>
        <v>6781343.4067747183</v>
      </c>
    </row>
    <row r="56" spans="1:87">
      <c r="A56" s="580">
        <v>147</v>
      </c>
      <c r="B56" s="497" t="s">
        <v>101</v>
      </c>
      <c r="C56" s="497" t="s">
        <v>117</v>
      </c>
      <c r="D56" s="497" t="s">
        <v>122</v>
      </c>
      <c r="E56" s="497" t="str">
        <f t="shared" si="56"/>
        <v>Purchase of consumables for Vaginal Delivery - with complication  (BeMONC facilities)</v>
      </c>
      <c r="F56" s="498">
        <v>3</v>
      </c>
      <c r="G56" s="497">
        <v>2.95</v>
      </c>
      <c r="H56" s="497">
        <v>0.6655818887720969</v>
      </c>
      <c r="I56" s="497">
        <v>12.379928865513664</v>
      </c>
      <c r="J56" s="499">
        <v>18.600158860020752</v>
      </c>
      <c r="K56" s="500">
        <f t="shared" si="57"/>
        <v>64720.674026844732</v>
      </c>
      <c r="L56" s="501">
        <v>0</v>
      </c>
      <c r="M56" s="501">
        <v>0.65</v>
      </c>
      <c r="N56" s="563" t="s">
        <v>48</v>
      </c>
      <c r="O56" s="577" t="s">
        <v>622</v>
      </c>
      <c r="P56" s="502">
        <v>682380.6</v>
      </c>
      <c r="Q56" s="525">
        <v>0.15</v>
      </c>
      <c r="R56" s="504" t="s">
        <v>410</v>
      </c>
      <c r="S56" s="504">
        <f t="shared" si="58"/>
        <v>102357.09</v>
      </c>
      <c r="T56" s="501">
        <v>0.95</v>
      </c>
      <c r="U56" s="504" t="s">
        <v>411</v>
      </c>
      <c r="V56" s="504">
        <v>1</v>
      </c>
      <c r="W56" s="504"/>
      <c r="X56" s="497">
        <v>26.380516799999999</v>
      </c>
      <c r="Y56" s="507">
        <f t="shared" si="59"/>
        <v>97239</v>
      </c>
      <c r="Z56" s="508">
        <f t="shared" si="60"/>
        <v>2642177924.2987137</v>
      </c>
      <c r="AA56" s="578">
        <f t="shared" si="61"/>
        <v>2565221.2857269063</v>
      </c>
      <c r="AB56" s="567" t="s">
        <v>49</v>
      </c>
      <c r="AC56" s="593">
        <f t="shared" si="62"/>
        <v>42068.438117449077</v>
      </c>
      <c r="AD56" s="730" t="s">
        <v>618</v>
      </c>
      <c r="AE56" s="597">
        <f t="shared" si="63"/>
        <v>701498.75555555557</v>
      </c>
      <c r="AF56" s="536">
        <f t="shared" si="75"/>
        <v>720616.91111111117</v>
      </c>
      <c r="AG56" s="536">
        <f t="shared" si="75"/>
        <v>739735.06666666677</v>
      </c>
      <c r="AH56" s="536">
        <f t="shared" si="75"/>
        <v>758853.22222222236</v>
      </c>
      <c r="AI56" s="536">
        <f t="shared" si="75"/>
        <v>777971.37777777796</v>
      </c>
      <c r="AJ56" s="536">
        <f t="shared" si="75"/>
        <v>797089.53333333356</v>
      </c>
      <c r="AK56" s="536">
        <f t="shared" si="75"/>
        <v>816207.68888888916</v>
      </c>
      <c r="AL56" s="536">
        <f t="shared" si="75"/>
        <v>835325.84444444475</v>
      </c>
      <c r="AM56" s="598">
        <v>854444</v>
      </c>
      <c r="AN56" s="609">
        <f>((AV56-Q56)/$AF$2)+Q56</f>
        <v>0.14888888888888888</v>
      </c>
      <c r="AO56" s="513">
        <f t="shared" si="76"/>
        <v>0.14777777777777776</v>
      </c>
      <c r="AP56" s="513">
        <f t="shared" si="76"/>
        <v>0.14666666666666664</v>
      </c>
      <c r="AQ56" s="513">
        <f t="shared" si="76"/>
        <v>0.14555555555555552</v>
      </c>
      <c r="AR56" s="513">
        <f t="shared" si="76"/>
        <v>0.1444444444444444</v>
      </c>
      <c r="AS56" s="513">
        <f t="shared" si="76"/>
        <v>0.14333333333333328</v>
      </c>
      <c r="AT56" s="513">
        <f t="shared" si="76"/>
        <v>0.14222222222222217</v>
      </c>
      <c r="AU56" s="513">
        <f t="shared" si="76"/>
        <v>0.14111111111111105</v>
      </c>
      <c r="AV56" s="612">
        <v>0.14000000000000001</v>
      </c>
      <c r="AW56" s="497" t="s">
        <v>543</v>
      </c>
      <c r="AX56" s="617">
        <f t="shared" si="64"/>
        <v>104445.37027160493</v>
      </c>
      <c r="AY56" s="509">
        <f t="shared" si="65"/>
        <v>106491.16575308642</v>
      </c>
      <c r="AZ56" s="509">
        <f t="shared" si="66"/>
        <v>108494.47644444444</v>
      </c>
      <c r="BA56" s="509">
        <f t="shared" si="67"/>
        <v>110455.30234567901</v>
      </c>
      <c r="BB56" s="509">
        <f t="shared" si="68"/>
        <v>112373.64345679012</v>
      </c>
      <c r="BC56" s="509">
        <f t="shared" si="69"/>
        <v>114249.49977777778</v>
      </c>
      <c r="BD56" s="509">
        <f t="shared" si="70"/>
        <v>116082.87130864197</v>
      </c>
      <c r="BE56" s="509">
        <f t="shared" si="71"/>
        <v>117873.75804938271</v>
      </c>
      <c r="BF56" s="860">
        <f t="shared" si="72"/>
        <v>119622.16000000002</v>
      </c>
      <c r="BG56" s="620">
        <v>0.95</v>
      </c>
      <c r="BH56" s="754">
        <f t="shared" si="77"/>
        <v>0.95</v>
      </c>
      <c r="BI56" s="754">
        <f t="shared" si="77"/>
        <v>0.95</v>
      </c>
      <c r="BJ56" s="754">
        <f t="shared" si="77"/>
        <v>0.95</v>
      </c>
      <c r="BK56" s="754">
        <f t="shared" si="77"/>
        <v>0.95</v>
      </c>
      <c r="BL56" s="754">
        <f t="shared" si="77"/>
        <v>0.95</v>
      </c>
      <c r="BM56" s="754">
        <f t="shared" si="77"/>
        <v>0.95</v>
      </c>
      <c r="BN56" s="754">
        <f t="shared" si="77"/>
        <v>0.95</v>
      </c>
      <c r="BO56" s="751">
        <v>0.95</v>
      </c>
      <c r="BP56" s="497"/>
      <c r="BQ56" s="737">
        <f t="shared" si="73"/>
        <v>1667393.835722489</v>
      </c>
      <c r="BR56" s="738">
        <f t="shared" si="38"/>
        <v>1701411.8568691919</v>
      </c>
      <c r="BS56" s="738">
        <f t="shared" si="39"/>
        <v>1734737.8020965441</v>
      </c>
      <c r="BT56" s="738">
        <f t="shared" si="40"/>
        <v>1767371.6714045452</v>
      </c>
      <c r="BU56" s="738">
        <f t="shared" si="41"/>
        <v>1799313.4647931959</v>
      </c>
      <c r="BV56" s="738">
        <f t="shared" si="42"/>
        <v>1830563.1822624956</v>
      </c>
      <c r="BW56" s="738">
        <f t="shared" si="43"/>
        <v>1861120.8238124447</v>
      </c>
      <c r="BX56" s="738">
        <f t="shared" si="44"/>
        <v>1890986.3894430429</v>
      </c>
      <c r="BY56" s="738">
        <f t="shared" si="45"/>
        <v>1920159.8791542905</v>
      </c>
      <c r="BZ56" s="738">
        <f t="shared" si="46"/>
        <v>1948641.292946188</v>
      </c>
      <c r="CA56" s="739">
        <f t="shared" si="74"/>
        <v>2617556.7028756798</v>
      </c>
      <c r="CB56" s="739">
        <f t="shared" si="29"/>
        <v>2668827.3878408368</v>
      </c>
      <c r="CC56" s="739">
        <f t="shared" si="30"/>
        <v>2719033.3406223771</v>
      </c>
      <c r="CD56" s="739">
        <f t="shared" si="31"/>
        <v>2768174.5612203013</v>
      </c>
      <c r="CE56" s="739">
        <f t="shared" si="32"/>
        <v>2816251.0496346084</v>
      </c>
      <c r="CF56" s="739">
        <f t="shared" si="33"/>
        <v>2863262.8058652994</v>
      </c>
      <c r="CG56" s="739">
        <f t="shared" si="34"/>
        <v>2909209.8299123738</v>
      </c>
      <c r="CH56" s="739">
        <f t="shared" si="35"/>
        <v>2954092.1217758316</v>
      </c>
      <c r="CI56" s="739">
        <f t="shared" si="36"/>
        <v>2997909.6814556736</v>
      </c>
    </row>
    <row r="57" spans="1:87">
      <c r="A57" s="580">
        <v>148</v>
      </c>
      <c r="B57" s="497" t="s">
        <v>101</v>
      </c>
      <c r="C57" s="497" t="s">
        <v>117</v>
      </c>
      <c r="D57" s="497" t="s">
        <v>123</v>
      </c>
      <c r="E57" s="497" t="str">
        <f t="shared" si="56"/>
        <v>Purchase of consumables for Active management of the 3rd stage of labour</v>
      </c>
      <c r="F57" s="498">
        <v>3</v>
      </c>
      <c r="G57" s="497">
        <v>3</v>
      </c>
      <c r="H57" s="497">
        <v>7.3</v>
      </c>
      <c r="I57" s="497">
        <v>22.878297912564303</v>
      </c>
      <c r="J57" s="499">
        <v>3.1340134126800416</v>
      </c>
      <c r="K57" s="500">
        <f t="shared" si="57"/>
        <v>4383612.9743999997</v>
      </c>
      <c r="L57" s="501">
        <v>0.88000000000000012</v>
      </c>
      <c r="M57" s="501">
        <v>0.65</v>
      </c>
      <c r="N57" s="563" t="s">
        <v>48</v>
      </c>
      <c r="O57" s="577" t="s">
        <v>622</v>
      </c>
      <c r="P57" s="502">
        <v>682380.6</v>
      </c>
      <c r="Q57" s="525">
        <v>1</v>
      </c>
      <c r="R57" s="504"/>
      <c r="S57" s="504">
        <f t="shared" si="58"/>
        <v>682380.6</v>
      </c>
      <c r="T57" s="501">
        <v>0.88</v>
      </c>
      <c r="U57" s="504" t="s">
        <v>411</v>
      </c>
      <c r="V57" s="504">
        <v>1</v>
      </c>
      <c r="W57" s="504"/>
      <c r="X57" s="497">
        <v>0.232548</v>
      </c>
      <c r="Y57" s="507">
        <f t="shared" si="59"/>
        <v>600495</v>
      </c>
      <c r="Z57" s="508">
        <f t="shared" si="60"/>
        <v>143833211.35204029</v>
      </c>
      <c r="AA57" s="578">
        <f t="shared" si="61"/>
        <v>139643.89451654398</v>
      </c>
      <c r="AB57" s="567" t="s">
        <v>49</v>
      </c>
      <c r="AC57" s="593">
        <f t="shared" si="62"/>
        <v>2849348.4333600001</v>
      </c>
      <c r="AD57" s="730" t="s">
        <v>618</v>
      </c>
      <c r="AE57" s="597">
        <f t="shared" si="63"/>
        <v>701498.75555555557</v>
      </c>
      <c r="AF57" s="536">
        <f t="shared" ref="AF57:AL66" si="78">IF($AM57=$AE57,$AE57,(($AM57-$P57)/$AF$2)+AE57)</f>
        <v>720616.91111111117</v>
      </c>
      <c r="AG57" s="536">
        <f t="shared" si="78"/>
        <v>739735.06666666677</v>
      </c>
      <c r="AH57" s="536">
        <f t="shared" si="78"/>
        <v>758853.22222222236</v>
      </c>
      <c r="AI57" s="536">
        <f t="shared" si="78"/>
        <v>777971.37777777796</v>
      </c>
      <c r="AJ57" s="536">
        <f t="shared" si="78"/>
        <v>797089.53333333356</v>
      </c>
      <c r="AK57" s="536">
        <f t="shared" si="78"/>
        <v>816207.68888888916</v>
      </c>
      <c r="AL57" s="536">
        <f t="shared" si="78"/>
        <v>835325.84444444475</v>
      </c>
      <c r="AM57" s="598">
        <v>854444</v>
      </c>
      <c r="AN57" s="710">
        <v>1</v>
      </c>
      <c r="AO57" s="546">
        <f t="shared" ref="AO57:AU66" si="79">IF($AV57=$AN57,$AN57,(($AV57-$Q57)/$AF$2)+AN57)</f>
        <v>1</v>
      </c>
      <c r="AP57" s="546">
        <f t="shared" si="79"/>
        <v>1</v>
      </c>
      <c r="AQ57" s="546">
        <f t="shared" si="79"/>
        <v>1</v>
      </c>
      <c r="AR57" s="546">
        <f t="shared" si="79"/>
        <v>1</v>
      </c>
      <c r="AS57" s="546">
        <f t="shared" si="79"/>
        <v>1</v>
      </c>
      <c r="AT57" s="546">
        <f t="shared" si="79"/>
        <v>1</v>
      </c>
      <c r="AU57" s="546">
        <f t="shared" si="79"/>
        <v>1</v>
      </c>
      <c r="AV57" s="612">
        <v>1</v>
      </c>
      <c r="AW57" s="725" t="s">
        <v>529</v>
      </c>
      <c r="AX57" s="617">
        <f t="shared" si="64"/>
        <v>701498.75555555557</v>
      </c>
      <c r="AY57" s="509">
        <f t="shared" si="65"/>
        <v>720616.91111111117</v>
      </c>
      <c r="AZ57" s="509">
        <f t="shared" si="66"/>
        <v>739735.06666666677</v>
      </c>
      <c r="BA57" s="509">
        <f t="shared" si="67"/>
        <v>758853.22222222236</v>
      </c>
      <c r="BB57" s="509">
        <f t="shared" si="68"/>
        <v>777971.37777777796</v>
      </c>
      <c r="BC57" s="509">
        <f t="shared" si="69"/>
        <v>797089.53333333356</v>
      </c>
      <c r="BD57" s="509">
        <f t="shared" si="70"/>
        <v>816207.68888888916</v>
      </c>
      <c r="BE57" s="509">
        <f t="shared" si="71"/>
        <v>835325.84444444475</v>
      </c>
      <c r="BF57" s="860">
        <f t="shared" si="72"/>
        <v>854444</v>
      </c>
      <c r="BG57" s="620">
        <v>0.88</v>
      </c>
      <c r="BH57" s="754">
        <f t="shared" ref="BH57:BN66" si="80">IF($BO57=$BG57,$BG57,(($BO57-$T57)/$AF$2)+BG57)</f>
        <v>0.88</v>
      </c>
      <c r="BI57" s="754">
        <f t="shared" si="80"/>
        <v>0.88</v>
      </c>
      <c r="BJ57" s="754">
        <f t="shared" si="80"/>
        <v>0.88</v>
      </c>
      <c r="BK57" s="754">
        <f t="shared" si="80"/>
        <v>0.88</v>
      </c>
      <c r="BL57" s="754">
        <f t="shared" si="80"/>
        <v>0.88</v>
      </c>
      <c r="BM57" s="754">
        <f t="shared" si="80"/>
        <v>0.88</v>
      </c>
      <c r="BN57" s="754">
        <f t="shared" si="80"/>
        <v>0.88</v>
      </c>
      <c r="BO57" s="751">
        <v>0.88</v>
      </c>
      <c r="BP57" s="497"/>
      <c r="BQ57" s="737">
        <f t="shared" si="73"/>
        <v>90768.531435753597</v>
      </c>
      <c r="BR57" s="738">
        <f t="shared" si="38"/>
        <v>93311.57985116588</v>
      </c>
      <c r="BS57" s="738">
        <f t="shared" si="39"/>
        <v>95854.628266578133</v>
      </c>
      <c r="BT57" s="738">
        <f t="shared" si="40"/>
        <v>98397.67668199043</v>
      </c>
      <c r="BU57" s="738">
        <f t="shared" si="41"/>
        <v>100940.72509740268</v>
      </c>
      <c r="BV57" s="738">
        <f t="shared" si="42"/>
        <v>103483.77351281497</v>
      </c>
      <c r="BW57" s="738">
        <f t="shared" si="43"/>
        <v>106026.82192822723</v>
      </c>
      <c r="BX57" s="738">
        <f t="shared" si="44"/>
        <v>108569.8703436395</v>
      </c>
      <c r="BY57" s="738">
        <f t="shared" si="45"/>
        <v>111112.91875905177</v>
      </c>
      <c r="BZ57" s="738">
        <f t="shared" si="46"/>
        <v>113655.96717446399</v>
      </c>
      <c r="CA57" s="739">
        <f t="shared" si="74"/>
        <v>143556.27669410134</v>
      </c>
      <c r="CB57" s="739">
        <f t="shared" si="29"/>
        <v>147468.65887165867</v>
      </c>
      <c r="CC57" s="739">
        <f t="shared" si="30"/>
        <v>151381.04104921603</v>
      </c>
      <c r="CD57" s="739">
        <f t="shared" si="31"/>
        <v>155293.42322677336</v>
      </c>
      <c r="CE57" s="739">
        <f t="shared" si="32"/>
        <v>159205.80540433072</v>
      </c>
      <c r="CF57" s="739">
        <f t="shared" si="33"/>
        <v>163118.18758188805</v>
      </c>
      <c r="CG57" s="739">
        <f t="shared" si="34"/>
        <v>167030.56975944538</v>
      </c>
      <c r="CH57" s="739">
        <f t="shared" si="35"/>
        <v>170942.95193700271</v>
      </c>
      <c r="CI57" s="739">
        <f t="shared" si="36"/>
        <v>174855.33411455998</v>
      </c>
    </row>
    <row r="58" spans="1:87">
      <c r="A58" s="580">
        <v>149</v>
      </c>
      <c r="B58" s="497" t="s">
        <v>101</v>
      </c>
      <c r="C58" s="497" t="s">
        <v>117</v>
      </c>
      <c r="D58" s="497" t="s">
        <v>124</v>
      </c>
      <c r="E58" s="497" t="str">
        <f t="shared" si="56"/>
        <v>Purchase of consumables for Management of pre-eclampsia and eclampsia</v>
      </c>
      <c r="F58" s="497">
        <v>2</v>
      </c>
      <c r="G58" s="497">
        <v>2.82</v>
      </c>
      <c r="H58" s="497">
        <v>0.13</v>
      </c>
      <c r="I58" s="497">
        <v>2.6996112000000001</v>
      </c>
      <c r="J58" s="499">
        <v>20.76624</v>
      </c>
      <c r="K58" s="500">
        <f t="shared" si="57"/>
        <v>1179.8360574000001</v>
      </c>
      <c r="L58" s="501">
        <v>0</v>
      </c>
      <c r="M58" s="501">
        <v>0.46</v>
      </c>
      <c r="N58" s="563" t="s">
        <v>48</v>
      </c>
      <c r="O58" s="577" t="s">
        <v>622</v>
      </c>
      <c r="P58" s="502">
        <v>682380.6</v>
      </c>
      <c r="Q58" s="525">
        <v>1.4E-2</v>
      </c>
      <c r="R58" s="504" t="s">
        <v>408</v>
      </c>
      <c r="S58" s="504">
        <f t="shared" si="58"/>
        <v>9553.3284000000003</v>
      </c>
      <c r="T58" s="501">
        <v>0.95</v>
      </c>
      <c r="U58" s="504" t="s">
        <v>411</v>
      </c>
      <c r="V58" s="504">
        <v>1</v>
      </c>
      <c r="W58" s="504"/>
      <c r="X58" s="497">
        <v>49.874084400000001</v>
      </c>
      <c r="Y58" s="507">
        <f t="shared" si="59"/>
        <v>9076</v>
      </c>
      <c r="Z58" s="508">
        <f t="shared" si="60"/>
        <v>466219541.52368289</v>
      </c>
      <c r="AA58" s="578">
        <f t="shared" si="61"/>
        <v>452640.33157639118</v>
      </c>
      <c r="AB58" s="567" t="s">
        <v>49</v>
      </c>
      <c r="AC58" s="593">
        <f t="shared" si="62"/>
        <v>542.72458640400009</v>
      </c>
      <c r="AD58" s="730" t="s">
        <v>618</v>
      </c>
      <c r="AE58" s="597">
        <f t="shared" si="63"/>
        <v>701498.75555555557</v>
      </c>
      <c r="AF58" s="536">
        <f t="shared" si="78"/>
        <v>720616.91111111117</v>
      </c>
      <c r="AG58" s="536">
        <f t="shared" si="78"/>
        <v>739735.06666666677</v>
      </c>
      <c r="AH58" s="536">
        <f t="shared" si="78"/>
        <v>758853.22222222236</v>
      </c>
      <c r="AI58" s="536">
        <f t="shared" si="78"/>
        <v>777971.37777777796</v>
      </c>
      <c r="AJ58" s="536">
        <f t="shared" si="78"/>
        <v>797089.53333333356</v>
      </c>
      <c r="AK58" s="536">
        <f t="shared" si="78"/>
        <v>816207.68888888916</v>
      </c>
      <c r="AL58" s="536">
        <f t="shared" si="78"/>
        <v>835325.84444444475</v>
      </c>
      <c r="AM58" s="598">
        <v>854444</v>
      </c>
      <c r="AN58" s="710">
        <v>1.4E-2</v>
      </c>
      <c r="AO58" s="546">
        <f t="shared" si="79"/>
        <v>1.4E-2</v>
      </c>
      <c r="AP58" s="546">
        <f t="shared" si="79"/>
        <v>1.4E-2</v>
      </c>
      <c r="AQ58" s="546">
        <f t="shared" si="79"/>
        <v>1.4E-2</v>
      </c>
      <c r="AR58" s="546">
        <f t="shared" si="79"/>
        <v>1.4E-2</v>
      </c>
      <c r="AS58" s="546">
        <f t="shared" si="79"/>
        <v>1.4E-2</v>
      </c>
      <c r="AT58" s="546">
        <f t="shared" si="79"/>
        <v>1.4E-2</v>
      </c>
      <c r="AU58" s="546">
        <f t="shared" si="79"/>
        <v>1.4E-2</v>
      </c>
      <c r="AV58" s="612">
        <v>1.4E-2</v>
      </c>
      <c r="AW58" s="725" t="s">
        <v>529</v>
      </c>
      <c r="AX58" s="617">
        <f t="shared" si="64"/>
        <v>9820.9825777777787</v>
      </c>
      <c r="AY58" s="509">
        <f t="shared" si="65"/>
        <v>10088.636755555557</v>
      </c>
      <c r="AZ58" s="509">
        <f t="shared" si="66"/>
        <v>10356.290933333335</v>
      </c>
      <c r="BA58" s="509">
        <f t="shared" si="67"/>
        <v>10623.945111111114</v>
      </c>
      <c r="BB58" s="509">
        <f t="shared" si="68"/>
        <v>10891.599288888892</v>
      </c>
      <c r="BC58" s="509">
        <f t="shared" si="69"/>
        <v>11159.253466666671</v>
      </c>
      <c r="BD58" s="509">
        <f t="shared" si="70"/>
        <v>11426.907644444449</v>
      </c>
      <c r="BE58" s="509">
        <f t="shared" si="71"/>
        <v>11694.561822222227</v>
      </c>
      <c r="BF58" s="860">
        <f t="shared" si="72"/>
        <v>11962.216</v>
      </c>
      <c r="BG58" s="620">
        <v>0.95</v>
      </c>
      <c r="BH58" s="754">
        <f t="shared" si="80"/>
        <v>0.95</v>
      </c>
      <c r="BI58" s="754">
        <f t="shared" si="80"/>
        <v>0.95</v>
      </c>
      <c r="BJ58" s="754">
        <f t="shared" si="80"/>
        <v>0.95</v>
      </c>
      <c r="BK58" s="754">
        <f t="shared" si="80"/>
        <v>0.95</v>
      </c>
      <c r="BL58" s="754">
        <f t="shared" si="80"/>
        <v>0.95</v>
      </c>
      <c r="BM58" s="754">
        <f t="shared" si="80"/>
        <v>0.95</v>
      </c>
      <c r="BN58" s="754">
        <f t="shared" si="80"/>
        <v>0.95</v>
      </c>
      <c r="BO58" s="751">
        <v>0.95</v>
      </c>
      <c r="BP58" s="497"/>
      <c r="BQ58" s="737">
        <f t="shared" si="73"/>
        <v>208214.55252513997</v>
      </c>
      <c r="BR58" s="738">
        <f t="shared" si="38"/>
        <v>214048.06860708309</v>
      </c>
      <c r="BS58" s="738">
        <f t="shared" si="39"/>
        <v>219881.58468902626</v>
      </c>
      <c r="BT58" s="738">
        <f t="shared" si="40"/>
        <v>225715.10077096944</v>
      </c>
      <c r="BU58" s="738">
        <f t="shared" si="41"/>
        <v>231548.61685291259</v>
      </c>
      <c r="BV58" s="738">
        <f t="shared" si="42"/>
        <v>237382.13293485573</v>
      </c>
      <c r="BW58" s="738">
        <f t="shared" si="43"/>
        <v>243215.64901679897</v>
      </c>
      <c r="BX58" s="738">
        <f t="shared" si="44"/>
        <v>249049.16509874206</v>
      </c>
      <c r="BY58" s="738">
        <f t="shared" si="45"/>
        <v>254882.68118068523</v>
      </c>
      <c r="BZ58" s="738">
        <f t="shared" si="46"/>
        <v>260716.19726262829</v>
      </c>
      <c r="CA58" s="739">
        <f t="shared" si="74"/>
        <v>465321.88827626756</v>
      </c>
      <c r="CB58" s="739">
        <f t="shared" si="29"/>
        <v>478003.444976144</v>
      </c>
      <c r="CC58" s="739">
        <f t="shared" si="30"/>
        <v>490685.0016760205</v>
      </c>
      <c r="CD58" s="739">
        <f t="shared" si="31"/>
        <v>503366.55837589689</v>
      </c>
      <c r="CE58" s="739">
        <f t="shared" si="32"/>
        <v>516048.11507577333</v>
      </c>
      <c r="CF58" s="739">
        <f t="shared" si="33"/>
        <v>528729.67177564988</v>
      </c>
      <c r="CG58" s="739">
        <f t="shared" si="34"/>
        <v>541411.22847552621</v>
      </c>
      <c r="CH58" s="739">
        <f t="shared" si="35"/>
        <v>554092.78517540265</v>
      </c>
      <c r="CI58" s="739">
        <f t="shared" si="36"/>
        <v>566774.34187527886</v>
      </c>
    </row>
    <row r="59" spans="1:87">
      <c r="A59" s="580">
        <v>150</v>
      </c>
      <c r="B59" s="497" t="s">
        <v>101</v>
      </c>
      <c r="C59" s="497" t="s">
        <v>117</v>
      </c>
      <c r="D59" s="497" t="s">
        <v>125</v>
      </c>
      <c r="E59" s="497" t="str">
        <f t="shared" si="56"/>
        <v>Purchase of consumables for Management of obstructed labour</v>
      </c>
      <c r="F59" s="497">
        <v>2</v>
      </c>
      <c r="G59" s="497">
        <v>2.82</v>
      </c>
      <c r="H59" s="497">
        <v>1.9254333210907084</v>
      </c>
      <c r="I59" s="497">
        <v>53.933429231498643</v>
      </c>
      <c r="J59" s="499">
        <v>28.011060492578753</v>
      </c>
      <c r="K59" s="500">
        <f t="shared" si="57"/>
        <v>13138.783449058703</v>
      </c>
      <c r="L59" s="501">
        <v>0</v>
      </c>
      <c r="M59" s="501">
        <v>0.57999999999999996</v>
      </c>
      <c r="N59" s="563" t="s">
        <v>48</v>
      </c>
      <c r="O59" s="577" t="s">
        <v>622</v>
      </c>
      <c r="P59" s="502">
        <v>682380.6</v>
      </c>
      <c r="Q59" s="525">
        <v>0.1</v>
      </c>
      <c r="R59" s="504" t="s">
        <v>410</v>
      </c>
      <c r="S59" s="504">
        <f t="shared" si="58"/>
        <v>68238.06</v>
      </c>
      <c r="T59" s="521">
        <v>0.1</v>
      </c>
      <c r="U59" s="504" t="s">
        <v>411</v>
      </c>
      <c r="V59" s="504">
        <v>1</v>
      </c>
      <c r="W59" s="504"/>
      <c r="X59" s="497">
        <v>69.658790400000001</v>
      </c>
      <c r="Y59" s="507">
        <f t="shared" si="59"/>
        <v>6824</v>
      </c>
      <c r="Z59" s="508">
        <f t="shared" si="60"/>
        <v>489598214.04079032</v>
      </c>
      <c r="AA59" s="578">
        <f t="shared" si="61"/>
        <v>475338.07188426243</v>
      </c>
      <c r="AB59" s="567" t="s">
        <v>49</v>
      </c>
      <c r="AC59" s="593">
        <f t="shared" si="62"/>
        <v>7620.4944004540475</v>
      </c>
      <c r="AD59" s="730" t="s">
        <v>618</v>
      </c>
      <c r="AE59" s="597">
        <f t="shared" si="63"/>
        <v>701498.75555555557</v>
      </c>
      <c r="AF59" s="536">
        <f t="shared" si="78"/>
        <v>720616.91111111117</v>
      </c>
      <c r="AG59" s="536">
        <f t="shared" si="78"/>
        <v>739735.06666666677</v>
      </c>
      <c r="AH59" s="536">
        <f t="shared" si="78"/>
        <v>758853.22222222236</v>
      </c>
      <c r="AI59" s="536">
        <f t="shared" si="78"/>
        <v>777971.37777777796</v>
      </c>
      <c r="AJ59" s="536">
        <f t="shared" si="78"/>
        <v>797089.53333333356</v>
      </c>
      <c r="AK59" s="536">
        <f t="shared" si="78"/>
        <v>816207.68888888916</v>
      </c>
      <c r="AL59" s="536">
        <f t="shared" si="78"/>
        <v>835325.84444444475</v>
      </c>
      <c r="AM59" s="598">
        <v>854444</v>
      </c>
      <c r="AN59" s="710">
        <v>0.1</v>
      </c>
      <c r="AO59" s="546">
        <f t="shared" si="79"/>
        <v>0.1</v>
      </c>
      <c r="AP59" s="546">
        <f t="shared" si="79"/>
        <v>0.1</v>
      </c>
      <c r="AQ59" s="546">
        <f t="shared" si="79"/>
        <v>0.1</v>
      </c>
      <c r="AR59" s="546">
        <f t="shared" si="79"/>
        <v>0.1</v>
      </c>
      <c r="AS59" s="546">
        <f t="shared" si="79"/>
        <v>0.1</v>
      </c>
      <c r="AT59" s="546">
        <f t="shared" si="79"/>
        <v>0.1</v>
      </c>
      <c r="AU59" s="546">
        <f t="shared" si="79"/>
        <v>0.1</v>
      </c>
      <c r="AV59" s="612">
        <v>0.1</v>
      </c>
      <c r="AW59" s="725" t="s">
        <v>529</v>
      </c>
      <c r="AX59" s="617">
        <f t="shared" si="64"/>
        <v>70149.875555555554</v>
      </c>
      <c r="AY59" s="509">
        <f t="shared" si="65"/>
        <v>72061.691111111126</v>
      </c>
      <c r="AZ59" s="509">
        <f t="shared" si="66"/>
        <v>73973.506666666683</v>
      </c>
      <c r="BA59" s="509">
        <f t="shared" si="67"/>
        <v>75885.322222222239</v>
      </c>
      <c r="BB59" s="509">
        <f t="shared" si="68"/>
        <v>77797.137777777796</v>
      </c>
      <c r="BC59" s="509">
        <f t="shared" si="69"/>
        <v>79708.953333333367</v>
      </c>
      <c r="BD59" s="509">
        <f t="shared" si="70"/>
        <v>81620.768888888924</v>
      </c>
      <c r="BE59" s="509">
        <f t="shared" si="71"/>
        <v>83532.584444444481</v>
      </c>
      <c r="BF59" s="860">
        <f t="shared" si="72"/>
        <v>85444.400000000009</v>
      </c>
      <c r="BG59" s="606">
        <v>0.95</v>
      </c>
      <c r="BH59" s="546">
        <f t="shared" si="80"/>
        <v>0.95</v>
      </c>
      <c r="BI59" s="546">
        <f t="shared" si="80"/>
        <v>0.95</v>
      </c>
      <c r="BJ59" s="546">
        <f t="shared" si="80"/>
        <v>0.95</v>
      </c>
      <c r="BK59" s="546">
        <f t="shared" si="80"/>
        <v>0.95</v>
      </c>
      <c r="BL59" s="546">
        <f t="shared" si="80"/>
        <v>0.95</v>
      </c>
      <c r="BM59" s="546">
        <f t="shared" si="80"/>
        <v>0.95</v>
      </c>
      <c r="BN59" s="754">
        <f t="shared" si="80"/>
        <v>0.95</v>
      </c>
      <c r="BO59" s="755">
        <v>0.95</v>
      </c>
      <c r="BP59" s="497"/>
      <c r="BQ59" s="737">
        <f t="shared" si="73"/>
        <v>275696.08169287222</v>
      </c>
      <c r="BR59" s="738">
        <f t="shared" si="38"/>
        <v>2692492.068328701</v>
      </c>
      <c r="BS59" s="738">
        <f t="shared" si="39"/>
        <v>2765871.3605751162</v>
      </c>
      <c r="BT59" s="738">
        <f t="shared" si="40"/>
        <v>2839250.652821532</v>
      </c>
      <c r="BU59" s="738">
        <f t="shared" si="41"/>
        <v>2912629.9450679468</v>
      </c>
      <c r="BV59" s="738">
        <f t="shared" si="42"/>
        <v>2986009.2373143611</v>
      </c>
      <c r="BW59" s="738">
        <f t="shared" si="43"/>
        <v>3059388.5295607774</v>
      </c>
      <c r="BX59" s="738">
        <f t="shared" si="44"/>
        <v>3132767.8218071922</v>
      </c>
      <c r="BY59" s="738">
        <f t="shared" si="45"/>
        <v>3206147.1140536079</v>
      </c>
      <c r="BZ59" s="738">
        <f t="shared" si="46"/>
        <v>3279526.4063000218</v>
      </c>
      <c r="CA59" s="739">
        <f t="shared" si="74"/>
        <v>4642227.7040150017</v>
      </c>
      <c r="CB59" s="739">
        <f t="shared" si="29"/>
        <v>4768743.7251295112</v>
      </c>
      <c r="CC59" s="739">
        <f t="shared" si="30"/>
        <v>4895259.7462440208</v>
      </c>
      <c r="CD59" s="739">
        <f t="shared" si="31"/>
        <v>5021775.7673585294</v>
      </c>
      <c r="CE59" s="739">
        <f t="shared" si="32"/>
        <v>5148291.7884730371</v>
      </c>
      <c r="CF59" s="739">
        <f t="shared" si="33"/>
        <v>5274807.8095875476</v>
      </c>
      <c r="CG59" s="739">
        <f t="shared" si="34"/>
        <v>5401323.8307020562</v>
      </c>
      <c r="CH59" s="739">
        <f t="shared" si="35"/>
        <v>5527839.8518165657</v>
      </c>
      <c r="CI59" s="739">
        <f t="shared" si="36"/>
        <v>5654355.8729310725</v>
      </c>
    </row>
    <row r="60" spans="1:87">
      <c r="A60" s="697">
        <v>151</v>
      </c>
      <c r="B60" s="515" t="s">
        <v>101</v>
      </c>
      <c r="C60" s="515" t="s">
        <v>117</v>
      </c>
      <c r="D60" s="515" t="s">
        <v>412</v>
      </c>
      <c r="E60" s="515" t="str">
        <f t="shared" si="56"/>
        <v xml:space="preserve">Purchase of consumables for Cesearian Section </v>
      </c>
      <c r="F60" s="515">
        <v>2</v>
      </c>
      <c r="G60" s="515">
        <v>2.95</v>
      </c>
      <c r="H60" s="504">
        <v>9.6363636363636367</v>
      </c>
      <c r="I60" s="504">
        <v>332.53871408000003</v>
      </c>
      <c r="J60" s="530">
        <v>34.508734480000001</v>
      </c>
      <c r="K60" s="500">
        <f t="shared" si="57"/>
        <v>587207.11667999998</v>
      </c>
      <c r="L60" s="517">
        <v>0.93999999999999984</v>
      </c>
      <c r="M60" s="501">
        <v>0.65</v>
      </c>
      <c r="N60" s="564" t="s">
        <v>48</v>
      </c>
      <c r="O60" s="577" t="s">
        <v>622</v>
      </c>
      <c r="P60" s="502">
        <v>682380.6</v>
      </c>
      <c r="Q60" s="525">
        <v>9.5000000000000001E-2</v>
      </c>
      <c r="R60" s="504" t="s">
        <v>410</v>
      </c>
      <c r="S60" s="531">
        <f t="shared" si="58"/>
        <v>64826.156999999999</v>
      </c>
      <c r="T60" s="517">
        <v>0.94</v>
      </c>
      <c r="U60" s="504" t="s">
        <v>411</v>
      </c>
      <c r="V60" s="504">
        <v>1</v>
      </c>
      <c r="W60" s="504"/>
      <c r="X60" s="515">
        <v>35.594570999999995</v>
      </c>
      <c r="Y60" s="507">
        <f t="shared" si="59"/>
        <v>60937</v>
      </c>
      <c r="Z60" s="532">
        <f t="shared" si="60"/>
        <v>2234082043.9074488</v>
      </c>
      <c r="AA60" s="578">
        <f t="shared" si="61"/>
        <v>2169011.6931140278</v>
      </c>
      <c r="AB60" s="568" t="s">
        <v>49</v>
      </c>
      <c r="AC60" s="593">
        <f t="shared" si="62"/>
        <v>381684.62584200001</v>
      </c>
      <c r="AD60" s="730" t="s">
        <v>618</v>
      </c>
      <c r="AE60" s="597">
        <f t="shared" si="63"/>
        <v>701498.75555555557</v>
      </c>
      <c r="AF60" s="536">
        <f t="shared" si="78"/>
        <v>720616.91111111117</v>
      </c>
      <c r="AG60" s="536">
        <f t="shared" si="78"/>
        <v>739735.06666666677</v>
      </c>
      <c r="AH60" s="536">
        <f t="shared" si="78"/>
        <v>758853.22222222236</v>
      </c>
      <c r="AI60" s="536">
        <f t="shared" si="78"/>
        <v>777971.37777777796</v>
      </c>
      <c r="AJ60" s="536">
        <f t="shared" si="78"/>
        <v>797089.53333333356</v>
      </c>
      <c r="AK60" s="536">
        <f t="shared" si="78"/>
        <v>816207.68888888916</v>
      </c>
      <c r="AL60" s="536">
        <f t="shared" si="78"/>
        <v>835325.84444444475</v>
      </c>
      <c r="AM60" s="598">
        <v>854444</v>
      </c>
      <c r="AN60" s="609">
        <f>((AV60-Q60)/$AF$2)+Q60</f>
        <v>0.10111111111111111</v>
      </c>
      <c r="AO60" s="513">
        <f t="shared" si="79"/>
        <v>0.10722222222222222</v>
      </c>
      <c r="AP60" s="513">
        <f t="shared" si="79"/>
        <v>0.11333333333333333</v>
      </c>
      <c r="AQ60" s="513">
        <f t="shared" si="79"/>
        <v>0.11944444444444444</v>
      </c>
      <c r="AR60" s="513">
        <f t="shared" si="79"/>
        <v>0.12555555555555556</v>
      </c>
      <c r="AS60" s="513">
        <f t="shared" si="79"/>
        <v>0.13166666666666668</v>
      </c>
      <c r="AT60" s="513">
        <f t="shared" si="79"/>
        <v>0.1377777777777778</v>
      </c>
      <c r="AU60" s="513">
        <f t="shared" si="79"/>
        <v>0.14388888888888893</v>
      </c>
      <c r="AV60" s="612">
        <v>0.15</v>
      </c>
      <c r="AW60" s="497" t="s">
        <v>542</v>
      </c>
      <c r="AX60" s="617">
        <f t="shared" si="64"/>
        <v>70929.318617283949</v>
      </c>
      <c r="AY60" s="509">
        <f t="shared" si="65"/>
        <v>77266.146580246917</v>
      </c>
      <c r="AZ60" s="509">
        <f t="shared" si="66"/>
        <v>83836.640888888898</v>
      </c>
      <c r="BA60" s="509">
        <f t="shared" si="67"/>
        <v>90640.801543209891</v>
      </c>
      <c r="BB60" s="509">
        <f t="shared" si="68"/>
        <v>97678.628543209896</v>
      </c>
      <c r="BC60" s="509">
        <f t="shared" si="69"/>
        <v>104950.12188888893</v>
      </c>
      <c r="BD60" s="509">
        <f t="shared" si="70"/>
        <v>112455.28158024697</v>
      </c>
      <c r="BE60" s="509">
        <f t="shared" si="71"/>
        <v>120194.10761728403</v>
      </c>
      <c r="BF60" s="860">
        <f t="shared" si="72"/>
        <v>128166.59999999999</v>
      </c>
      <c r="BG60" s="623">
        <v>0.94</v>
      </c>
      <c r="BH60" s="756">
        <f t="shared" si="80"/>
        <v>0.94</v>
      </c>
      <c r="BI60" s="756">
        <f t="shared" si="80"/>
        <v>0.94</v>
      </c>
      <c r="BJ60" s="756">
        <f t="shared" si="80"/>
        <v>0.94</v>
      </c>
      <c r="BK60" s="756">
        <f t="shared" si="80"/>
        <v>0.94</v>
      </c>
      <c r="BL60" s="756">
        <f t="shared" si="80"/>
        <v>0.94</v>
      </c>
      <c r="BM60" s="756">
        <f t="shared" si="80"/>
        <v>0.94</v>
      </c>
      <c r="BN60" s="756">
        <f t="shared" si="80"/>
        <v>0.94</v>
      </c>
      <c r="BO60" s="757">
        <v>0.94</v>
      </c>
      <c r="BP60" s="497"/>
      <c r="BQ60" s="737">
        <f t="shared" si="73"/>
        <v>1409857.6005241182</v>
      </c>
      <c r="BR60" s="738">
        <f t="shared" si="38"/>
        <v>1542590.8858452709</v>
      </c>
      <c r="BS60" s="738">
        <f t="shared" si="39"/>
        <v>1680406.0129520204</v>
      </c>
      <c r="BT60" s="738">
        <f t="shared" si="40"/>
        <v>1823302.9818443665</v>
      </c>
      <c r="BU60" s="738">
        <f t="shared" si="41"/>
        <v>1971281.7925223096</v>
      </c>
      <c r="BV60" s="738">
        <f t="shared" si="42"/>
        <v>2124342.4449858498</v>
      </c>
      <c r="BW60" s="738">
        <f t="shared" si="43"/>
        <v>2282484.939234986</v>
      </c>
      <c r="BX60" s="738">
        <f t="shared" si="44"/>
        <v>2445709.2752697193</v>
      </c>
      <c r="BY60" s="738">
        <f t="shared" si="45"/>
        <v>2614015.4530900498</v>
      </c>
      <c r="BZ60" s="738">
        <f t="shared" si="46"/>
        <v>2787403.4726959742</v>
      </c>
      <c r="CA60" s="739">
        <f t="shared" si="74"/>
        <v>2373216.7474542628</v>
      </c>
      <c r="CB60" s="739">
        <f t="shared" si="29"/>
        <v>2585240.0199261853</v>
      </c>
      <c r="CC60" s="739">
        <f t="shared" si="30"/>
        <v>2805081.5105297947</v>
      </c>
      <c r="CD60" s="739">
        <f t="shared" si="31"/>
        <v>3032741.2192650917</v>
      </c>
      <c r="CE60" s="739">
        <f t="shared" si="32"/>
        <v>3268219.1461320762</v>
      </c>
      <c r="CF60" s="739">
        <f t="shared" si="33"/>
        <v>3511515.2911307476</v>
      </c>
      <c r="CG60" s="739">
        <f t="shared" si="34"/>
        <v>3762629.6542611066</v>
      </c>
      <c r="CH60" s="739">
        <f t="shared" si="35"/>
        <v>4021562.2355231531</v>
      </c>
      <c r="CI60" s="739">
        <f t="shared" si="36"/>
        <v>4288313.0349168833</v>
      </c>
    </row>
    <row r="61" spans="1:87">
      <c r="A61" s="580">
        <v>152</v>
      </c>
      <c r="B61" s="497" t="s">
        <v>101</v>
      </c>
      <c r="C61" s="497" t="s">
        <v>117</v>
      </c>
      <c r="D61" s="497" t="s">
        <v>126</v>
      </c>
      <c r="E61" s="497" t="str">
        <f t="shared" si="56"/>
        <v>Purchase of consumables for Cesearian Section with indication (with complication)</v>
      </c>
      <c r="F61" s="497">
        <v>2</v>
      </c>
      <c r="G61" s="497">
        <v>2.95</v>
      </c>
      <c r="H61" s="504">
        <v>27.188775510204081</v>
      </c>
      <c r="I61" s="504">
        <v>339.31476048979596</v>
      </c>
      <c r="J61" s="530">
        <v>12.479957413398388</v>
      </c>
      <c r="K61" s="500">
        <f t="shared" si="57"/>
        <v>87199.536845816328</v>
      </c>
      <c r="L61" s="501">
        <v>0.93999999999999984</v>
      </c>
      <c r="M61" s="501">
        <v>0.57999999999999996</v>
      </c>
      <c r="N61" s="563" t="s">
        <v>48</v>
      </c>
      <c r="O61" s="577" t="s">
        <v>622</v>
      </c>
      <c r="P61" s="502">
        <v>682380.6</v>
      </c>
      <c r="Q61" s="525">
        <v>5.0000000000000001E-3</v>
      </c>
      <c r="R61" s="504" t="s">
        <v>410</v>
      </c>
      <c r="S61" s="504">
        <f t="shared" si="58"/>
        <v>3411.9029999999998</v>
      </c>
      <c r="T61" s="501">
        <v>0.94</v>
      </c>
      <c r="U61" s="504" t="s">
        <v>411</v>
      </c>
      <c r="V61" s="504">
        <v>1</v>
      </c>
      <c r="W61" s="504"/>
      <c r="X61" s="497">
        <v>35.594570999999995</v>
      </c>
      <c r="Y61" s="507">
        <f t="shared" si="59"/>
        <v>3207</v>
      </c>
      <c r="Z61" s="508">
        <f t="shared" si="60"/>
        <v>117583265.46881308</v>
      </c>
      <c r="AA61" s="578">
        <f t="shared" si="61"/>
        <v>114158.51016389619</v>
      </c>
      <c r="AB61" s="567" t="s">
        <v>49</v>
      </c>
      <c r="AC61" s="593">
        <f t="shared" si="62"/>
        <v>50575.73137057347</v>
      </c>
      <c r="AD61" s="730" t="s">
        <v>618</v>
      </c>
      <c r="AE61" s="597">
        <f t="shared" si="63"/>
        <v>701498.75555555557</v>
      </c>
      <c r="AF61" s="536">
        <f t="shared" si="78"/>
        <v>720616.91111111117</v>
      </c>
      <c r="AG61" s="536">
        <f t="shared" si="78"/>
        <v>739735.06666666677</v>
      </c>
      <c r="AH61" s="536">
        <f t="shared" si="78"/>
        <v>758853.22222222236</v>
      </c>
      <c r="AI61" s="536">
        <f t="shared" si="78"/>
        <v>777971.37777777796</v>
      </c>
      <c r="AJ61" s="536">
        <f t="shared" si="78"/>
        <v>797089.53333333356</v>
      </c>
      <c r="AK61" s="536">
        <f t="shared" si="78"/>
        <v>816207.68888888916</v>
      </c>
      <c r="AL61" s="536">
        <f t="shared" si="78"/>
        <v>835325.84444444475</v>
      </c>
      <c r="AM61" s="598">
        <v>854444</v>
      </c>
      <c r="AN61" s="609">
        <f>((AV61-Q61)/$AF$2)+Q61</f>
        <v>5.5555555555555558E-3</v>
      </c>
      <c r="AO61" s="513">
        <f t="shared" si="79"/>
        <v>6.1111111111111114E-3</v>
      </c>
      <c r="AP61" s="513">
        <f t="shared" si="79"/>
        <v>6.6666666666666671E-3</v>
      </c>
      <c r="AQ61" s="513">
        <f t="shared" si="79"/>
        <v>7.2222222222222228E-3</v>
      </c>
      <c r="AR61" s="513">
        <f t="shared" si="79"/>
        <v>7.7777777777777784E-3</v>
      </c>
      <c r="AS61" s="513">
        <f t="shared" si="79"/>
        <v>8.3333333333333332E-3</v>
      </c>
      <c r="AT61" s="513">
        <f t="shared" si="79"/>
        <v>8.8888888888888889E-3</v>
      </c>
      <c r="AU61" s="513">
        <f t="shared" si="79"/>
        <v>9.4444444444444445E-3</v>
      </c>
      <c r="AV61" s="612">
        <v>0.01</v>
      </c>
      <c r="AW61" s="497" t="s">
        <v>542</v>
      </c>
      <c r="AX61" s="617">
        <f t="shared" si="64"/>
        <v>3897.2153086419758</v>
      </c>
      <c r="AY61" s="509">
        <f t="shared" si="65"/>
        <v>4403.7700123456798</v>
      </c>
      <c r="AZ61" s="509">
        <f t="shared" si="66"/>
        <v>4931.5671111111124</v>
      </c>
      <c r="BA61" s="509">
        <f t="shared" si="67"/>
        <v>5480.6066049382734</v>
      </c>
      <c r="BB61" s="509">
        <f t="shared" si="68"/>
        <v>6050.8884938271622</v>
      </c>
      <c r="BC61" s="509">
        <f t="shared" si="69"/>
        <v>6642.4127777777794</v>
      </c>
      <c r="BD61" s="509">
        <f t="shared" si="70"/>
        <v>7255.1794567901261</v>
      </c>
      <c r="BE61" s="509">
        <f t="shared" si="71"/>
        <v>7889.1885308642004</v>
      </c>
      <c r="BF61" s="860">
        <f t="shared" si="72"/>
        <v>8544.44</v>
      </c>
      <c r="BG61" s="606">
        <v>0.94</v>
      </c>
      <c r="BH61" s="546">
        <f t="shared" si="80"/>
        <v>0.94</v>
      </c>
      <c r="BI61" s="546">
        <f t="shared" si="80"/>
        <v>0.94</v>
      </c>
      <c r="BJ61" s="546">
        <f t="shared" si="80"/>
        <v>0.94</v>
      </c>
      <c r="BK61" s="546">
        <f t="shared" si="80"/>
        <v>0.94</v>
      </c>
      <c r="BL61" s="546">
        <f t="shared" si="80"/>
        <v>0.94</v>
      </c>
      <c r="BM61" s="546">
        <f t="shared" si="80"/>
        <v>0.94</v>
      </c>
      <c r="BN61" s="546">
        <f t="shared" si="80"/>
        <v>0.94</v>
      </c>
      <c r="BO61" s="751">
        <v>0.94</v>
      </c>
      <c r="BP61" s="497"/>
      <c r="BQ61" s="737">
        <f t="shared" si="73"/>
        <v>66211.935895059782</v>
      </c>
      <c r="BR61" s="738">
        <f t="shared" si="38"/>
        <v>75629.984259531455</v>
      </c>
      <c r="BS61" s="738">
        <f t="shared" si="39"/>
        <v>85460.265943673905</v>
      </c>
      <c r="BT61" s="738">
        <f t="shared" si="40"/>
        <v>95702.780947487132</v>
      </c>
      <c r="BU61" s="738">
        <f t="shared" si="41"/>
        <v>106357.52927097115</v>
      </c>
      <c r="BV61" s="738">
        <f t="shared" si="42"/>
        <v>117424.5109141259</v>
      </c>
      <c r="BW61" s="738">
        <f t="shared" si="43"/>
        <v>128903.72587695149</v>
      </c>
      <c r="BX61" s="738">
        <f t="shared" si="44"/>
        <v>140795.17415944784</v>
      </c>
      <c r="BY61" s="738">
        <f t="shared" si="45"/>
        <v>153098.85576161498</v>
      </c>
      <c r="BZ61" s="738">
        <f t="shared" si="46"/>
        <v>165814.77068345281</v>
      </c>
      <c r="CA61" s="739">
        <f t="shared" si="74"/>
        <v>130396.52458539906</v>
      </c>
      <c r="CB61" s="739">
        <f t="shared" si="29"/>
        <v>147345.28610978261</v>
      </c>
      <c r="CC61" s="739">
        <f t="shared" si="30"/>
        <v>165004.79473704679</v>
      </c>
      <c r="CD61" s="739">
        <f t="shared" si="31"/>
        <v>183375.05046719164</v>
      </c>
      <c r="CE61" s="739">
        <f t="shared" si="32"/>
        <v>202456.05330021709</v>
      </c>
      <c r="CF61" s="739">
        <f t="shared" si="33"/>
        <v>222247.80323612326</v>
      </c>
      <c r="CG61" s="739">
        <f t="shared" si="34"/>
        <v>242750.30027491006</v>
      </c>
      <c r="CH61" s="739">
        <f t="shared" si="35"/>
        <v>263963.54441657756</v>
      </c>
      <c r="CI61" s="739">
        <f t="shared" si="36"/>
        <v>285887.53566112556</v>
      </c>
    </row>
    <row r="62" spans="1:87">
      <c r="A62" s="580">
        <v>153</v>
      </c>
      <c r="B62" s="497" t="s">
        <v>101</v>
      </c>
      <c r="C62" s="497" t="s">
        <v>117</v>
      </c>
      <c r="D62" s="506" t="s">
        <v>252</v>
      </c>
      <c r="E62" s="497" t="str">
        <f t="shared" si="56"/>
        <v>Purchase of consumables for Treatment of postpartum hemorrhage</v>
      </c>
      <c r="F62" s="497">
        <v>2</v>
      </c>
      <c r="G62" s="497">
        <v>2.95</v>
      </c>
      <c r="H62" s="497"/>
      <c r="I62" s="497"/>
      <c r="J62" s="499"/>
      <c r="K62" s="500">
        <f t="shared" si="57"/>
        <v>0</v>
      </c>
      <c r="L62" s="501"/>
      <c r="M62" s="501">
        <v>0.65</v>
      </c>
      <c r="N62" s="563" t="s">
        <v>48</v>
      </c>
      <c r="O62" s="577" t="s">
        <v>622</v>
      </c>
      <c r="P62" s="502">
        <v>682380.6</v>
      </c>
      <c r="Q62" s="503">
        <v>2.4299999999999999E-2</v>
      </c>
      <c r="R62" s="504" t="s">
        <v>410</v>
      </c>
      <c r="S62" s="504">
        <f t="shared" si="58"/>
        <v>16581.848579999998</v>
      </c>
      <c r="T62" s="501">
        <v>0.95</v>
      </c>
      <c r="U62" s="504" t="s">
        <v>411</v>
      </c>
      <c r="V62" s="504">
        <v>1</v>
      </c>
      <c r="W62" s="504"/>
      <c r="X62" s="528">
        <v>185.21282400000001</v>
      </c>
      <c r="Y62" s="507">
        <f t="shared" si="59"/>
        <v>15753</v>
      </c>
      <c r="Z62" s="508">
        <f t="shared" si="60"/>
        <v>3005140826.0853829</v>
      </c>
      <c r="AA62" s="578">
        <f t="shared" si="61"/>
        <v>2917612.4525100803</v>
      </c>
      <c r="AB62" s="567" t="s">
        <v>49</v>
      </c>
      <c r="AC62" s="593">
        <f t="shared" si="62"/>
        <v>0</v>
      </c>
      <c r="AD62" s="730" t="s">
        <v>618</v>
      </c>
      <c r="AE62" s="597">
        <f t="shared" si="63"/>
        <v>701498.75555555557</v>
      </c>
      <c r="AF62" s="536">
        <f t="shared" si="78"/>
        <v>720616.91111111117</v>
      </c>
      <c r="AG62" s="536">
        <f t="shared" si="78"/>
        <v>739735.06666666677</v>
      </c>
      <c r="AH62" s="536">
        <f t="shared" si="78"/>
        <v>758853.22222222236</v>
      </c>
      <c r="AI62" s="536">
        <f t="shared" si="78"/>
        <v>777971.37777777796</v>
      </c>
      <c r="AJ62" s="536">
        <f t="shared" si="78"/>
        <v>797089.53333333356</v>
      </c>
      <c r="AK62" s="536">
        <f t="shared" si="78"/>
        <v>816207.68888888916</v>
      </c>
      <c r="AL62" s="536">
        <f t="shared" si="78"/>
        <v>835325.84444444475</v>
      </c>
      <c r="AM62" s="598">
        <v>854444</v>
      </c>
      <c r="AN62" s="710">
        <v>2.4299999999999999E-2</v>
      </c>
      <c r="AO62" s="546">
        <f t="shared" si="79"/>
        <v>2.4299999999999999E-2</v>
      </c>
      <c r="AP62" s="546">
        <f t="shared" si="79"/>
        <v>2.4299999999999999E-2</v>
      </c>
      <c r="AQ62" s="546">
        <f t="shared" si="79"/>
        <v>2.4299999999999999E-2</v>
      </c>
      <c r="AR62" s="546">
        <f t="shared" si="79"/>
        <v>2.4299999999999999E-2</v>
      </c>
      <c r="AS62" s="546">
        <f t="shared" si="79"/>
        <v>2.4299999999999999E-2</v>
      </c>
      <c r="AT62" s="546">
        <f t="shared" si="79"/>
        <v>2.4299999999999999E-2</v>
      </c>
      <c r="AU62" s="546">
        <f t="shared" si="79"/>
        <v>2.4299999999999999E-2</v>
      </c>
      <c r="AV62" s="612">
        <v>2.4299999999999999E-2</v>
      </c>
      <c r="AW62" s="725" t="s">
        <v>529</v>
      </c>
      <c r="AX62" s="617">
        <f t="shared" si="64"/>
        <v>17046.419760000001</v>
      </c>
      <c r="AY62" s="509">
        <f t="shared" si="65"/>
        <v>17510.99094</v>
      </c>
      <c r="AZ62" s="509">
        <f t="shared" si="66"/>
        <v>17975.562120000002</v>
      </c>
      <c r="BA62" s="509">
        <f t="shared" si="67"/>
        <v>18440.133300000001</v>
      </c>
      <c r="BB62" s="509">
        <f t="shared" si="68"/>
        <v>18904.704480000004</v>
      </c>
      <c r="BC62" s="509">
        <f t="shared" si="69"/>
        <v>19369.275660000003</v>
      </c>
      <c r="BD62" s="509">
        <f t="shared" si="70"/>
        <v>19833.846840000006</v>
      </c>
      <c r="BE62" s="509">
        <f t="shared" si="71"/>
        <v>20298.418020000005</v>
      </c>
      <c r="BF62" s="860">
        <f t="shared" si="72"/>
        <v>20762.9892</v>
      </c>
      <c r="BG62" s="620">
        <v>0.95</v>
      </c>
      <c r="BH62" s="754">
        <f t="shared" si="80"/>
        <v>0.95</v>
      </c>
      <c r="BI62" s="754">
        <f t="shared" si="80"/>
        <v>0.95</v>
      </c>
      <c r="BJ62" s="754">
        <f t="shared" si="80"/>
        <v>0.95</v>
      </c>
      <c r="BK62" s="754">
        <f t="shared" si="80"/>
        <v>0.95</v>
      </c>
      <c r="BL62" s="754">
        <f t="shared" si="80"/>
        <v>0.95</v>
      </c>
      <c r="BM62" s="754">
        <f t="shared" si="80"/>
        <v>0.95</v>
      </c>
      <c r="BN62" s="754">
        <f t="shared" si="80"/>
        <v>0.95</v>
      </c>
      <c r="BO62" s="751">
        <v>0.95</v>
      </c>
      <c r="BP62" s="497"/>
      <c r="BQ62" s="737">
        <f t="shared" si="73"/>
        <v>1896448.0941315521</v>
      </c>
      <c r="BR62" s="738">
        <f t="shared" si="38"/>
        <v>1949580.5977030841</v>
      </c>
      <c r="BS62" s="738">
        <f t="shared" si="39"/>
        <v>2002713.1012746154</v>
      </c>
      <c r="BT62" s="738">
        <f t="shared" si="40"/>
        <v>2055845.6048461476</v>
      </c>
      <c r="BU62" s="738">
        <f t="shared" si="41"/>
        <v>2108978.1084176791</v>
      </c>
      <c r="BV62" s="738">
        <f t="shared" si="42"/>
        <v>2162110.6119892113</v>
      </c>
      <c r="BW62" s="738">
        <f t="shared" si="43"/>
        <v>2215243.1155607426</v>
      </c>
      <c r="BX62" s="738">
        <f t="shared" si="44"/>
        <v>2268375.6191322743</v>
      </c>
      <c r="BY62" s="738">
        <f t="shared" si="45"/>
        <v>2321508.1227038056</v>
      </c>
      <c r="BZ62" s="738">
        <f t="shared" si="46"/>
        <v>2374640.6262753368</v>
      </c>
      <c r="CA62" s="739">
        <f t="shared" si="74"/>
        <v>2999354.7656970522</v>
      </c>
      <c r="CB62" s="739">
        <f t="shared" si="29"/>
        <v>3081097.0788840237</v>
      </c>
      <c r="CC62" s="739">
        <f t="shared" si="30"/>
        <v>3162839.3920709961</v>
      </c>
      <c r="CD62" s="739">
        <f t="shared" si="31"/>
        <v>3244581.7052579676</v>
      </c>
      <c r="CE62" s="739">
        <f t="shared" si="32"/>
        <v>3326324.01844494</v>
      </c>
      <c r="CF62" s="739">
        <f t="shared" si="33"/>
        <v>3408066.3316319115</v>
      </c>
      <c r="CG62" s="739">
        <f t="shared" si="34"/>
        <v>3489808.6448188834</v>
      </c>
      <c r="CH62" s="739">
        <f t="shared" si="35"/>
        <v>3571550.9580058549</v>
      </c>
      <c r="CI62" s="739">
        <f t="shared" si="36"/>
        <v>3653293.2711928259</v>
      </c>
    </row>
    <row r="63" spans="1:87">
      <c r="A63" s="580">
        <v>154</v>
      </c>
      <c r="B63" s="497" t="s">
        <v>101</v>
      </c>
      <c r="C63" s="497" t="s">
        <v>117</v>
      </c>
      <c r="D63" s="497" t="s">
        <v>127</v>
      </c>
      <c r="E63" s="497" t="str">
        <f t="shared" si="56"/>
        <v>Purchase of consumables for Maternal sepsis case management</v>
      </c>
      <c r="F63" s="497">
        <v>2</v>
      </c>
      <c r="G63" s="497">
        <v>3</v>
      </c>
      <c r="H63" s="497">
        <v>1.1951789702611475</v>
      </c>
      <c r="I63" s="497">
        <v>67.658100430910224</v>
      </c>
      <c r="J63" s="499">
        <v>56.609179139193586</v>
      </c>
      <c r="K63" s="500">
        <f t="shared" si="57"/>
        <v>13868.715862895297</v>
      </c>
      <c r="L63" s="501">
        <v>0</v>
      </c>
      <c r="M63" s="501">
        <v>0.57999999999999996</v>
      </c>
      <c r="N63" s="563" t="s">
        <v>48</v>
      </c>
      <c r="O63" s="577" t="s">
        <v>622</v>
      </c>
      <c r="P63" s="502">
        <v>682380.6</v>
      </c>
      <c r="Q63" s="525">
        <v>1.7899999999999999E-2</v>
      </c>
      <c r="R63" s="504" t="s">
        <v>408</v>
      </c>
      <c r="S63" s="504">
        <f t="shared" si="58"/>
        <v>12214.612739999999</v>
      </c>
      <c r="T63" s="501">
        <v>0.95</v>
      </c>
      <c r="U63" s="504" t="s">
        <v>411</v>
      </c>
      <c r="V63" s="504">
        <v>1</v>
      </c>
      <c r="W63" s="504"/>
      <c r="X63" s="497">
        <v>42.883588799999991</v>
      </c>
      <c r="Y63" s="507">
        <f t="shared" si="59"/>
        <v>11604</v>
      </c>
      <c r="Z63" s="508">
        <f t="shared" si="60"/>
        <v>512544591.84639305</v>
      </c>
      <c r="AA63" s="578">
        <f t="shared" si="61"/>
        <v>497616.10858873109</v>
      </c>
      <c r="AB63" s="567" t="s">
        <v>49</v>
      </c>
      <c r="AC63" s="593">
        <f t="shared" si="62"/>
        <v>8043.8552004792718</v>
      </c>
      <c r="AD63" s="730" t="s">
        <v>618</v>
      </c>
      <c r="AE63" s="597">
        <f t="shared" si="63"/>
        <v>701498.75555555557</v>
      </c>
      <c r="AF63" s="536">
        <f t="shared" si="78"/>
        <v>720616.91111111117</v>
      </c>
      <c r="AG63" s="536">
        <f t="shared" si="78"/>
        <v>739735.06666666677</v>
      </c>
      <c r="AH63" s="536">
        <f t="shared" si="78"/>
        <v>758853.22222222236</v>
      </c>
      <c r="AI63" s="536">
        <f t="shared" si="78"/>
        <v>777971.37777777796</v>
      </c>
      <c r="AJ63" s="536">
        <f t="shared" si="78"/>
        <v>797089.53333333356</v>
      </c>
      <c r="AK63" s="536">
        <f t="shared" si="78"/>
        <v>816207.68888888916</v>
      </c>
      <c r="AL63" s="536">
        <f t="shared" si="78"/>
        <v>835325.84444444475</v>
      </c>
      <c r="AM63" s="598">
        <v>854444</v>
      </c>
      <c r="AN63" s="710">
        <v>1.7899999999999999E-2</v>
      </c>
      <c r="AO63" s="546">
        <f t="shared" si="79"/>
        <v>1.7899999999999999E-2</v>
      </c>
      <c r="AP63" s="546">
        <f t="shared" si="79"/>
        <v>1.7899999999999999E-2</v>
      </c>
      <c r="AQ63" s="546">
        <f t="shared" si="79"/>
        <v>1.7899999999999999E-2</v>
      </c>
      <c r="AR63" s="546">
        <f t="shared" si="79"/>
        <v>1.7899999999999999E-2</v>
      </c>
      <c r="AS63" s="546">
        <f t="shared" si="79"/>
        <v>1.7899999999999999E-2</v>
      </c>
      <c r="AT63" s="546">
        <f t="shared" si="79"/>
        <v>1.7899999999999999E-2</v>
      </c>
      <c r="AU63" s="546">
        <f t="shared" si="79"/>
        <v>1.7899999999999999E-2</v>
      </c>
      <c r="AV63" s="612">
        <v>1.7899999999999999E-2</v>
      </c>
      <c r="AW63" s="725" t="s">
        <v>529</v>
      </c>
      <c r="AX63" s="617">
        <f t="shared" si="64"/>
        <v>12556.827724444443</v>
      </c>
      <c r="AY63" s="509">
        <f t="shared" si="65"/>
        <v>12899.04270888889</v>
      </c>
      <c r="AZ63" s="509">
        <f t="shared" si="66"/>
        <v>13241.257693333335</v>
      </c>
      <c r="BA63" s="509">
        <f t="shared" si="67"/>
        <v>13583.47267777778</v>
      </c>
      <c r="BB63" s="509">
        <f t="shared" si="68"/>
        <v>13925.687662222224</v>
      </c>
      <c r="BC63" s="509">
        <f t="shared" si="69"/>
        <v>14267.902646666671</v>
      </c>
      <c r="BD63" s="509">
        <f t="shared" si="70"/>
        <v>14610.117631111116</v>
      </c>
      <c r="BE63" s="509">
        <f t="shared" si="71"/>
        <v>14952.332615555561</v>
      </c>
      <c r="BF63" s="860">
        <f t="shared" si="72"/>
        <v>15294.5476</v>
      </c>
      <c r="BG63" s="620">
        <v>0.95</v>
      </c>
      <c r="BH63" s="754">
        <f t="shared" si="80"/>
        <v>0.95</v>
      </c>
      <c r="BI63" s="754">
        <f t="shared" si="80"/>
        <v>0.95</v>
      </c>
      <c r="BJ63" s="754">
        <f t="shared" si="80"/>
        <v>0.95</v>
      </c>
      <c r="BK63" s="754">
        <f t="shared" si="80"/>
        <v>0.95</v>
      </c>
      <c r="BL63" s="754">
        <f t="shared" si="80"/>
        <v>0.95</v>
      </c>
      <c r="BM63" s="754">
        <f t="shared" si="80"/>
        <v>0.95</v>
      </c>
      <c r="BN63" s="754">
        <f t="shared" si="80"/>
        <v>0.95</v>
      </c>
      <c r="BO63" s="751">
        <v>0.95</v>
      </c>
      <c r="BP63" s="497"/>
      <c r="BQ63" s="737">
        <f t="shared" si="73"/>
        <v>288617.342981464</v>
      </c>
      <c r="BR63" s="738">
        <f t="shared" si="38"/>
        <v>296703.49205890077</v>
      </c>
      <c r="BS63" s="738">
        <f t="shared" si="39"/>
        <v>304789.6411363376</v>
      </c>
      <c r="BT63" s="738">
        <f t="shared" si="40"/>
        <v>312875.79021377437</v>
      </c>
      <c r="BU63" s="738">
        <f t="shared" si="41"/>
        <v>320961.93929121119</v>
      </c>
      <c r="BV63" s="738">
        <f t="shared" si="42"/>
        <v>329048.08836864802</v>
      </c>
      <c r="BW63" s="738">
        <f t="shared" si="43"/>
        <v>337134.23744608485</v>
      </c>
      <c r="BX63" s="738">
        <f t="shared" si="44"/>
        <v>345220.38652352162</v>
      </c>
      <c r="BY63" s="738">
        <f t="shared" si="45"/>
        <v>353306.53560095845</v>
      </c>
      <c r="BZ63" s="738">
        <f t="shared" si="46"/>
        <v>361392.6846783951</v>
      </c>
      <c r="CA63" s="739">
        <f t="shared" si="74"/>
        <v>511557.74492913933</v>
      </c>
      <c r="CB63" s="739">
        <f t="shared" si="29"/>
        <v>525499.38126954762</v>
      </c>
      <c r="CC63" s="739">
        <f t="shared" si="30"/>
        <v>539441.01760995586</v>
      </c>
      <c r="CD63" s="739">
        <f t="shared" si="31"/>
        <v>553382.65395036421</v>
      </c>
      <c r="CE63" s="739">
        <f t="shared" si="32"/>
        <v>567324.29029077245</v>
      </c>
      <c r="CF63" s="739">
        <f t="shared" si="33"/>
        <v>581265.9266311808</v>
      </c>
      <c r="CG63" s="739">
        <f t="shared" si="34"/>
        <v>595207.56297158904</v>
      </c>
      <c r="CH63" s="739">
        <f t="shared" si="35"/>
        <v>609149.19931199739</v>
      </c>
      <c r="CI63" s="739">
        <f t="shared" si="36"/>
        <v>623090.8356524054</v>
      </c>
    </row>
    <row r="64" spans="1:87">
      <c r="A64" s="580">
        <v>156</v>
      </c>
      <c r="B64" s="497" t="s">
        <v>101</v>
      </c>
      <c r="C64" s="497" t="s">
        <v>128</v>
      </c>
      <c r="D64" s="497" t="s">
        <v>129</v>
      </c>
      <c r="E64" s="497" t="str">
        <f t="shared" si="56"/>
        <v>Purchase of consumables for Clean practices and immediate essential newborn care (in facility)</v>
      </c>
      <c r="F64" s="498">
        <v>3</v>
      </c>
      <c r="G64" s="497">
        <v>2.95</v>
      </c>
      <c r="H64" s="497">
        <v>0.38747282389728283</v>
      </c>
      <c r="I64" s="497">
        <v>1.5323269261671779</v>
      </c>
      <c r="J64" s="499">
        <v>3.9546694159211291</v>
      </c>
      <c r="K64" s="500">
        <f t="shared" si="57"/>
        <v>228348.85559271459</v>
      </c>
      <c r="L64" s="501">
        <v>0.94999999999999984</v>
      </c>
      <c r="M64" s="501">
        <v>0.65</v>
      </c>
      <c r="N64" s="563" t="s">
        <v>48</v>
      </c>
      <c r="O64" s="577" t="s">
        <v>414</v>
      </c>
      <c r="P64" s="502">
        <v>620346</v>
      </c>
      <c r="Q64" s="525">
        <v>1</v>
      </c>
      <c r="R64" s="504"/>
      <c r="S64" s="504">
        <f t="shared" si="58"/>
        <v>620346</v>
      </c>
      <c r="T64" s="501">
        <v>0.95</v>
      </c>
      <c r="U64" s="504" t="s">
        <v>411</v>
      </c>
      <c r="V64" s="504">
        <v>1</v>
      </c>
      <c r="W64" s="504"/>
      <c r="X64" s="497">
        <v>3.3370439999999997</v>
      </c>
      <c r="Y64" s="507">
        <f t="shared" si="59"/>
        <v>589329</v>
      </c>
      <c r="Z64" s="508">
        <f t="shared" si="60"/>
        <v>2025614276.4336836</v>
      </c>
      <c r="AA64" s="578">
        <f t="shared" si="61"/>
        <v>1966615.8023627996</v>
      </c>
      <c r="AB64" s="567" t="s">
        <v>49</v>
      </c>
      <c r="AC64" s="593">
        <f t="shared" si="62"/>
        <v>148426.7561352645</v>
      </c>
      <c r="AD64" s="567" t="s">
        <v>535</v>
      </c>
      <c r="AE64" s="597">
        <f t="shared" si="63"/>
        <v>637726.23024055362</v>
      </c>
      <c r="AF64" s="536">
        <f t="shared" si="78"/>
        <v>655106.46048110723</v>
      </c>
      <c r="AG64" s="536">
        <f t="shared" si="78"/>
        <v>672486.69072166085</v>
      </c>
      <c r="AH64" s="536">
        <f t="shared" si="78"/>
        <v>689866.92096221447</v>
      </c>
      <c r="AI64" s="536">
        <f t="shared" si="78"/>
        <v>707247.15120276809</v>
      </c>
      <c r="AJ64" s="536">
        <f t="shared" si="78"/>
        <v>724627.3814433217</v>
      </c>
      <c r="AK64" s="536">
        <f t="shared" si="78"/>
        <v>742007.61168387532</v>
      </c>
      <c r="AL64" s="536">
        <f t="shared" si="78"/>
        <v>759387.84192442894</v>
      </c>
      <c r="AM64" s="598">
        <v>776768.07216498244</v>
      </c>
      <c r="AN64" s="710">
        <v>1</v>
      </c>
      <c r="AO64" s="546">
        <f t="shared" si="79"/>
        <v>1</v>
      </c>
      <c r="AP64" s="546">
        <f t="shared" si="79"/>
        <v>1</v>
      </c>
      <c r="AQ64" s="546">
        <f t="shared" si="79"/>
        <v>1</v>
      </c>
      <c r="AR64" s="546">
        <f t="shared" si="79"/>
        <v>1</v>
      </c>
      <c r="AS64" s="546">
        <f t="shared" si="79"/>
        <v>1</v>
      </c>
      <c r="AT64" s="546">
        <f t="shared" si="79"/>
        <v>1</v>
      </c>
      <c r="AU64" s="546">
        <f t="shared" si="79"/>
        <v>1</v>
      </c>
      <c r="AV64" s="612">
        <v>1</v>
      </c>
      <c r="AW64" s="725" t="s">
        <v>529</v>
      </c>
      <c r="AX64" s="617">
        <f t="shared" si="64"/>
        <v>637726.23024055362</v>
      </c>
      <c r="AY64" s="509">
        <f t="shared" si="65"/>
        <v>655106.46048110723</v>
      </c>
      <c r="AZ64" s="509">
        <f t="shared" si="66"/>
        <v>672486.69072166085</v>
      </c>
      <c r="BA64" s="509">
        <f t="shared" si="67"/>
        <v>689866.92096221447</v>
      </c>
      <c r="BB64" s="509">
        <f t="shared" si="68"/>
        <v>707247.15120276809</v>
      </c>
      <c r="BC64" s="509">
        <f t="shared" si="69"/>
        <v>724627.3814433217</v>
      </c>
      <c r="BD64" s="509">
        <f t="shared" si="70"/>
        <v>742007.61168387532</v>
      </c>
      <c r="BE64" s="509">
        <f t="shared" si="71"/>
        <v>759387.84192442894</v>
      </c>
      <c r="BF64" s="860">
        <f t="shared" si="72"/>
        <v>776768.07216498244</v>
      </c>
      <c r="BG64" s="620">
        <v>0.95</v>
      </c>
      <c r="BH64" s="754">
        <f t="shared" si="80"/>
        <v>0.95</v>
      </c>
      <c r="BI64" s="754">
        <f t="shared" si="80"/>
        <v>0.95</v>
      </c>
      <c r="BJ64" s="754">
        <f t="shared" si="80"/>
        <v>0.95</v>
      </c>
      <c r="BK64" s="754">
        <f t="shared" si="80"/>
        <v>0.95</v>
      </c>
      <c r="BL64" s="754">
        <f t="shared" si="80"/>
        <v>0.95</v>
      </c>
      <c r="BM64" s="754">
        <f t="shared" si="80"/>
        <v>0.95</v>
      </c>
      <c r="BN64" s="754">
        <f t="shared" si="80"/>
        <v>0.95</v>
      </c>
      <c r="BO64" s="751">
        <v>0.95</v>
      </c>
      <c r="BP64" s="497"/>
      <c r="BQ64" s="737">
        <f t="shared" si="73"/>
        <v>1278300.2715358199</v>
      </c>
      <c r="BR64" s="738">
        <f t="shared" si="38"/>
        <v>1314114.4027397847</v>
      </c>
      <c r="BS64" s="738">
        <f t="shared" si="39"/>
        <v>1349928.5339437497</v>
      </c>
      <c r="BT64" s="738">
        <f t="shared" si="40"/>
        <v>1385742.6651477143</v>
      </c>
      <c r="BU64" s="738">
        <f t="shared" si="41"/>
        <v>1421556.7963516791</v>
      </c>
      <c r="BV64" s="738">
        <f t="shared" si="42"/>
        <v>1457370.927555644</v>
      </c>
      <c r="BW64" s="738">
        <f t="shared" si="43"/>
        <v>1493185.0587596085</v>
      </c>
      <c r="BX64" s="738">
        <f t="shared" si="44"/>
        <v>1528999.1899635738</v>
      </c>
      <c r="BY64" s="738">
        <f t="shared" si="45"/>
        <v>1564813.3211675386</v>
      </c>
      <c r="BZ64" s="738">
        <f t="shared" si="46"/>
        <v>1600627.452371503</v>
      </c>
      <c r="CA64" s="739">
        <f t="shared" si="74"/>
        <v>2021714.4657535148</v>
      </c>
      <c r="CB64" s="739">
        <f t="shared" si="29"/>
        <v>2076813.1291442302</v>
      </c>
      <c r="CC64" s="739">
        <f t="shared" si="30"/>
        <v>2131911.7925349451</v>
      </c>
      <c r="CD64" s="739">
        <f t="shared" si="31"/>
        <v>2187010.4559256602</v>
      </c>
      <c r="CE64" s="739">
        <f t="shared" si="32"/>
        <v>2242109.1193163753</v>
      </c>
      <c r="CF64" s="739">
        <f t="shared" si="33"/>
        <v>2297207.78270709</v>
      </c>
      <c r="CG64" s="739">
        <f t="shared" si="34"/>
        <v>2352306.4460978056</v>
      </c>
      <c r="CH64" s="739">
        <f t="shared" si="35"/>
        <v>2407405.1094885208</v>
      </c>
      <c r="CI64" s="739">
        <f t="shared" si="36"/>
        <v>2462503.7728792354</v>
      </c>
    </row>
    <row r="65" spans="1:87">
      <c r="A65" s="580">
        <v>158</v>
      </c>
      <c r="B65" s="497" t="s">
        <v>101</v>
      </c>
      <c r="C65" s="497" t="s">
        <v>128</v>
      </c>
      <c r="D65" s="497" t="s">
        <v>130</v>
      </c>
      <c r="E65" s="497" t="str">
        <f t="shared" si="56"/>
        <v>Purchase of consumables for Neonatal resuscitation (institutional)</v>
      </c>
      <c r="F65" s="498">
        <v>3</v>
      </c>
      <c r="G65" s="497">
        <v>2.65</v>
      </c>
      <c r="H65" s="497">
        <v>0.94910673336750229</v>
      </c>
      <c r="I65" s="497">
        <v>25.789513483879571</v>
      </c>
      <c r="J65" s="499">
        <v>27.172405986812919</v>
      </c>
      <c r="K65" s="500">
        <f t="shared" si="57"/>
        <v>102917.79406995588</v>
      </c>
      <c r="L65" s="501">
        <v>0.95000000000047735</v>
      </c>
      <c r="M65" s="501">
        <v>0.65</v>
      </c>
      <c r="N65" s="563" t="s">
        <v>48</v>
      </c>
      <c r="O65" s="577" t="s">
        <v>414</v>
      </c>
      <c r="P65" s="514">
        <v>620346</v>
      </c>
      <c r="Q65" s="525">
        <v>0.184</v>
      </c>
      <c r="R65" s="504" t="s">
        <v>415</v>
      </c>
      <c r="S65" s="504">
        <f t="shared" si="58"/>
        <v>114143.664</v>
      </c>
      <c r="T65" s="501">
        <v>0.95</v>
      </c>
      <c r="U65" s="504" t="s">
        <v>411</v>
      </c>
      <c r="V65" s="504">
        <v>1</v>
      </c>
      <c r="W65" s="547" t="s">
        <v>609</v>
      </c>
      <c r="X65" s="497">
        <v>0</v>
      </c>
      <c r="Y65" s="507">
        <f t="shared" si="59"/>
        <v>108436</v>
      </c>
      <c r="Z65" s="508">
        <f t="shared" si="60"/>
        <v>0</v>
      </c>
      <c r="AA65" s="578">
        <f t="shared" si="61"/>
        <v>0</v>
      </c>
      <c r="AB65" s="567" t="s">
        <v>49</v>
      </c>
      <c r="AC65" s="593">
        <f t="shared" si="62"/>
        <v>66896.566145471326</v>
      </c>
      <c r="AD65" s="567" t="s">
        <v>535</v>
      </c>
      <c r="AE65" s="597">
        <f t="shared" si="63"/>
        <v>637726.23024055362</v>
      </c>
      <c r="AF65" s="536">
        <f t="shared" si="78"/>
        <v>655106.46048110723</v>
      </c>
      <c r="AG65" s="536">
        <f t="shared" si="78"/>
        <v>672486.69072166085</v>
      </c>
      <c r="AH65" s="536">
        <f t="shared" si="78"/>
        <v>689866.92096221447</v>
      </c>
      <c r="AI65" s="536">
        <f t="shared" si="78"/>
        <v>707247.15120276809</v>
      </c>
      <c r="AJ65" s="536">
        <f t="shared" si="78"/>
        <v>724627.3814433217</v>
      </c>
      <c r="AK65" s="536">
        <f t="shared" si="78"/>
        <v>742007.61168387532</v>
      </c>
      <c r="AL65" s="536">
        <f t="shared" si="78"/>
        <v>759387.84192442894</v>
      </c>
      <c r="AM65" s="598">
        <v>776768.07216498244</v>
      </c>
      <c r="AN65" s="710">
        <v>0.184</v>
      </c>
      <c r="AO65" s="546">
        <f t="shared" si="79"/>
        <v>0.184</v>
      </c>
      <c r="AP65" s="546">
        <f t="shared" si="79"/>
        <v>0.184</v>
      </c>
      <c r="AQ65" s="546">
        <f t="shared" si="79"/>
        <v>0.184</v>
      </c>
      <c r="AR65" s="546">
        <f t="shared" si="79"/>
        <v>0.184</v>
      </c>
      <c r="AS65" s="546">
        <f t="shared" si="79"/>
        <v>0.184</v>
      </c>
      <c r="AT65" s="546">
        <f t="shared" si="79"/>
        <v>0.184</v>
      </c>
      <c r="AU65" s="546">
        <f t="shared" si="79"/>
        <v>0.184</v>
      </c>
      <c r="AV65" s="612">
        <v>0.184</v>
      </c>
      <c r="AW65" s="725" t="s">
        <v>529</v>
      </c>
      <c r="AX65" s="617">
        <f t="shared" si="64"/>
        <v>117341.62636426186</v>
      </c>
      <c r="AY65" s="509">
        <f t="shared" si="65"/>
        <v>120539.58872852373</v>
      </c>
      <c r="AZ65" s="509">
        <f t="shared" si="66"/>
        <v>123737.55109278559</v>
      </c>
      <c r="BA65" s="509">
        <f t="shared" si="67"/>
        <v>126935.51345704746</v>
      </c>
      <c r="BB65" s="509">
        <f t="shared" si="68"/>
        <v>130133.47582130933</v>
      </c>
      <c r="BC65" s="509">
        <f t="shared" si="69"/>
        <v>133331.4381855712</v>
      </c>
      <c r="BD65" s="509">
        <f t="shared" si="70"/>
        <v>136529.40054983305</v>
      </c>
      <c r="BE65" s="509">
        <f t="shared" si="71"/>
        <v>139727.36291409493</v>
      </c>
      <c r="BF65" s="860">
        <f t="shared" si="72"/>
        <v>142925.32527835676</v>
      </c>
      <c r="BG65" s="620">
        <v>0.95</v>
      </c>
      <c r="BH65" s="754">
        <f t="shared" si="80"/>
        <v>0.95</v>
      </c>
      <c r="BI65" s="754">
        <f t="shared" si="80"/>
        <v>0.95</v>
      </c>
      <c r="BJ65" s="754">
        <f t="shared" si="80"/>
        <v>0.95</v>
      </c>
      <c r="BK65" s="754">
        <f t="shared" si="80"/>
        <v>0.95</v>
      </c>
      <c r="BL65" s="754">
        <f t="shared" si="80"/>
        <v>0.95</v>
      </c>
      <c r="BM65" s="754">
        <f t="shared" si="80"/>
        <v>0.95</v>
      </c>
      <c r="BN65" s="754">
        <f t="shared" si="80"/>
        <v>0.95</v>
      </c>
      <c r="BO65" s="751">
        <v>0.95</v>
      </c>
      <c r="BP65" s="497"/>
      <c r="BQ65" s="737">
        <f t="shared" si="73"/>
        <v>0</v>
      </c>
      <c r="BR65" s="738">
        <f t="shared" si="38"/>
        <v>0</v>
      </c>
      <c r="BS65" s="738">
        <f t="shared" si="39"/>
        <v>0</v>
      </c>
      <c r="BT65" s="738">
        <f t="shared" si="40"/>
        <v>0</v>
      </c>
      <c r="BU65" s="738">
        <f t="shared" si="41"/>
        <v>0</v>
      </c>
      <c r="BV65" s="738">
        <f t="shared" si="42"/>
        <v>0</v>
      </c>
      <c r="BW65" s="738">
        <f t="shared" si="43"/>
        <v>0</v>
      </c>
      <c r="BX65" s="738">
        <f t="shared" si="44"/>
        <v>0</v>
      </c>
      <c r="BY65" s="738">
        <f t="shared" si="45"/>
        <v>0</v>
      </c>
      <c r="BZ65" s="738">
        <f t="shared" si="46"/>
        <v>0</v>
      </c>
      <c r="CA65" s="739">
        <f t="shared" si="74"/>
        <v>0</v>
      </c>
      <c r="CB65" s="739">
        <f t="shared" si="29"/>
        <v>0</v>
      </c>
      <c r="CC65" s="739">
        <f t="shared" si="30"/>
        <v>0</v>
      </c>
      <c r="CD65" s="739">
        <f t="shared" si="31"/>
        <v>0</v>
      </c>
      <c r="CE65" s="739">
        <f t="shared" si="32"/>
        <v>0</v>
      </c>
      <c r="CF65" s="739">
        <f t="shared" si="33"/>
        <v>0</v>
      </c>
      <c r="CG65" s="739">
        <f t="shared" si="34"/>
        <v>0</v>
      </c>
      <c r="CH65" s="739">
        <f t="shared" si="35"/>
        <v>0</v>
      </c>
      <c r="CI65" s="739">
        <f t="shared" si="36"/>
        <v>0</v>
      </c>
    </row>
    <row r="66" spans="1:87">
      <c r="A66" s="580">
        <v>160</v>
      </c>
      <c r="B66" s="497" t="s">
        <v>101</v>
      </c>
      <c r="C66" s="497" t="s">
        <v>128</v>
      </c>
      <c r="D66" s="497" t="s">
        <v>131</v>
      </c>
      <c r="E66" s="497" t="str">
        <f t="shared" si="56"/>
        <v>Purchase of consumables for Newborn sepsis - full supportive care</v>
      </c>
      <c r="F66" s="498">
        <v>2</v>
      </c>
      <c r="G66" s="497">
        <v>2.95</v>
      </c>
      <c r="H66" s="497">
        <v>7.0166104931097486</v>
      </c>
      <c r="I66" s="497">
        <v>211.84243218901076</v>
      </c>
      <c r="J66" s="499">
        <v>30.191562207569913</v>
      </c>
      <c r="K66" s="500">
        <f t="shared" si="57"/>
        <v>57891.25916435018</v>
      </c>
      <c r="L66" s="501">
        <v>0.94999999999977613</v>
      </c>
      <c r="M66" s="501">
        <v>0.65</v>
      </c>
      <c r="N66" s="563" t="s">
        <v>48</v>
      </c>
      <c r="O66" s="577" t="s">
        <v>414</v>
      </c>
      <c r="P66" s="502">
        <v>620346</v>
      </c>
      <c r="Q66" s="525">
        <v>1.4E-2</v>
      </c>
      <c r="R66" s="504" t="s">
        <v>416</v>
      </c>
      <c r="S66" s="504">
        <f t="shared" si="58"/>
        <v>8684.844000000001</v>
      </c>
      <c r="T66" s="501">
        <v>0.95</v>
      </c>
      <c r="U66" s="504" t="s">
        <v>411</v>
      </c>
      <c r="V66" s="504">
        <v>1</v>
      </c>
      <c r="W66" s="504"/>
      <c r="X66" s="497">
        <v>27.864042000000001</v>
      </c>
      <c r="Y66" s="507">
        <f t="shared" si="59"/>
        <v>8251</v>
      </c>
      <c r="Z66" s="508">
        <f t="shared" si="60"/>
        <v>236791968.5328899</v>
      </c>
      <c r="AA66" s="578">
        <f t="shared" si="61"/>
        <v>229895.11508047563</v>
      </c>
      <c r="AB66" s="567" t="s">
        <v>49</v>
      </c>
      <c r="AC66" s="593">
        <f t="shared" si="62"/>
        <v>37629.318456827619</v>
      </c>
      <c r="AD66" s="567" t="s">
        <v>535</v>
      </c>
      <c r="AE66" s="597">
        <f t="shared" si="63"/>
        <v>637726.23024055362</v>
      </c>
      <c r="AF66" s="536">
        <f t="shared" si="78"/>
        <v>655106.46048110723</v>
      </c>
      <c r="AG66" s="536">
        <f t="shared" si="78"/>
        <v>672486.69072166085</v>
      </c>
      <c r="AH66" s="536">
        <f t="shared" si="78"/>
        <v>689866.92096221447</v>
      </c>
      <c r="AI66" s="536">
        <f t="shared" si="78"/>
        <v>707247.15120276809</v>
      </c>
      <c r="AJ66" s="536">
        <f t="shared" si="78"/>
        <v>724627.3814433217</v>
      </c>
      <c r="AK66" s="536">
        <f t="shared" si="78"/>
        <v>742007.61168387532</v>
      </c>
      <c r="AL66" s="536">
        <f t="shared" si="78"/>
        <v>759387.84192442894</v>
      </c>
      <c r="AM66" s="598">
        <v>776768.07216498244</v>
      </c>
      <c r="AN66" s="710">
        <v>1.4E-2</v>
      </c>
      <c r="AO66" s="546">
        <f t="shared" si="79"/>
        <v>1.4E-2</v>
      </c>
      <c r="AP66" s="546">
        <f t="shared" si="79"/>
        <v>1.4E-2</v>
      </c>
      <c r="AQ66" s="546">
        <f t="shared" si="79"/>
        <v>1.4E-2</v>
      </c>
      <c r="AR66" s="546">
        <f t="shared" si="79"/>
        <v>1.4E-2</v>
      </c>
      <c r="AS66" s="546">
        <f t="shared" si="79"/>
        <v>1.4E-2</v>
      </c>
      <c r="AT66" s="546">
        <f t="shared" si="79"/>
        <v>1.4E-2</v>
      </c>
      <c r="AU66" s="546">
        <f t="shared" si="79"/>
        <v>1.4E-2</v>
      </c>
      <c r="AV66" s="612">
        <v>1.4E-2</v>
      </c>
      <c r="AW66" s="725" t="s">
        <v>529</v>
      </c>
      <c r="AX66" s="617">
        <f t="shared" si="64"/>
        <v>8928.1672233677509</v>
      </c>
      <c r="AY66" s="509">
        <f t="shared" si="65"/>
        <v>9171.4904467355009</v>
      </c>
      <c r="AZ66" s="509">
        <f t="shared" si="66"/>
        <v>9414.8136701032527</v>
      </c>
      <c r="BA66" s="509">
        <f t="shared" si="67"/>
        <v>9658.1368934710026</v>
      </c>
      <c r="BB66" s="509">
        <f t="shared" si="68"/>
        <v>9901.4601168387526</v>
      </c>
      <c r="BC66" s="509">
        <f t="shared" si="69"/>
        <v>10144.783340206504</v>
      </c>
      <c r="BD66" s="509">
        <f t="shared" si="70"/>
        <v>10388.106563574254</v>
      </c>
      <c r="BE66" s="509">
        <f t="shared" si="71"/>
        <v>10631.429786942006</v>
      </c>
      <c r="BF66" s="860">
        <f t="shared" si="72"/>
        <v>10874.753010309754</v>
      </c>
      <c r="BG66" s="620">
        <v>0.95</v>
      </c>
      <c r="BH66" s="754">
        <f t="shared" si="80"/>
        <v>0.95</v>
      </c>
      <c r="BI66" s="754">
        <f t="shared" si="80"/>
        <v>0.95</v>
      </c>
      <c r="BJ66" s="754">
        <f t="shared" si="80"/>
        <v>0.95</v>
      </c>
      <c r="BK66" s="754">
        <f t="shared" si="80"/>
        <v>0.95</v>
      </c>
      <c r="BL66" s="754">
        <f t="shared" si="80"/>
        <v>0.95</v>
      </c>
      <c r="BM66" s="754">
        <f t="shared" si="80"/>
        <v>0.95</v>
      </c>
      <c r="BN66" s="754">
        <f t="shared" si="80"/>
        <v>0.95</v>
      </c>
      <c r="BO66" s="751">
        <v>0.95</v>
      </c>
      <c r="BP66" s="497"/>
      <c r="BQ66" s="737">
        <f t="shared" si="73"/>
        <v>149431.82480230916</v>
      </c>
      <c r="BR66" s="738">
        <f t="shared" si="38"/>
        <v>153618.45536062695</v>
      </c>
      <c r="BS66" s="738">
        <f t="shared" si="39"/>
        <v>157805.08591894471</v>
      </c>
      <c r="BT66" s="738">
        <f t="shared" si="40"/>
        <v>161991.71647726253</v>
      </c>
      <c r="BU66" s="738">
        <f t="shared" si="41"/>
        <v>166178.34703558026</v>
      </c>
      <c r="BV66" s="738">
        <f t="shared" si="42"/>
        <v>170364.97759389807</v>
      </c>
      <c r="BW66" s="738">
        <f t="shared" si="43"/>
        <v>174551.60815221583</v>
      </c>
      <c r="BX66" s="738">
        <f t="shared" si="44"/>
        <v>178738.23871053365</v>
      </c>
      <c r="BY66" s="738">
        <f t="shared" si="45"/>
        <v>182924.86926885141</v>
      </c>
      <c r="BZ66" s="738">
        <f t="shared" si="46"/>
        <v>187111.49982716917</v>
      </c>
      <c r="CA66" s="739">
        <f t="shared" si="74"/>
        <v>236336.08517019529</v>
      </c>
      <c r="CB66" s="739">
        <f t="shared" si="29"/>
        <v>242777.05525991492</v>
      </c>
      <c r="CC66" s="739">
        <f t="shared" si="30"/>
        <v>249218.02534963464</v>
      </c>
      <c r="CD66" s="739">
        <f t="shared" si="31"/>
        <v>255658.99543935424</v>
      </c>
      <c r="CE66" s="739">
        <f t="shared" si="32"/>
        <v>262099.96552907393</v>
      </c>
      <c r="CF66" s="739">
        <f t="shared" si="33"/>
        <v>268540.93561879359</v>
      </c>
      <c r="CG66" s="739">
        <f t="shared" si="34"/>
        <v>274981.90570851328</v>
      </c>
      <c r="CH66" s="739">
        <f t="shared" si="35"/>
        <v>281422.87579823291</v>
      </c>
      <c r="CI66" s="739">
        <f t="shared" si="36"/>
        <v>287863.84588795254</v>
      </c>
    </row>
    <row r="67" spans="1:87">
      <c r="A67" s="580">
        <v>164</v>
      </c>
      <c r="B67" s="497" t="s">
        <v>101</v>
      </c>
      <c r="C67" s="497" t="s">
        <v>132</v>
      </c>
      <c r="D67" s="506" t="s">
        <v>133</v>
      </c>
      <c r="E67" s="497" t="str">
        <f t="shared" si="56"/>
        <v>Purchase of consumables for Post-abortion case management</v>
      </c>
      <c r="F67" s="497">
        <v>2</v>
      </c>
      <c r="G67" s="497">
        <v>2.82</v>
      </c>
      <c r="H67" s="497">
        <v>0.05</v>
      </c>
      <c r="I67" s="497">
        <v>29.043947819584492</v>
      </c>
      <c r="J67" s="499">
        <v>580.87895639168983</v>
      </c>
      <c r="K67" s="500">
        <f t="shared" si="57"/>
        <v>139.572384</v>
      </c>
      <c r="L67" s="501">
        <v>0</v>
      </c>
      <c r="M67" s="501">
        <v>0.46</v>
      </c>
      <c r="N67" s="563" t="s">
        <v>48</v>
      </c>
      <c r="O67" s="577" t="s">
        <v>391</v>
      </c>
      <c r="P67" s="502">
        <v>949472</v>
      </c>
      <c r="Q67" s="525">
        <v>4.8999999999999998E-3</v>
      </c>
      <c r="R67" s="504" t="s">
        <v>418</v>
      </c>
      <c r="S67" s="504">
        <f t="shared" si="58"/>
        <v>4652.4128000000001</v>
      </c>
      <c r="T67" s="501">
        <v>0.6</v>
      </c>
      <c r="U67" s="504" t="s">
        <v>419</v>
      </c>
      <c r="V67" s="504">
        <v>1</v>
      </c>
      <c r="W67" s="504"/>
      <c r="X67" s="497">
        <v>106.48482719999996</v>
      </c>
      <c r="Y67" s="507">
        <f t="shared" si="59"/>
        <v>2791</v>
      </c>
      <c r="Z67" s="508">
        <f t="shared" si="60"/>
        <v>306164228.55791998</v>
      </c>
      <c r="AA67" s="578">
        <f t="shared" si="61"/>
        <v>297246.82384264073</v>
      </c>
      <c r="AB67" s="567" t="s">
        <v>49</v>
      </c>
      <c r="AC67" s="593">
        <f t="shared" si="62"/>
        <v>64.203296640000005</v>
      </c>
      <c r="AD67" s="627" t="s">
        <v>533</v>
      </c>
      <c r="AE67" s="597">
        <f t="shared" si="63"/>
        <v>971695.4444444445</v>
      </c>
      <c r="AF67" s="536">
        <f t="shared" ref="AF67:AL76" si="81">IF($AM67=$AE67,$AE67,(($AM67-$P67)/$AF$2)+AE67)</f>
        <v>993918.88888888899</v>
      </c>
      <c r="AG67" s="536">
        <f t="shared" si="81"/>
        <v>1016142.3333333335</v>
      </c>
      <c r="AH67" s="536">
        <f t="shared" si="81"/>
        <v>1038365.777777778</v>
      </c>
      <c r="AI67" s="536">
        <f t="shared" si="81"/>
        <v>1060589.2222222225</v>
      </c>
      <c r="AJ67" s="536">
        <f t="shared" si="81"/>
        <v>1082812.666666667</v>
      </c>
      <c r="AK67" s="536">
        <f t="shared" si="81"/>
        <v>1105036.1111111115</v>
      </c>
      <c r="AL67" s="536">
        <f t="shared" si="81"/>
        <v>1127259.555555556</v>
      </c>
      <c r="AM67" s="598">
        <v>1149483</v>
      </c>
      <c r="AN67" s="710">
        <v>4.8999999999999998E-3</v>
      </c>
      <c r="AO67" s="546">
        <f t="shared" ref="AO67:AU76" si="82">IF($AV67=$AN67,$AN67,(($AV67-$Q67)/$AF$2)+AN67)</f>
        <v>4.8999999999999998E-3</v>
      </c>
      <c r="AP67" s="546">
        <f t="shared" si="82"/>
        <v>4.8999999999999998E-3</v>
      </c>
      <c r="AQ67" s="546">
        <f t="shared" si="82"/>
        <v>4.8999999999999998E-3</v>
      </c>
      <c r="AR67" s="546">
        <f t="shared" si="82"/>
        <v>4.8999999999999998E-3</v>
      </c>
      <c r="AS67" s="546">
        <f t="shared" si="82"/>
        <v>4.8999999999999998E-3</v>
      </c>
      <c r="AT67" s="546">
        <f t="shared" si="82"/>
        <v>4.8999999999999998E-3</v>
      </c>
      <c r="AU67" s="546">
        <f t="shared" si="82"/>
        <v>4.8999999999999998E-3</v>
      </c>
      <c r="AV67" s="612">
        <v>4.8999999999999998E-3</v>
      </c>
      <c r="AW67" s="725" t="s">
        <v>529</v>
      </c>
      <c r="AX67" s="617">
        <f t="shared" si="64"/>
        <v>4761.3076777777778</v>
      </c>
      <c r="AY67" s="509">
        <f t="shared" si="65"/>
        <v>4870.2025555555556</v>
      </c>
      <c r="AZ67" s="509">
        <f t="shared" si="66"/>
        <v>4979.0974333333343</v>
      </c>
      <c r="BA67" s="509">
        <f t="shared" si="67"/>
        <v>5087.992311111112</v>
      </c>
      <c r="BB67" s="509">
        <f t="shared" si="68"/>
        <v>5196.8871888888898</v>
      </c>
      <c r="BC67" s="509">
        <f t="shared" si="69"/>
        <v>5305.7820666666685</v>
      </c>
      <c r="BD67" s="509">
        <f t="shared" si="70"/>
        <v>5414.6769444444462</v>
      </c>
      <c r="BE67" s="509">
        <f t="shared" si="71"/>
        <v>5523.571822222224</v>
      </c>
      <c r="BF67" s="860">
        <f t="shared" si="72"/>
        <v>5632.4666999999999</v>
      </c>
      <c r="BG67" s="620">
        <v>0.6</v>
      </c>
      <c r="BH67" s="754">
        <f t="shared" ref="BH67:BN76" si="83">IF($BO67=$BG67,$BG67,(($BO67-$T67)/$AF$2)+BG67)</f>
        <v>0.6</v>
      </c>
      <c r="BI67" s="754">
        <f t="shared" si="83"/>
        <v>0.6</v>
      </c>
      <c r="BJ67" s="754">
        <f t="shared" si="83"/>
        <v>0.6</v>
      </c>
      <c r="BK67" s="754">
        <f t="shared" si="83"/>
        <v>0.6</v>
      </c>
      <c r="BL67" s="754">
        <f t="shared" si="83"/>
        <v>0.6</v>
      </c>
      <c r="BM67" s="754">
        <f t="shared" si="83"/>
        <v>0.6</v>
      </c>
      <c r="BN67" s="754">
        <f t="shared" si="83"/>
        <v>0.6</v>
      </c>
      <c r="BO67" s="751">
        <v>0.6</v>
      </c>
      <c r="BP67" s="497"/>
      <c r="BQ67" s="737">
        <f t="shared" si="73"/>
        <v>136733.53896761473</v>
      </c>
      <c r="BR67" s="738">
        <f t="shared" si="38"/>
        <v>139933.93898671915</v>
      </c>
      <c r="BS67" s="738">
        <f t="shared" si="39"/>
        <v>143134.33900582351</v>
      </c>
      <c r="BT67" s="738">
        <f t="shared" si="40"/>
        <v>146334.73902492787</v>
      </c>
      <c r="BU67" s="738">
        <f t="shared" si="41"/>
        <v>149535.13904403229</v>
      </c>
      <c r="BV67" s="738">
        <f t="shared" si="42"/>
        <v>152735.53906313665</v>
      </c>
      <c r="BW67" s="738">
        <f t="shared" si="43"/>
        <v>155935.93908224104</v>
      </c>
      <c r="BX67" s="738">
        <f t="shared" si="44"/>
        <v>159136.33910134539</v>
      </c>
      <c r="BY67" s="738">
        <f t="shared" si="45"/>
        <v>162336.73912044981</v>
      </c>
      <c r="BZ67" s="738">
        <f t="shared" si="46"/>
        <v>165537.13913955411</v>
      </c>
      <c r="CA67" s="739">
        <f t="shared" si="74"/>
        <v>304204.21518851985</v>
      </c>
      <c r="CB67" s="739">
        <f t="shared" si="29"/>
        <v>311161.60653439892</v>
      </c>
      <c r="CC67" s="739">
        <f t="shared" si="30"/>
        <v>318118.99788027798</v>
      </c>
      <c r="CD67" s="739">
        <f t="shared" si="31"/>
        <v>325076.3892261571</v>
      </c>
      <c r="CE67" s="739">
        <f t="shared" si="32"/>
        <v>332033.78057203616</v>
      </c>
      <c r="CF67" s="739">
        <f t="shared" si="33"/>
        <v>338991.17191791529</v>
      </c>
      <c r="CG67" s="739">
        <f t="shared" si="34"/>
        <v>345948.56326379435</v>
      </c>
      <c r="CH67" s="739">
        <f t="shared" si="35"/>
        <v>352905.95460967347</v>
      </c>
      <c r="CI67" s="739">
        <f t="shared" si="36"/>
        <v>359863.34595555242</v>
      </c>
    </row>
    <row r="68" spans="1:87">
      <c r="A68" s="580">
        <v>165</v>
      </c>
      <c r="B68" s="497" t="s">
        <v>101</v>
      </c>
      <c r="C68" s="497" t="s">
        <v>132</v>
      </c>
      <c r="D68" s="506" t="s">
        <v>134</v>
      </c>
      <c r="E68" s="497" t="str">
        <f t="shared" si="56"/>
        <v>Purchase of consumables for Ectopic case management</v>
      </c>
      <c r="F68" s="497">
        <v>2</v>
      </c>
      <c r="G68" s="497">
        <v>2.82</v>
      </c>
      <c r="H68" s="497">
        <v>2.0000000000000004E-2</v>
      </c>
      <c r="I68" s="497">
        <v>27.460496820736125</v>
      </c>
      <c r="J68" s="499">
        <v>1373.024841036806</v>
      </c>
      <c r="K68" s="500">
        <f t="shared" si="57"/>
        <v>9.1149312000000027</v>
      </c>
      <c r="L68" s="501">
        <v>0</v>
      </c>
      <c r="M68" s="501">
        <v>0.46</v>
      </c>
      <c r="N68" s="563" t="s">
        <v>48</v>
      </c>
      <c r="O68" s="577" t="s">
        <v>391</v>
      </c>
      <c r="P68" s="502">
        <v>949472</v>
      </c>
      <c r="Q68" s="525">
        <v>8.0000000000000004E-4</v>
      </c>
      <c r="R68" s="504" t="s">
        <v>418</v>
      </c>
      <c r="S68" s="504">
        <f t="shared" si="58"/>
        <v>759.57760000000007</v>
      </c>
      <c r="T68" s="501">
        <v>0.6</v>
      </c>
      <c r="U68" s="504" t="s">
        <v>419</v>
      </c>
      <c r="V68" s="504">
        <v>1</v>
      </c>
      <c r="W68" s="504"/>
      <c r="X68" s="497">
        <v>76.758995999999996</v>
      </c>
      <c r="Y68" s="507">
        <f t="shared" si="59"/>
        <v>456</v>
      </c>
      <c r="Z68" s="508">
        <f t="shared" si="60"/>
        <v>36032127.827335373</v>
      </c>
      <c r="AA68" s="578">
        <f t="shared" si="61"/>
        <v>34982.648376053759</v>
      </c>
      <c r="AB68" s="567" t="s">
        <v>49</v>
      </c>
      <c r="AC68" s="593">
        <f t="shared" si="62"/>
        <v>4.1928683520000014</v>
      </c>
      <c r="AD68" s="627" t="s">
        <v>533</v>
      </c>
      <c r="AE68" s="597">
        <f t="shared" si="63"/>
        <v>971695.4444444445</v>
      </c>
      <c r="AF68" s="536">
        <f t="shared" si="81"/>
        <v>993918.88888888899</v>
      </c>
      <c r="AG68" s="536">
        <f t="shared" si="81"/>
        <v>1016142.3333333335</v>
      </c>
      <c r="AH68" s="536">
        <f t="shared" si="81"/>
        <v>1038365.777777778</v>
      </c>
      <c r="AI68" s="536">
        <f t="shared" si="81"/>
        <v>1060589.2222222225</v>
      </c>
      <c r="AJ68" s="536">
        <f t="shared" si="81"/>
        <v>1082812.666666667</v>
      </c>
      <c r="AK68" s="536">
        <f t="shared" si="81"/>
        <v>1105036.1111111115</v>
      </c>
      <c r="AL68" s="536">
        <f t="shared" si="81"/>
        <v>1127259.555555556</v>
      </c>
      <c r="AM68" s="598">
        <v>1149483</v>
      </c>
      <c r="AN68" s="710">
        <v>8.0000000000000004E-4</v>
      </c>
      <c r="AO68" s="546">
        <f t="shared" si="82"/>
        <v>8.0000000000000004E-4</v>
      </c>
      <c r="AP68" s="546">
        <f t="shared" si="82"/>
        <v>8.0000000000000004E-4</v>
      </c>
      <c r="AQ68" s="546">
        <f t="shared" si="82"/>
        <v>8.0000000000000004E-4</v>
      </c>
      <c r="AR68" s="546">
        <f t="shared" si="82"/>
        <v>8.0000000000000004E-4</v>
      </c>
      <c r="AS68" s="546">
        <f t="shared" si="82"/>
        <v>8.0000000000000004E-4</v>
      </c>
      <c r="AT68" s="546">
        <f t="shared" si="82"/>
        <v>8.0000000000000004E-4</v>
      </c>
      <c r="AU68" s="546">
        <f t="shared" si="82"/>
        <v>8.0000000000000004E-4</v>
      </c>
      <c r="AV68" s="612">
        <v>8.0000000000000004E-4</v>
      </c>
      <c r="AW68" s="725" t="s">
        <v>529</v>
      </c>
      <c r="AX68" s="617">
        <f t="shared" si="64"/>
        <v>777.35635555555564</v>
      </c>
      <c r="AY68" s="509">
        <f t="shared" si="65"/>
        <v>795.1351111111112</v>
      </c>
      <c r="AZ68" s="509">
        <f t="shared" si="66"/>
        <v>812.91386666666688</v>
      </c>
      <c r="BA68" s="509">
        <f t="shared" si="67"/>
        <v>830.69262222222244</v>
      </c>
      <c r="BB68" s="509">
        <f t="shared" si="68"/>
        <v>848.471377777778</v>
      </c>
      <c r="BC68" s="509">
        <f t="shared" si="69"/>
        <v>866.25013333333368</v>
      </c>
      <c r="BD68" s="509">
        <f t="shared" si="70"/>
        <v>884.02888888888924</v>
      </c>
      <c r="BE68" s="509">
        <f t="shared" si="71"/>
        <v>901.8076444444448</v>
      </c>
      <c r="BF68" s="860">
        <f t="shared" si="72"/>
        <v>919.58640000000003</v>
      </c>
      <c r="BG68" s="620">
        <v>0.6</v>
      </c>
      <c r="BH68" s="754">
        <f t="shared" si="83"/>
        <v>0.6</v>
      </c>
      <c r="BI68" s="754">
        <f t="shared" si="83"/>
        <v>0.6</v>
      </c>
      <c r="BJ68" s="754">
        <f t="shared" si="83"/>
        <v>0.6</v>
      </c>
      <c r="BK68" s="754">
        <f t="shared" si="83"/>
        <v>0.6</v>
      </c>
      <c r="BL68" s="754">
        <f t="shared" si="83"/>
        <v>0.6</v>
      </c>
      <c r="BM68" s="754">
        <f t="shared" si="83"/>
        <v>0.6</v>
      </c>
      <c r="BN68" s="754">
        <f t="shared" si="83"/>
        <v>0.6</v>
      </c>
      <c r="BO68" s="751">
        <v>0.6</v>
      </c>
      <c r="BP68" s="497"/>
      <c r="BQ68" s="737">
        <f t="shared" si="73"/>
        <v>16092.01825298473</v>
      </c>
      <c r="BR68" s="738">
        <f t="shared" si="38"/>
        <v>16468.669774719117</v>
      </c>
      <c r="BS68" s="738">
        <f t="shared" si="39"/>
        <v>16845.321296453505</v>
      </c>
      <c r="BT68" s="738">
        <f t="shared" si="40"/>
        <v>17221.972818187893</v>
      </c>
      <c r="BU68" s="738">
        <f t="shared" si="41"/>
        <v>17598.62433992228</v>
      </c>
      <c r="BV68" s="738">
        <f t="shared" si="42"/>
        <v>17975.275861656668</v>
      </c>
      <c r="BW68" s="738">
        <f t="shared" si="43"/>
        <v>18351.927383391059</v>
      </c>
      <c r="BX68" s="738">
        <f t="shared" si="44"/>
        <v>18728.578905125451</v>
      </c>
      <c r="BY68" s="738">
        <f t="shared" si="45"/>
        <v>19105.230426859835</v>
      </c>
      <c r="BZ68" s="738">
        <f t="shared" si="46"/>
        <v>19481.881948594215</v>
      </c>
      <c r="CA68" s="739">
        <f t="shared" si="74"/>
        <v>35801.456031998081</v>
      </c>
      <c r="CB68" s="739">
        <f t="shared" si="29"/>
        <v>36620.263687942403</v>
      </c>
      <c r="CC68" s="739">
        <f t="shared" si="30"/>
        <v>37439.071343886724</v>
      </c>
      <c r="CD68" s="739">
        <f t="shared" si="31"/>
        <v>38257.878999831046</v>
      </c>
      <c r="CE68" s="739">
        <f t="shared" si="32"/>
        <v>39076.686655775367</v>
      </c>
      <c r="CF68" s="739">
        <f t="shared" si="33"/>
        <v>39895.494311719689</v>
      </c>
      <c r="CG68" s="739">
        <f t="shared" si="34"/>
        <v>40714.301967664018</v>
      </c>
      <c r="CH68" s="739">
        <f t="shared" si="35"/>
        <v>41533.109623608332</v>
      </c>
      <c r="CI68" s="739">
        <f t="shared" si="36"/>
        <v>42351.917279552639</v>
      </c>
    </row>
    <row r="69" spans="1:87">
      <c r="A69" s="580">
        <v>167</v>
      </c>
      <c r="B69" s="497" t="s">
        <v>101</v>
      </c>
      <c r="C69" s="497" t="s">
        <v>132</v>
      </c>
      <c r="D69" s="497" t="s">
        <v>253</v>
      </c>
      <c r="E69" s="497" t="str">
        <f t="shared" si="56"/>
        <v>Purchase of consumables for Treatment of Antepartum hemorrhage</v>
      </c>
      <c r="F69" s="497">
        <v>2</v>
      </c>
      <c r="G69" s="497">
        <v>2.87</v>
      </c>
      <c r="H69" s="497"/>
      <c r="I69" s="497"/>
      <c r="J69" s="499"/>
      <c r="K69" s="500">
        <f t="shared" si="57"/>
        <v>0</v>
      </c>
      <c r="L69" s="501"/>
      <c r="M69" s="501">
        <v>0.65</v>
      </c>
      <c r="N69" s="563" t="s">
        <v>48</v>
      </c>
      <c r="O69" s="577" t="s">
        <v>622</v>
      </c>
      <c r="P69" s="502">
        <v>682380.6</v>
      </c>
      <c r="Q69" s="529">
        <v>5.0000000000000001E-3</v>
      </c>
      <c r="R69" s="504" t="s">
        <v>410</v>
      </c>
      <c r="S69" s="504">
        <f t="shared" si="58"/>
        <v>3411.9029999999998</v>
      </c>
      <c r="T69" s="521">
        <v>0.95</v>
      </c>
      <c r="U69" s="504" t="s">
        <v>411</v>
      </c>
      <c r="V69" s="504">
        <v>1</v>
      </c>
      <c r="W69" s="504"/>
      <c r="X69" s="506">
        <v>185.21282400000001</v>
      </c>
      <c r="Y69" s="507">
        <f t="shared" si="59"/>
        <v>3241</v>
      </c>
      <c r="Z69" s="508">
        <f t="shared" si="60"/>
        <v>618341733.76242447</v>
      </c>
      <c r="AA69" s="578">
        <f t="shared" si="61"/>
        <v>600331.78035186836</v>
      </c>
      <c r="AB69" s="567" t="s">
        <v>49</v>
      </c>
      <c r="AC69" s="593">
        <f t="shared" si="62"/>
        <v>0</v>
      </c>
      <c r="AD69" s="730" t="s">
        <v>618</v>
      </c>
      <c r="AE69" s="597">
        <f t="shared" si="63"/>
        <v>701498.75555555557</v>
      </c>
      <c r="AF69" s="536">
        <f t="shared" si="81"/>
        <v>720616.91111111117</v>
      </c>
      <c r="AG69" s="536">
        <f t="shared" si="81"/>
        <v>739735.06666666677</v>
      </c>
      <c r="AH69" s="536">
        <f t="shared" si="81"/>
        <v>758853.22222222236</v>
      </c>
      <c r="AI69" s="536">
        <f t="shared" si="81"/>
        <v>777971.37777777796</v>
      </c>
      <c r="AJ69" s="536">
        <f t="shared" si="81"/>
        <v>797089.53333333356</v>
      </c>
      <c r="AK69" s="536">
        <f t="shared" si="81"/>
        <v>816207.68888888916</v>
      </c>
      <c r="AL69" s="536">
        <f t="shared" si="81"/>
        <v>835325.84444444475</v>
      </c>
      <c r="AM69" s="598">
        <v>854444</v>
      </c>
      <c r="AN69" s="710">
        <v>5.0000000000000001E-3</v>
      </c>
      <c r="AO69" s="546">
        <f t="shared" si="82"/>
        <v>5.0000000000000001E-3</v>
      </c>
      <c r="AP69" s="546">
        <f t="shared" si="82"/>
        <v>5.0000000000000001E-3</v>
      </c>
      <c r="AQ69" s="546">
        <f t="shared" si="82"/>
        <v>5.0000000000000001E-3</v>
      </c>
      <c r="AR69" s="546">
        <f t="shared" si="82"/>
        <v>5.0000000000000001E-3</v>
      </c>
      <c r="AS69" s="546">
        <f t="shared" si="82"/>
        <v>5.0000000000000001E-3</v>
      </c>
      <c r="AT69" s="546">
        <f t="shared" si="82"/>
        <v>5.0000000000000001E-3</v>
      </c>
      <c r="AU69" s="546">
        <f t="shared" si="82"/>
        <v>5.0000000000000001E-3</v>
      </c>
      <c r="AV69" s="612">
        <v>5.0000000000000001E-3</v>
      </c>
      <c r="AW69" s="725" t="s">
        <v>529</v>
      </c>
      <c r="AX69" s="617">
        <f t="shared" si="64"/>
        <v>3507.4937777777777</v>
      </c>
      <c r="AY69" s="509">
        <f t="shared" si="65"/>
        <v>3603.0845555555561</v>
      </c>
      <c r="AZ69" s="509">
        <f t="shared" si="66"/>
        <v>3698.675333333334</v>
      </c>
      <c r="BA69" s="509">
        <f t="shared" si="67"/>
        <v>3794.266111111112</v>
      </c>
      <c r="BB69" s="509">
        <f t="shared" si="68"/>
        <v>3889.8568888888899</v>
      </c>
      <c r="BC69" s="509">
        <f t="shared" si="69"/>
        <v>3985.4476666666678</v>
      </c>
      <c r="BD69" s="509">
        <f t="shared" si="70"/>
        <v>4081.0384444444458</v>
      </c>
      <c r="BE69" s="509">
        <f t="shared" si="71"/>
        <v>4176.6292222222237</v>
      </c>
      <c r="BF69" s="860">
        <f t="shared" si="72"/>
        <v>4272.22</v>
      </c>
      <c r="BG69" s="620">
        <v>0.95</v>
      </c>
      <c r="BH69" s="754">
        <f t="shared" si="83"/>
        <v>0.95</v>
      </c>
      <c r="BI69" s="754">
        <f t="shared" si="83"/>
        <v>0.95</v>
      </c>
      <c r="BJ69" s="754">
        <f t="shared" si="83"/>
        <v>0.95</v>
      </c>
      <c r="BK69" s="754">
        <f t="shared" si="83"/>
        <v>0.95</v>
      </c>
      <c r="BL69" s="754">
        <f t="shared" si="83"/>
        <v>0.95</v>
      </c>
      <c r="BM69" s="754">
        <f t="shared" si="83"/>
        <v>0.95</v>
      </c>
      <c r="BN69" s="754">
        <f t="shared" si="83"/>
        <v>0.95</v>
      </c>
      <c r="BO69" s="758">
        <v>0.95</v>
      </c>
      <c r="BP69" s="497"/>
      <c r="BQ69" s="737">
        <f t="shared" si="73"/>
        <v>390215.65722871444</v>
      </c>
      <c r="BR69" s="738">
        <f t="shared" si="38"/>
        <v>401148.27113232174</v>
      </c>
      <c r="BS69" s="738">
        <f t="shared" si="39"/>
        <v>412080.88503592921</v>
      </c>
      <c r="BT69" s="738">
        <f t="shared" si="40"/>
        <v>423013.49893953651</v>
      </c>
      <c r="BU69" s="738">
        <f t="shared" si="41"/>
        <v>433946.11284314387</v>
      </c>
      <c r="BV69" s="738">
        <f t="shared" si="42"/>
        <v>444878.72674675123</v>
      </c>
      <c r="BW69" s="738">
        <f t="shared" si="43"/>
        <v>455811.34065035864</v>
      </c>
      <c r="BX69" s="738">
        <f t="shared" si="44"/>
        <v>466743.95455396594</v>
      </c>
      <c r="BY69" s="738">
        <f t="shared" si="45"/>
        <v>477676.56845757324</v>
      </c>
      <c r="BZ69" s="738">
        <f t="shared" si="46"/>
        <v>488609.18236118043</v>
      </c>
      <c r="CA69" s="739">
        <f t="shared" si="74"/>
        <v>617151.18635741808</v>
      </c>
      <c r="CB69" s="739">
        <f t="shared" si="29"/>
        <v>633970.59236296802</v>
      </c>
      <c r="CC69" s="739">
        <f t="shared" si="30"/>
        <v>650789.99836851773</v>
      </c>
      <c r="CD69" s="739">
        <f t="shared" si="31"/>
        <v>667609.40437406744</v>
      </c>
      <c r="CE69" s="739">
        <f t="shared" si="32"/>
        <v>684428.81037961727</v>
      </c>
      <c r="CF69" s="739">
        <f t="shared" si="33"/>
        <v>701248.21638516709</v>
      </c>
      <c r="CG69" s="739">
        <f t="shared" si="34"/>
        <v>718067.6223907168</v>
      </c>
      <c r="CH69" s="739">
        <f t="shared" si="35"/>
        <v>734887.02839626651</v>
      </c>
      <c r="CI69" s="739">
        <f t="shared" si="36"/>
        <v>751706.43440181599</v>
      </c>
    </row>
    <row r="70" spans="1:87">
      <c r="A70" s="580">
        <v>168</v>
      </c>
      <c r="B70" s="497" t="s">
        <v>101</v>
      </c>
      <c r="C70" s="497" t="s">
        <v>117</v>
      </c>
      <c r="D70" s="497" t="s">
        <v>136</v>
      </c>
      <c r="E70" s="497" t="str">
        <f t="shared" si="56"/>
        <v>Purchase of consumables for Kangaroo mother care</v>
      </c>
      <c r="F70" s="498">
        <v>3</v>
      </c>
      <c r="G70" s="497">
        <v>3</v>
      </c>
      <c r="H70" s="497">
        <v>1.83</v>
      </c>
      <c r="I70" s="497">
        <v>22.756853293183596</v>
      </c>
      <c r="J70" s="499">
        <v>12.435438958023823</v>
      </c>
      <c r="K70" s="500">
        <f t="shared" si="57"/>
        <v>169320.02879700001</v>
      </c>
      <c r="L70" s="501">
        <v>0.81999999999956019</v>
      </c>
      <c r="M70" s="501">
        <v>0.65</v>
      </c>
      <c r="N70" s="563" t="s">
        <v>48</v>
      </c>
      <c r="O70" s="577" t="s">
        <v>414</v>
      </c>
      <c r="P70" s="514">
        <v>620346</v>
      </c>
      <c r="Q70" s="525">
        <v>0.157</v>
      </c>
      <c r="R70" s="504" t="s">
        <v>420</v>
      </c>
      <c r="S70" s="504">
        <f t="shared" si="58"/>
        <v>97394.322</v>
      </c>
      <c r="T70" s="501">
        <v>0.95</v>
      </c>
      <c r="U70" s="504" t="s">
        <v>411</v>
      </c>
      <c r="V70" s="504">
        <v>3</v>
      </c>
      <c r="W70" s="547" t="s">
        <v>610</v>
      </c>
      <c r="X70" s="497">
        <v>0</v>
      </c>
      <c r="Y70" s="507">
        <f t="shared" si="59"/>
        <v>92525</v>
      </c>
      <c r="Z70" s="508">
        <f t="shared" si="60"/>
        <v>0</v>
      </c>
      <c r="AA70" s="578">
        <f t="shared" si="61"/>
        <v>0</v>
      </c>
      <c r="AB70" s="567" t="s">
        <v>49</v>
      </c>
      <c r="AC70" s="593">
        <f t="shared" si="62"/>
        <v>110058.01871805001</v>
      </c>
      <c r="AD70" s="567" t="s">
        <v>535</v>
      </c>
      <c r="AE70" s="597">
        <f t="shared" si="63"/>
        <v>637726.23024055362</v>
      </c>
      <c r="AF70" s="536">
        <f t="shared" si="81"/>
        <v>655106.46048110723</v>
      </c>
      <c r="AG70" s="536">
        <f t="shared" si="81"/>
        <v>672486.69072166085</v>
      </c>
      <c r="AH70" s="536">
        <f t="shared" si="81"/>
        <v>689866.92096221447</v>
      </c>
      <c r="AI70" s="536">
        <f t="shared" si="81"/>
        <v>707247.15120276809</v>
      </c>
      <c r="AJ70" s="536">
        <f t="shared" si="81"/>
        <v>724627.3814433217</v>
      </c>
      <c r="AK70" s="536">
        <f t="shared" si="81"/>
        <v>742007.61168387532</v>
      </c>
      <c r="AL70" s="536">
        <f t="shared" si="81"/>
        <v>759387.84192442894</v>
      </c>
      <c r="AM70" s="598">
        <v>776768.07216498244</v>
      </c>
      <c r="AN70" s="710">
        <v>0.157</v>
      </c>
      <c r="AO70" s="546">
        <f t="shared" si="82"/>
        <v>0.157</v>
      </c>
      <c r="AP70" s="546">
        <f t="shared" si="82"/>
        <v>0.157</v>
      </c>
      <c r="AQ70" s="546">
        <f t="shared" si="82"/>
        <v>0.157</v>
      </c>
      <c r="AR70" s="546">
        <f t="shared" si="82"/>
        <v>0.157</v>
      </c>
      <c r="AS70" s="546">
        <f t="shared" si="82"/>
        <v>0.157</v>
      </c>
      <c r="AT70" s="546">
        <f t="shared" si="82"/>
        <v>0.157</v>
      </c>
      <c r="AU70" s="546">
        <f t="shared" si="82"/>
        <v>0.157</v>
      </c>
      <c r="AV70" s="612">
        <v>0.157</v>
      </c>
      <c r="AW70" s="725" t="s">
        <v>529</v>
      </c>
      <c r="AX70" s="617">
        <f t="shared" si="64"/>
        <v>100123.01814776692</v>
      </c>
      <c r="AY70" s="509">
        <f t="shared" si="65"/>
        <v>102851.71429553383</v>
      </c>
      <c r="AZ70" s="509">
        <f t="shared" si="66"/>
        <v>105580.41044330076</v>
      </c>
      <c r="BA70" s="509">
        <f t="shared" si="67"/>
        <v>108309.10659106767</v>
      </c>
      <c r="BB70" s="509">
        <f t="shared" si="68"/>
        <v>111037.80273883459</v>
      </c>
      <c r="BC70" s="509">
        <f t="shared" si="69"/>
        <v>113766.4988866015</v>
      </c>
      <c r="BD70" s="509">
        <f t="shared" si="70"/>
        <v>116495.19503436843</v>
      </c>
      <c r="BE70" s="509">
        <f t="shared" si="71"/>
        <v>119223.89118213534</v>
      </c>
      <c r="BF70" s="860">
        <f t="shared" si="72"/>
        <v>121952.58732990225</v>
      </c>
      <c r="BG70" s="620">
        <v>0.95</v>
      </c>
      <c r="BH70" s="754">
        <f t="shared" si="83"/>
        <v>0.95</v>
      </c>
      <c r="BI70" s="754">
        <f t="shared" si="83"/>
        <v>0.95</v>
      </c>
      <c r="BJ70" s="754">
        <f t="shared" si="83"/>
        <v>0.95</v>
      </c>
      <c r="BK70" s="754">
        <f t="shared" si="83"/>
        <v>0.95</v>
      </c>
      <c r="BL70" s="754">
        <f t="shared" si="83"/>
        <v>0.95</v>
      </c>
      <c r="BM70" s="754">
        <f t="shared" si="83"/>
        <v>0.95</v>
      </c>
      <c r="BN70" s="754">
        <f t="shared" si="83"/>
        <v>0.95</v>
      </c>
      <c r="BO70" s="751">
        <v>0.95</v>
      </c>
      <c r="BP70" s="497"/>
      <c r="BQ70" s="737">
        <f t="shared" si="73"/>
        <v>0</v>
      </c>
      <c r="BR70" s="738">
        <f t="shared" si="38"/>
        <v>0</v>
      </c>
      <c r="BS70" s="738">
        <f t="shared" si="39"/>
        <v>0</v>
      </c>
      <c r="BT70" s="738">
        <f t="shared" si="40"/>
        <v>0</v>
      </c>
      <c r="BU70" s="738">
        <f t="shared" si="41"/>
        <v>0</v>
      </c>
      <c r="BV70" s="738">
        <f t="shared" si="42"/>
        <v>0</v>
      </c>
      <c r="BW70" s="738">
        <f t="shared" si="43"/>
        <v>0</v>
      </c>
      <c r="BX70" s="738">
        <f t="shared" si="44"/>
        <v>0</v>
      </c>
      <c r="BY70" s="738">
        <f t="shared" si="45"/>
        <v>0</v>
      </c>
      <c r="BZ70" s="738">
        <f t="shared" si="46"/>
        <v>0</v>
      </c>
      <c r="CA70" s="739">
        <f t="shared" si="74"/>
        <v>0</v>
      </c>
      <c r="CB70" s="739">
        <f t="shared" si="29"/>
        <v>0</v>
      </c>
      <c r="CC70" s="739">
        <f t="shared" si="30"/>
        <v>0</v>
      </c>
      <c r="CD70" s="739">
        <f t="shared" si="31"/>
        <v>0</v>
      </c>
      <c r="CE70" s="739">
        <f t="shared" si="32"/>
        <v>0</v>
      </c>
      <c r="CF70" s="739">
        <f t="shared" si="33"/>
        <v>0</v>
      </c>
      <c r="CG70" s="739">
        <f t="shared" si="34"/>
        <v>0</v>
      </c>
      <c r="CH70" s="739">
        <f t="shared" si="35"/>
        <v>0</v>
      </c>
      <c r="CI70" s="739">
        <f t="shared" si="36"/>
        <v>0</v>
      </c>
    </row>
    <row r="71" spans="1:87">
      <c r="A71" s="580">
        <v>169</v>
      </c>
      <c r="B71" s="497" t="s">
        <v>101</v>
      </c>
      <c r="C71" s="497" t="s">
        <v>117</v>
      </c>
      <c r="D71" s="497" t="s">
        <v>137</v>
      </c>
      <c r="E71" s="497" t="str">
        <f t="shared" ref="E71:E102" si="84">CONCATENATE($E$5,D71)</f>
        <v>Purchase of consumables for Support for breastfeeding mothers</v>
      </c>
      <c r="F71" s="498">
        <v>3</v>
      </c>
      <c r="G71" s="497">
        <v>3</v>
      </c>
      <c r="H71" s="497">
        <v>0.32744182301178831</v>
      </c>
      <c r="I71" s="497">
        <v>1.5817568270112803</v>
      </c>
      <c r="J71" s="499">
        <v>4.8306499532111848</v>
      </c>
      <c r="K71" s="500">
        <f t="shared" ref="K71:K102" si="85">H71*(T71*S71)</f>
        <v>192970.86388116729</v>
      </c>
      <c r="L71" s="501">
        <v>0.95</v>
      </c>
      <c r="M71" s="501">
        <v>0.65</v>
      </c>
      <c r="N71" s="563" t="s">
        <v>48</v>
      </c>
      <c r="O71" s="577" t="s">
        <v>414</v>
      </c>
      <c r="P71" s="514">
        <v>620346</v>
      </c>
      <c r="Q71" s="525">
        <v>1</v>
      </c>
      <c r="R71" s="504"/>
      <c r="S71" s="504">
        <f t="shared" ref="S71:S102" si="86">P71*Q71</f>
        <v>620346</v>
      </c>
      <c r="T71" s="501">
        <v>0.95</v>
      </c>
      <c r="U71" s="504" t="s">
        <v>411</v>
      </c>
      <c r="V71" s="504">
        <v>1</v>
      </c>
      <c r="W71" s="547" t="s">
        <v>609</v>
      </c>
      <c r="X71" s="497">
        <v>0</v>
      </c>
      <c r="Y71" s="507">
        <f t="shared" ref="Y71:Y102" si="87">ROUND(S71*T71,0)</f>
        <v>589329</v>
      </c>
      <c r="Z71" s="508">
        <f t="shared" ref="Z71:Z102" si="88">AA71*$Z$5</f>
        <v>0</v>
      </c>
      <c r="AA71" s="578">
        <f t="shared" ref="AA71:AA102" si="89">S71*T71*X71</f>
        <v>0</v>
      </c>
      <c r="AB71" s="567" t="s">
        <v>49</v>
      </c>
      <c r="AC71" s="593">
        <f t="shared" ref="AC71:AC77" si="90">K71*M71</f>
        <v>125431.06152275874</v>
      </c>
      <c r="AD71" s="567" t="s">
        <v>535</v>
      </c>
      <c r="AE71" s="597">
        <f t="shared" ref="AE71:AE102" si="91">((AM71-P71)/$AF$2)+P71</f>
        <v>637726.23024055362</v>
      </c>
      <c r="AF71" s="536">
        <f t="shared" si="81"/>
        <v>655106.46048110723</v>
      </c>
      <c r="AG71" s="536">
        <f t="shared" si="81"/>
        <v>672486.69072166085</v>
      </c>
      <c r="AH71" s="536">
        <f t="shared" si="81"/>
        <v>689866.92096221447</v>
      </c>
      <c r="AI71" s="536">
        <f t="shared" si="81"/>
        <v>707247.15120276809</v>
      </c>
      <c r="AJ71" s="536">
        <f t="shared" si="81"/>
        <v>724627.3814433217</v>
      </c>
      <c r="AK71" s="536">
        <f t="shared" si="81"/>
        <v>742007.61168387532</v>
      </c>
      <c r="AL71" s="536">
        <f t="shared" si="81"/>
        <v>759387.84192442894</v>
      </c>
      <c r="AM71" s="598">
        <v>776768.07216498244</v>
      </c>
      <c r="AN71" s="710">
        <v>1</v>
      </c>
      <c r="AO71" s="546">
        <f t="shared" si="82"/>
        <v>1</v>
      </c>
      <c r="AP71" s="546">
        <f t="shared" si="82"/>
        <v>1</v>
      </c>
      <c r="AQ71" s="546">
        <f t="shared" si="82"/>
        <v>1</v>
      </c>
      <c r="AR71" s="546">
        <f t="shared" si="82"/>
        <v>1</v>
      </c>
      <c r="AS71" s="546">
        <f t="shared" si="82"/>
        <v>1</v>
      </c>
      <c r="AT71" s="546">
        <f t="shared" si="82"/>
        <v>1</v>
      </c>
      <c r="AU71" s="546">
        <f t="shared" si="82"/>
        <v>1</v>
      </c>
      <c r="AV71" s="612">
        <v>1</v>
      </c>
      <c r="AW71" s="725" t="s">
        <v>529</v>
      </c>
      <c r="AX71" s="617">
        <f t="shared" ref="AX71:AX77" si="92">AE71*AN71</f>
        <v>637726.23024055362</v>
      </c>
      <c r="AY71" s="509">
        <f t="shared" ref="AY71:AY77" si="93">AF71*AO71</f>
        <v>655106.46048110723</v>
      </c>
      <c r="AZ71" s="509">
        <f t="shared" ref="AZ71:AZ77" si="94">AG71*AP71</f>
        <v>672486.69072166085</v>
      </c>
      <c r="BA71" s="509">
        <f t="shared" ref="BA71:BA77" si="95">AH71*AQ71</f>
        <v>689866.92096221447</v>
      </c>
      <c r="BB71" s="509">
        <f t="shared" ref="BB71:BB77" si="96">AI71*AR71</f>
        <v>707247.15120276809</v>
      </c>
      <c r="BC71" s="509">
        <f t="shared" ref="BC71:BC77" si="97">AJ71*AS71</f>
        <v>724627.3814433217</v>
      </c>
      <c r="BD71" s="509">
        <f t="shared" ref="BD71:BD77" si="98">AK71*AT71</f>
        <v>742007.61168387532</v>
      </c>
      <c r="BE71" s="509">
        <f t="shared" ref="BE71:BE77" si="99">AL71*AU71</f>
        <v>759387.84192442894</v>
      </c>
      <c r="BF71" s="860">
        <f t="shared" ref="BF71:BF77" si="100">AM71*AV71</f>
        <v>776768.07216498244</v>
      </c>
      <c r="BG71" s="620">
        <v>0.95</v>
      </c>
      <c r="BH71" s="754">
        <f t="shared" si="83"/>
        <v>0.95</v>
      </c>
      <c r="BI71" s="754">
        <f t="shared" si="83"/>
        <v>0.95</v>
      </c>
      <c r="BJ71" s="754">
        <f t="shared" si="83"/>
        <v>0.95</v>
      </c>
      <c r="BK71" s="754">
        <f t="shared" si="83"/>
        <v>0.95</v>
      </c>
      <c r="BL71" s="754">
        <f t="shared" si="83"/>
        <v>0.95</v>
      </c>
      <c r="BM71" s="754">
        <f t="shared" si="83"/>
        <v>0.95</v>
      </c>
      <c r="BN71" s="754">
        <f t="shared" si="83"/>
        <v>0.95</v>
      </c>
      <c r="BO71" s="751">
        <v>0.95</v>
      </c>
      <c r="BP71" s="497"/>
      <c r="BQ71" s="737">
        <f t="shared" ref="BQ71:BQ102" si="101">S71*T71*$X71*$M71</f>
        <v>0</v>
      </c>
      <c r="BR71" s="738">
        <f t="shared" si="38"/>
        <v>0</v>
      </c>
      <c r="BS71" s="738">
        <f t="shared" si="39"/>
        <v>0</v>
      </c>
      <c r="BT71" s="738">
        <f t="shared" si="40"/>
        <v>0</v>
      </c>
      <c r="BU71" s="738">
        <f t="shared" si="41"/>
        <v>0</v>
      </c>
      <c r="BV71" s="738">
        <f t="shared" si="42"/>
        <v>0</v>
      </c>
      <c r="BW71" s="738">
        <f t="shared" si="43"/>
        <v>0</v>
      </c>
      <c r="BX71" s="738">
        <f t="shared" si="44"/>
        <v>0</v>
      </c>
      <c r="BY71" s="738">
        <f t="shared" si="45"/>
        <v>0</v>
      </c>
      <c r="BZ71" s="738">
        <f t="shared" si="46"/>
        <v>0</v>
      </c>
      <c r="CA71" s="739">
        <f t="shared" ref="CA71:CA102" si="102">AX71*BG71*$X71</f>
        <v>0</v>
      </c>
      <c r="CB71" s="739">
        <f t="shared" ref="CB71:CB77" si="103">AY71*BH71*$X71</f>
        <v>0</v>
      </c>
      <c r="CC71" s="739">
        <f t="shared" ref="CC71:CC77" si="104">AZ71*BI71*$X71</f>
        <v>0</v>
      </c>
      <c r="CD71" s="739">
        <f t="shared" ref="CD71:CD77" si="105">BA71*BJ71*$X71</f>
        <v>0</v>
      </c>
      <c r="CE71" s="739">
        <f t="shared" ref="CE71:CE77" si="106">BB71*BK71*$X71</f>
        <v>0</v>
      </c>
      <c r="CF71" s="739">
        <f t="shared" ref="CF71:CF77" si="107">BC71*BL71*$X71</f>
        <v>0</v>
      </c>
      <c r="CG71" s="739">
        <f t="shared" ref="CG71:CG77" si="108">BD71*BM71*$X71</f>
        <v>0</v>
      </c>
      <c r="CH71" s="739">
        <f t="shared" ref="CH71:CH77" si="109">BE71*BN71*$X71</f>
        <v>0</v>
      </c>
      <c r="CI71" s="739">
        <f t="shared" ref="CI71:CI77" si="110">BF71*BO71*$X71</f>
        <v>0</v>
      </c>
    </row>
    <row r="72" spans="1:87">
      <c r="A72" s="580">
        <v>173</v>
      </c>
      <c r="B72" s="497" t="s">
        <v>138</v>
      </c>
      <c r="C72" s="497" t="s">
        <v>139</v>
      </c>
      <c r="D72" s="497" t="s">
        <v>140</v>
      </c>
      <c r="E72" s="497" t="str">
        <f t="shared" si="84"/>
        <v>Purchase of consumables for Treatment of depression</v>
      </c>
      <c r="F72" s="498">
        <v>3</v>
      </c>
      <c r="G72" s="497">
        <v>2.95</v>
      </c>
      <c r="H72" s="497">
        <v>2.2236856187101327E-2</v>
      </c>
      <c r="I72" s="497">
        <v>9.7078137501579693</v>
      </c>
      <c r="J72" s="499">
        <v>436.56412887128653</v>
      </c>
      <c r="K72" s="500">
        <f t="shared" si="85"/>
        <v>390.82498065000004</v>
      </c>
      <c r="L72" s="501">
        <v>0</v>
      </c>
      <c r="M72" s="501">
        <v>0.46</v>
      </c>
      <c r="N72" s="563" t="s">
        <v>48</v>
      </c>
      <c r="O72" s="577" t="s">
        <v>421</v>
      </c>
      <c r="P72" s="502">
        <v>18898441</v>
      </c>
      <c r="Q72" s="526">
        <v>3.1E-2</v>
      </c>
      <c r="R72" s="502" t="s">
        <v>422</v>
      </c>
      <c r="S72" s="504">
        <f t="shared" si="86"/>
        <v>585851.67099999997</v>
      </c>
      <c r="T72" s="501">
        <v>0.03</v>
      </c>
      <c r="U72" s="504" t="s">
        <v>423</v>
      </c>
      <c r="V72" s="504">
        <v>4</v>
      </c>
      <c r="W72" s="504" t="s">
        <v>502</v>
      </c>
      <c r="X72" s="497">
        <v>4.7227379999999997</v>
      </c>
      <c r="Y72" s="507">
        <f t="shared" si="87"/>
        <v>17576</v>
      </c>
      <c r="Z72" s="508">
        <f t="shared" si="88"/>
        <v>85494860.023951605</v>
      </c>
      <c r="AA72" s="578">
        <f t="shared" si="89"/>
        <v>83004.718469855929</v>
      </c>
      <c r="AB72" s="567" t="s">
        <v>49</v>
      </c>
      <c r="AC72" s="593">
        <f t="shared" si="90"/>
        <v>179.77949109900004</v>
      </c>
      <c r="AD72" s="627" t="s">
        <v>421</v>
      </c>
      <c r="AE72" s="597">
        <f t="shared" si="91"/>
        <v>19366610.555555556</v>
      </c>
      <c r="AF72" s="536">
        <f t="shared" si="81"/>
        <v>19834780.111111112</v>
      </c>
      <c r="AG72" s="536">
        <f t="shared" si="81"/>
        <v>20302949.666666668</v>
      </c>
      <c r="AH72" s="536">
        <f t="shared" si="81"/>
        <v>20771119.222222224</v>
      </c>
      <c r="AI72" s="536">
        <f t="shared" si="81"/>
        <v>21239288.77777778</v>
      </c>
      <c r="AJ72" s="536">
        <f t="shared" si="81"/>
        <v>21707458.333333336</v>
      </c>
      <c r="AK72" s="536">
        <f t="shared" si="81"/>
        <v>22175627.888888892</v>
      </c>
      <c r="AL72" s="536">
        <f t="shared" si="81"/>
        <v>22643797.444444448</v>
      </c>
      <c r="AM72" s="598">
        <v>23111967</v>
      </c>
      <c r="AN72" s="609">
        <f>(($AV$72-$Q$72)/$AF$2)+Q72</f>
        <v>3.5333333333333335E-2</v>
      </c>
      <c r="AO72" s="513">
        <f t="shared" si="82"/>
        <v>3.966666666666667E-2</v>
      </c>
      <c r="AP72" s="513">
        <f t="shared" si="82"/>
        <v>4.4000000000000004E-2</v>
      </c>
      <c r="AQ72" s="513">
        <f t="shared" si="82"/>
        <v>4.8333333333333339E-2</v>
      </c>
      <c r="AR72" s="513">
        <f t="shared" si="82"/>
        <v>5.2666666666666674E-2</v>
      </c>
      <c r="AS72" s="513">
        <f t="shared" si="82"/>
        <v>5.7000000000000009E-2</v>
      </c>
      <c r="AT72" s="513">
        <f t="shared" si="82"/>
        <v>6.1333333333333344E-2</v>
      </c>
      <c r="AU72" s="513">
        <f t="shared" si="82"/>
        <v>6.5666666666666679E-2</v>
      </c>
      <c r="AV72" s="720">
        <v>7.0000000000000007E-2</v>
      </c>
      <c r="AW72" s="497" t="s">
        <v>544</v>
      </c>
      <c r="AX72" s="617">
        <f t="shared" si="92"/>
        <v>684286.90629629639</v>
      </c>
      <c r="AY72" s="509">
        <f t="shared" si="93"/>
        <v>786779.61107407417</v>
      </c>
      <c r="AZ72" s="509">
        <f t="shared" si="94"/>
        <v>893329.78533333342</v>
      </c>
      <c r="BA72" s="509">
        <f t="shared" si="95"/>
        <v>1003937.4290740743</v>
      </c>
      <c r="BB72" s="509">
        <f t="shared" si="96"/>
        <v>1118602.5422962965</v>
      </c>
      <c r="BC72" s="509">
        <f t="shared" si="97"/>
        <v>1237325.1250000002</v>
      </c>
      <c r="BD72" s="509">
        <f t="shared" si="98"/>
        <v>1360105.1771851855</v>
      </c>
      <c r="BE72" s="509">
        <f t="shared" si="99"/>
        <v>1486942.6988518524</v>
      </c>
      <c r="BF72" s="860">
        <f t="shared" si="100"/>
        <v>1617837.6900000002</v>
      </c>
      <c r="BG72" s="609">
        <f>(($BO$72-$T$72)/$AF$2)+T$72</f>
        <v>3.2222222222222222E-2</v>
      </c>
      <c r="BH72" s="513">
        <f t="shared" si="83"/>
        <v>3.4444444444444444E-2</v>
      </c>
      <c r="BI72" s="513">
        <f t="shared" si="83"/>
        <v>3.6666666666666667E-2</v>
      </c>
      <c r="BJ72" s="513">
        <f t="shared" si="83"/>
        <v>3.888888888888889E-2</v>
      </c>
      <c r="BK72" s="513">
        <f t="shared" si="83"/>
        <v>4.1111111111111112E-2</v>
      </c>
      <c r="BL72" s="513">
        <f t="shared" si="83"/>
        <v>4.3333333333333335E-2</v>
      </c>
      <c r="BM72" s="513">
        <f t="shared" si="83"/>
        <v>4.5555555555555557E-2</v>
      </c>
      <c r="BN72" s="513">
        <f t="shared" si="83"/>
        <v>4.777777777777778E-2</v>
      </c>
      <c r="BO72" s="759">
        <v>0.05</v>
      </c>
      <c r="BP72" s="497" t="s">
        <v>546</v>
      </c>
      <c r="BQ72" s="737">
        <f t="shared" si="101"/>
        <v>38182.170496133731</v>
      </c>
      <c r="BR72" s="738">
        <f t="shared" ref="BR72:BR135" si="111">AX72*BG72*$X72*$M72</f>
        <v>47901.090802305065</v>
      </c>
      <c r="BS72" s="738">
        <f t="shared" ref="BS72:BS135" si="112">AY72*BH72*$X72*$M72</f>
        <v>58874.05729689572</v>
      </c>
      <c r="BT72" s="738">
        <f t="shared" ref="BT72:BT135" si="113">AZ72*BI72*$X72*$M72</f>
        <v>71159.83456683805</v>
      </c>
      <c r="BU72" s="738">
        <f t="shared" ref="BU72:BU135" si="114">BA72*BJ72*$X72*$M72</f>
        <v>84817.187199064443</v>
      </c>
      <c r="BV72" s="738">
        <f t="shared" ref="BV72:BV135" si="115">BB72*BK72*$X72*$M72</f>
        <v>99904.879780507268</v>
      </c>
      <c r="BW72" s="738">
        <f t="shared" ref="BW72:BW135" si="116">BC72*BL72*$X72*$M72</f>
        <v>116481.67689809887</v>
      </c>
      <c r="BX72" s="738">
        <f t="shared" ref="BX72:BX135" si="117">BD72*BM72*$X72*$M72</f>
        <v>134606.34313877166</v>
      </c>
      <c r="BY72" s="738">
        <f t="shared" ref="BY72:BY135" si="118">BE72*BN72*$X72*$M72</f>
        <v>154337.64308945794</v>
      </c>
      <c r="BZ72" s="738">
        <f t="shared" ref="BZ72:BZ135" si="119">BF72*BO72*$X72*$M72</f>
        <v>175734.3413370901</v>
      </c>
      <c r="CA72" s="739">
        <f t="shared" si="102"/>
        <v>104132.80609196753</v>
      </c>
      <c r="CB72" s="739">
        <f t="shared" si="103"/>
        <v>127987.08108020808</v>
      </c>
      <c r="CC72" s="739">
        <f t="shared" si="104"/>
        <v>154695.29253660445</v>
      </c>
      <c r="CD72" s="739">
        <f t="shared" si="105"/>
        <v>184385.18956318358</v>
      </c>
      <c r="CE72" s="739">
        <f t="shared" si="106"/>
        <v>217184.52126197232</v>
      </c>
      <c r="CF72" s="739">
        <f t="shared" si="107"/>
        <v>253221.03673499753</v>
      </c>
      <c r="CG72" s="739">
        <f t="shared" si="108"/>
        <v>292622.48508428619</v>
      </c>
      <c r="CH72" s="739">
        <f t="shared" si="109"/>
        <v>335516.61541186506</v>
      </c>
      <c r="CI72" s="739">
        <f t="shared" si="110"/>
        <v>382031.17681976105</v>
      </c>
    </row>
    <row r="73" spans="1:87">
      <c r="A73" s="580">
        <v>175</v>
      </c>
      <c r="B73" s="497" t="s">
        <v>138</v>
      </c>
      <c r="C73" s="497" t="s">
        <v>139</v>
      </c>
      <c r="D73" s="506" t="s">
        <v>141</v>
      </c>
      <c r="E73" s="497" t="str">
        <f t="shared" si="84"/>
        <v>Purchase of consumables for Treatment of acute psychotic disorders</v>
      </c>
      <c r="F73" s="498">
        <v>3</v>
      </c>
      <c r="G73" s="497">
        <v>2.8800000000000003</v>
      </c>
      <c r="H73" s="497">
        <v>6.7213428451584969E-2</v>
      </c>
      <c r="I73" s="497">
        <v>94.433595135157361</v>
      </c>
      <c r="J73" s="499">
        <v>1404.9810776008781</v>
      </c>
      <c r="K73" s="500">
        <f t="shared" si="85"/>
        <v>31.755725299999998</v>
      </c>
      <c r="L73" s="533">
        <v>0</v>
      </c>
      <c r="M73" s="501">
        <v>0.46</v>
      </c>
      <c r="N73" s="563" t="s">
        <v>48</v>
      </c>
      <c r="O73" s="577" t="s">
        <v>421</v>
      </c>
      <c r="P73" s="502">
        <v>18898441</v>
      </c>
      <c r="Q73" s="526">
        <v>5.0000000000000001E-3</v>
      </c>
      <c r="R73" s="502" t="s">
        <v>422</v>
      </c>
      <c r="S73" s="504">
        <f t="shared" si="86"/>
        <v>94492.205000000002</v>
      </c>
      <c r="T73" s="501">
        <v>5.0000000000000001E-3</v>
      </c>
      <c r="U73" s="504" t="s">
        <v>423</v>
      </c>
      <c r="V73" s="504">
        <v>4</v>
      </c>
      <c r="W73" s="504" t="s">
        <v>502</v>
      </c>
      <c r="X73" s="497">
        <v>81.232910399999994</v>
      </c>
      <c r="Y73" s="507">
        <f t="shared" si="87"/>
        <v>472</v>
      </c>
      <c r="Z73" s="508">
        <f t="shared" si="88"/>
        <v>39530765.634656675</v>
      </c>
      <c r="AA73" s="578">
        <f t="shared" si="89"/>
        <v>38379.384111317158</v>
      </c>
      <c r="AB73" s="567" t="s">
        <v>49</v>
      </c>
      <c r="AC73" s="593">
        <f t="shared" si="90"/>
        <v>14.607633637999999</v>
      </c>
      <c r="AD73" s="627" t="s">
        <v>421</v>
      </c>
      <c r="AE73" s="597">
        <f t="shared" si="91"/>
        <v>19366610.555555556</v>
      </c>
      <c r="AF73" s="536">
        <f t="shared" si="81"/>
        <v>19834780.111111112</v>
      </c>
      <c r="AG73" s="536">
        <f t="shared" si="81"/>
        <v>20302949.666666668</v>
      </c>
      <c r="AH73" s="536">
        <f t="shared" si="81"/>
        <v>20771119.222222224</v>
      </c>
      <c r="AI73" s="536">
        <f t="shared" si="81"/>
        <v>21239288.77777778</v>
      </c>
      <c r="AJ73" s="536">
        <f t="shared" si="81"/>
        <v>21707458.333333336</v>
      </c>
      <c r="AK73" s="536">
        <f t="shared" si="81"/>
        <v>22175627.888888892</v>
      </c>
      <c r="AL73" s="536">
        <f t="shared" si="81"/>
        <v>22643797.444444448</v>
      </c>
      <c r="AM73" s="598">
        <v>23111967</v>
      </c>
      <c r="AN73" s="712">
        <v>5.0000000000000001E-3</v>
      </c>
      <c r="AO73" s="713">
        <f t="shared" si="82"/>
        <v>5.0000000000000001E-3</v>
      </c>
      <c r="AP73" s="713">
        <f t="shared" si="82"/>
        <v>5.0000000000000001E-3</v>
      </c>
      <c r="AQ73" s="713">
        <f t="shared" si="82"/>
        <v>5.0000000000000001E-3</v>
      </c>
      <c r="AR73" s="713">
        <f t="shared" si="82"/>
        <v>5.0000000000000001E-3</v>
      </c>
      <c r="AS73" s="713">
        <f t="shared" si="82"/>
        <v>5.0000000000000001E-3</v>
      </c>
      <c r="AT73" s="713">
        <f t="shared" si="82"/>
        <v>5.0000000000000001E-3</v>
      </c>
      <c r="AU73" s="713">
        <f t="shared" si="82"/>
        <v>5.0000000000000001E-3</v>
      </c>
      <c r="AV73" s="714">
        <v>5.0000000000000001E-3</v>
      </c>
      <c r="AW73" s="725" t="s">
        <v>529</v>
      </c>
      <c r="AX73" s="617">
        <f t="shared" si="92"/>
        <v>96833.052777777775</v>
      </c>
      <c r="AY73" s="509">
        <f t="shared" si="93"/>
        <v>99173.900555555563</v>
      </c>
      <c r="AZ73" s="509">
        <f t="shared" si="94"/>
        <v>101514.74833333334</v>
      </c>
      <c r="BA73" s="509">
        <f t="shared" si="95"/>
        <v>103855.59611111112</v>
      </c>
      <c r="BB73" s="509">
        <f t="shared" si="96"/>
        <v>106196.4438888889</v>
      </c>
      <c r="BC73" s="509">
        <f t="shared" si="97"/>
        <v>108537.29166666669</v>
      </c>
      <c r="BD73" s="509">
        <f t="shared" si="98"/>
        <v>110878.13944444446</v>
      </c>
      <c r="BE73" s="509">
        <f t="shared" si="99"/>
        <v>113218.98722222225</v>
      </c>
      <c r="BF73" s="860">
        <f t="shared" si="100"/>
        <v>115559.83500000001</v>
      </c>
      <c r="BG73" s="620">
        <v>5.0000000000000001E-3</v>
      </c>
      <c r="BH73" s="754">
        <f t="shared" si="83"/>
        <v>5.0000000000000001E-3</v>
      </c>
      <c r="BI73" s="754">
        <f t="shared" si="83"/>
        <v>5.0000000000000001E-3</v>
      </c>
      <c r="BJ73" s="754">
        <f t="shared" si="83"/>
        <v>5.0000000000000001E-3</v>
      </c>
      <c r="BK73" s="754">
        <f t="shared" si="83"/>
        <v>5.0000000000000001E-3</v>
      </c>
      <c r="BL73" s="754">
        <f t="shared" si="83"/>
        <v>5.0000000000000001E-3</v>
      </c>
      <c r="BM73" s="754">
        <f t="shared" si="83"/>
        <v>5.0000000000000001E-3</v>
      </c>
      <c r="BN73" s="754">
        <f t="shared" si="83"/>
        <v>5.0000000000000001E-3</v>
      </c>
      <c r="BO73" s="751">
        <v>5.0000000000000001E-3</v>
      </c>
      <c r="BP73" s="497"/>
      <c r="BQ73" s="737">
        <f t="shared" si="101"/>
        <v>17654.516691205892</v>
      </c>
      <c r="BR73" s="738">
        <f t="shared" si="111"/>
        <v>18091.870610128095</v>
      </c>
      <c r="BS73" s="738">
        <f t="shared" si="112"/>
        <v>18529.224529050298</v>
      </c>
      <c r="BT73" s="738">
        <f t="shared" si="113"/>
        <v>18966.578447972497</v>
      </c>
      <c r="BU73" s="738">
        <f t="shared" si="114"/>
        <v>19403.9323668947</v>
      </c>
      <c r="BV73" s="738">
        <f t="shared" si="115"/>
        <v>19841.286285816899</v>
      </c>
      <c r="BW73" s="738">
        <f t="shared" si="116"/>
        <v>20278.640204739106</v>
      </c>
      <c r="BX73" s="738">
        <f t="shared" si="117"/>
        <v>20715.994123661305</v>
      </c>
      <c r="BY73" s="738">
        <f t="shared" si="118"/>
        <v>21153.348042583504</v>
      </c>
      <c r="BZ73" s="738">
        <f t="shared" si="119"/>
        <v>21590.701961505703</v>
      </c>
      <c r="CA73" s="739">
        <f t="shared" si="102"/>
        <v>39330.153500278466</v>
      </c>
      <c r="CB73" s="739">
        <f t="shared" si="103"/>
        <v>40280.922889239773</v>
      </c>
      <c r="CC73" s="739">
        <f t="shared" si="104"/>
        <v>41231.692278201081</v>
      </c>
      <c r="CD73" s="739">
        <f t="shared" si="105"/>
        <v>42182.461667162388</v>
      </c>
      <c r="CE73" s="739">
        <f t="shared" si="106"/>
        <v>43133.231056123695</v>
      </c>
      <c r="CF73" s="739">
        <f t="shared" si="107"/>
        <v>44084.00044508501</v>
      </c>
      <c r="CG73" s="739">
        <f t="shared" si="108"/>
        <v>45034.76983404631</v>
      </c>
      <c r="CH73" s="739">
        <f t="shared" si="109"/>
        <v>45985.539223007618</v>
      </c>
      <c r="CI73" s="739">
        <f t="shared" si="110"/>
        <v>46936.308611968918</v>
      </c>
    </row>
    <row r="74" spans="1:87">
      <c r="A74" s="580">
        <v>176</v>
      </c>
      <c r="B74" s="497" t="s">
        <v>138</v>
      </c>
      <c r="C74" s="497" t="s">
        <v>139</v>
      </c>
      <c r="D74" s="506" t="s">
        <v>142</v>
      </c>
      <c r="E74" s="497" t="str">
        <f t="shared" si="84"/>
        <v>Purchase of consumables for Treatment of bipolar disorder</v>
      </c>
      <c r="F74" s="498">
        <v>3</v>
      </c>
      <c r="G74" s="497">
        <v>2.8800000000000003</v>
      </c>
      <c r="H74" s="497">
        <v>7.0250179737048141E-2</v>
      </c>
      <c r="I74" s="497">
        <v>64.339372509667641</v>
      </c>
      <c r="J74" s="499">
        <v>915.86061061330929</v>
      </c>
      <c r="K74" s="500">
        <f t="shared" si="85"/>
        <v>33.190471924999997</v>
      </c>
      <c r="L74" s="533">
        <v>0</v>
      </c>
      <c r="M74" s="501">
        <v>0.46</v>
      </c>
      <c r="N74" s="563" t="s">
        <v>48</v>
      </c>
      <c r="O74" s="577" t="s">
        <v>421</v>
      </c>
      <c r="P74" s="502">
        <v>18898441</v>
      </c>
      <c r="Q74" s="526">
        <v>5.0000000000000001E-3</v>
      </c>
      <c r="R74" s="502" t="s">
        <v>422</v>
      </c>
      <c r="S74" s="504">
        <f t="shared" si="86"/>
        <v>94492.205000000002</v>
      </c>
      <c r="T74" s="501">
        <v>5.0000000000000001E-3</v>
      </c>
      <c r="U74" s="504" t="s">
        <v>423</v>
      </c>
      <c r="V74" s="504">
        <v>4</v>
      </c>
      <c r="W74" s="504" t="s">
        <v>502</v>
      </c>
      <c r="X74" s="497">
        <v>1.3975319999999998</v>
      </c>
      <c r="Y74" s="507">
        <f t="shared" si="87"/>
        <v>472</v>
      </c>
      <c r="Z74" s="508">
        <f t="shared" si="88"/>
        <v>680087.78322600899</v>
      </c>
      <c r="AA74" s="578">
        <f t="shared" si="89"/>
        <v>660.27940119029995</v>
      </c>
      <c r="AB74" s="567" t="s">
        <v>49</v>
      </c>
      <c r="AC74" s="593">
        <f t="shared" si="90"/>
        <v>15.2676170855</v>
      </c>
      <c r="AD74" s="627" t="s">
        <v>421</v>
      </c>
      <c r="AE74" s="597">
        <f t="shared" si="91"/>
        <v>19366610.555555556</v>
      </c>
      <c r="AF74" s="536">
        <f t="shared" si="81"/>
        <v>19834780.111111112</v>
      </c>
      <c r="AG74" s="536">
        <f t="shared" si="81"/>
        <v>20302949.666666668</v>
      </c>
      <c r="AH74" s="536">
        <f t="shared" si="81"/>
        <v>20771119.222222224</v>
      </c>
      <c r="AI74" s="536">
        <f t="shared" si="81"/>
        <v>21239288.77777778</v>
      </c>
      <c r="AJ74" s="536">
        <f t="shared" si="81"/>
        <v>21707458.333333336</v>
      </c>
      <c r="AK74" s="536">
        <f t="shared" si="81"/>
        <v>22175627.888888892</v>
      </c>
      <c r="AL74" s="536">
        <f t="shared" si="81"/>
        <v>22643797.444444448</v>
      </c>
      <c r="AM74" s="598">
        <v>23111967</v>
      </c>
      <c r="AN74" s="712">
        <v>5.0000000000000001E-3</v>
      </c>
      <c r="AO74" s="713">
        <f t="shared" si="82"/>
        <v>5.0000000000000001E-3</v>
      </c>
      <c r="AP74" s="713">
        <f t="shared" si="82"/>
        <v>5.0000000000000001E-3</v>
      </c>
      <c r="AQ74" s="713">
        <f t="shared" si="82"/>
        <v>5.0000000000000001E-3</v>
      </c>
      <c r="AR74" s="713">
        <f t="shared" si="82"/>
        <v>5.0000000000000001E-3</v>
      </c>
      <c r="AS74" s="713">
        <f t="shared" si="82"/>
        <v>5.0000000000000001E-3</v>
      </c>
      <c r="AT74" s="713">
        <f t="shared" si="82"/>
        <v>5.0000000000000001E-3</v>
      </c>
      <c r="AU74" s="713">
        <f t="shared" si="82"/>
        <v>5.0000000000000001E-3</v>
      </c>
      <c r="AV74" s="714">
        <v>5.0000000000000001E-3</v>
      </c>
      <c r="AW74" s="725" t="s">
        <v>529</v>
      </c>
      <c r="AX74" s="617">
        <f t="shared" si="92"/>
        <v>96833.052777777775</v>
      </c>
      <c r="AY74" s="509">
        <f t="shared" si="93"/>
        <v>99173.900555555563</v>
      </c>
      <c r="AZ74" s="509">
        <f t="shared" si="94"/>
        <v>101514.74833333334</v>
      </c>
      <c r="BA74" s="509">
        <f t="shared" si="95"/>
        <v>103855.59611111112</v>
      </c>
      <c r="BB74" s="509">
        <f t="shared" si="96"/>
        <v>106196.4438888889</v>
      </c>
      <c r="BC74" s="509">
        <f t="shared" si="97"/>
        <v>108537.29166666669</v>
      </c>
      <c r="BD74" s="509">
        <f t="shared" si="98"/>
        <v>110878.13944444446</v>
      </c>
      <c r="BE74" s="509">
        <f t="shared" si="99"/>
        <v>113218.98722222225</v>
      </c>
      <c r="BF74" s="860">
        <f t="shared" si="100"/>
        <v>115559.83500000001</v>
      </c>
      <c r="BG74" s="620">
        <v>5.0000000000000001E-3</v>
      </c>
      <c r="BH74" s="754">
        <f t="shared" si="83"/>
        <v>5.0000000000000001E-3</v>
      </c>
      <c r="BI74" s="754">
        <f t="shared" si="83"/>
        <v>5.0000000000000001E-3</v>
      </c>
      <c r="BJ74" s="754">
        <f t="shared" si="83"/>
        <v>5.0000000000000001E-3</v>
      </c>
      <c r="BK74" s="754">
        <f t="shared" si="83"/>
        <v>5.0000000000000001E-3</v>
      </c>
      <c r="BL74" s="754">
        <f t="shared" si="83"/>
        <v>5.0000000000000001E-3</v>
      </c>
      <c r="BM74" s="754">
        <f t="shared" si="83"/>
        <v>5.0000000000000001E-3</v>
      </c>
      <c r="BN74" s="754">
        <f t="shared" si="83"/>
        <v>5.0000000000000001E-3</v>
      </c>
      <c r="BO74" s="751">
        <v>5.0000000000000001E-3</v>
      </c>
      <c r="BP74" s="497"/>
      <c r="BQ74" s="737">
        <f t="shared" si="101"/>
        <v>303.72852454753797</v>
      </c>
      <c r="BR74" s="738">
        <f t="shared" si="111"/>
        <v>311.25276680365664</v>
      </c>
      <c r="BS74" s="738">
        <f t="shared" si="112"/>
        <v>318.77700905977531</v>
      </c>
      <c r="BT74" s="738">
        <f t="shared" si="113"/>
        <v>326.30125131589398</v>
      </c>
      <c r="BU74" s="738">
        <f t="shared" si="114"/>
        <v>333.82549357201265</v>
      </c>
      <c r="BV74" s="738">
        <f t="shared" si="115"/>
        <v>341.34973582813132</v>
      </c>
      <c r="BW74" s="738">
        <f t="shared" si="116"/>
        <v>348.87397808425004</v>
      </c>
      <c r="BX74" s="738">
        <f t="shared" si="117"/>
        <v>356.39822034036871</v>
      </c>
      <c r="BY74" s="738">
        <f t="shared" si="118"/>
        <v>363.92246259648738</v>
      </c>
      <c r="BZ74" s="738">
        <f t="shared" si="119"/>
        <v>371.44670485260593</v>
      </c>
      <c r="CA74" s="739">
        <f t="shared" si="102"/>
        <v>676.6364495731666</v>
      </c>
      <c r="CB74" s="739">
        <f t="shared" si="103"/>
        <v>692.99349795603325</v>
      </c>
      <c r="CC74" s="739">
        <f t="shared" si="104"/>
        <v>709.3505463388999</v>
      </c>
      <c r="CD74" s="739">
        <f t="shared" si="105"/>
        <v>725.70759472176655</v>
      </c>
      <c r="CE74" s="739">
        <f t="shared" si="106"/>
        <v>742.06464310463321</v>
      </c>
      <c r="CF74" s="739">
        <f t="shared" si="107"/>
        <v>758.42169148750008</v>
      </c>
      <c r="CG74" s="739">
        <f t="shared" si="108"/>
        <v>774.77873987036673</v>
      </c>
      <c r="CH74" s="739">
        <f t="shared" si="109"/>
        <v>791.13578825323339</v>
      </c>
      <c r="CI74" s="739">
        <f t="shared" si="110"/>
        <v>807.49283663609981</v>
      </c>
    </row>
    <row r="75" spans="1:87">
      <c r="A75" s="580">
        <v>178</v>
      </c>
      <c r="B75" s="497" t="s">
        <v>138</v>
      </c>
      <c r="C75" s="497" t="s">
        <v>139</v>
      </c>
      <c r="D75" s="497" t="s">
        <v>143</v>
      </c>
      <c r="E75" s="497" t="str">
        <f t="shared" si="84"/>
        <v>Purchase of consumables for Anti-epileptic medication</v>
      </c>
      <c r="F75" s="498">
        <v>3</v>
      </c>
      <c r="G75" s="497">
        <v>2.4300000000000002</v>
      </c>
      <c r="H75" s="497">
        <v>4.3020643210728342E-2</v>
      </c>
      <c r="I75" s="497">
        <v>5.8372414575303315</v>
      </c>
      <c r="J75" s="499">
        <v>135.6846625685657</v>
      </c>
      <c r="K75" s="500">
        <f t="shared" si="85"/>
        <v>15610.043280000002</v>
      </c>
      <c r="L75" s="533">
        <v>0</v>
      </c>
      <c r="M75" s="501">
        <v>0.57999999999999996</v>
      </c>
      <c r="N75" s="563" t="s">
        <v>48</v>
      </c>
      <c r="O75" s="577" t="s">
        <v>421</v>
      </c>
      <c r="P75" s="502">
        <v>18898441</v>
      </c>
      <c r="Q75" s="526">
        <v>3.2000000000000001E-2</v>
      </c>
      <c r="R75" s="502" t="s">
        <v>424</v>
      </c>
      <c r="S75" s="504">
        <f t="shared" si="86"/>
        <v>604750.11199999996</v>
      </c>
      <c r="T75" s="501">
        <v>0.6</v>
      </c>
      <c r="U75" s="504" t="s">
        <v>425</v>
      </c>
      <c r="V75" s="504">
        <v>4</v>
      </c>
      <c r="W75" s="504" t="s">
        <v>502</v>
      </c>
      <c r="X75" s="506">
        <v>7.9550000000000001</v>
      </c>
      <c r="Y75" s="507">
        <f t="shared" si="87"/>
        <v>362850</v>
      </c>
      <c r="Z75" s="508">
        <f t="shared" si="88"/>
        <v>2973066453.1132803</v>
      </c>
      <c r="AA75" s="578">
        <f t="shared" si="89"/>
        <v>2886472.2845760002</v>
      </c>
      <c r="AB75" s="567" t="s">
        <v>49</v>
      </c>
      <c r="AC75" s="593">
        <f t="shared" si="90"/>
        <v>9053.8251024000001</v>
      </c>
      <c r="AD75" s="627" t="s">
        <v>421</v>
      </c>
      <c r="AE75" s="597">
        <f t="shared" si="91"/>
        <v>19366610.555555556</v>
      </c>
      <c r="AF75" s="536">
        <f t="shared" si="81"/>
        <v>19834780.111111112</v>
      </c>
      <c r="AG75" s="536">
        <f t="shared" si="81"/>
        <v>20302949.666666668</v>
      </c>
      <c r="AH75" s="536">
        <f t="shared" si="81"/>
        <v>20771119.222222224</v>
      </c>
      <c r="AI75" s="536">
        <f t="shared" si="81"/>
        <v>21239288.77777778</v>
      </c>
      <c r="AJ75" s="536">
        <f t="shared" si="81"/>
        <v>21707458.333333336</v>
      </c>
      <c r="AK75" s="536">
        <f t="shared" si="81"/>
        <v>22175627.888888892</v>
      </c>
      <c r="AL75" s="536">
        <f t="shared" si="81"/>
        <v>22643797.444444448</v>
      </c>
      <c r="AM75" s="598">
        <v>23111967</v>
      </c>
      <c r="AN75" s="712">
        <v>3.2000000000000001E-2</v>
      </c>
      <c r="AO75" s="713">
        <f t="shared" si="82"/>
        <v>3.2000000000000001E-2</v>
      </c>
      <c r="AP75" s="713">
        <f t="shared" si="82"/>
        <v>3.2000000000000001E-2</v>
      </c>
      <c r="AQ75" s="713">
        <f t="shared" si="82"/>
        <v>3.2000000000000001E-2</v>
      </c>
      <c r="AR75" s="713">
        <f t="shared" si="82"/>
        <v>3.2000000000000001E-2</v>
      </c>
      <c r="AS75" s="713">
        <f t="shared" si="82"/>
        <v>3.2000000000000001E-2</v>
      </c>
      <c r="AT75" s="713">
        <f t="shared" si="82"/>
        <v>3.2000000000000001E-2</v>
      </c>
      <c r="AU75" s="713">
        <f t="shared" si="82"/>
        <v>3.2000000000000001E-2</v>
      </c>
      <c r="AV75" s="714">
        <v>3.2000000000000001E-2</v>
      </c>
      <c r="AW75" s="725" t="s">
        <v>529</v>
      </c>
      <c r="AX75" s="617">
        <f t="shared" si="92"/>
        <v>619731.53777777776</v>
      </c>
      <c r="AY75" s="509">
        <f t="shared" si="93"/>
        <v>634712.96355555556</v>
      </c>
      <c r="AZ75" s="509">
        <f t="shared" si="94"/>
        <v>649694.38933333335</v>
      </c>
      <c r="BA75" s="509">
        <f t="shared" si="95"/>
        <v>664675.81511111115</v>
      </c>
      <c r="BB75" s="509">
        <f t="shared" si="96"/>
        <v>679657.24088888895</v>
      </c>
      <c r="BC75" s="509">
        <f t="shared" si="97"/>
        <v>694638.66666666674</v>
      </c>
      <c r="BD75" s="509">
        <f t="shared" si="98"/>
        <v>709620.09244444454</v>
      </c>
      <c r="BE75" s="509">
        <f t="shared" si="99"/>
        <v>724601.51822222234</v>
      </c>
      <c r="BF75" s="860">
        <f t="shared" si="100"/>
        <v>739582.94400000002</v>
      </c>
      <c r="BG75" s="620">
        <v>0.6</v>
      </c>
      <c r="BH75" s="754">
        <f t="shared" si="83"/>
        <v>0.6</v>
      </c>
      <c r="BI75" s="754">
        <f t="shared" si="83"/>
        <v>0.6</v>
      </c>
      <c r="BJ75" s="754">
        <f t="shared" si="83"/>
        <v>0.6</v>
      </c>
      <c r="BK75" s="754">
        <f t="shared" si="83"/>
        <v>0.6</v>
      </c>
      <c r="BL75" s="754">
        <f t="shared" si="83"/>
        <v>0.6</v>
      </c>
      <c r="BM75" s="754">
        <f t="shared" si="83"/>
        <v>0.6</v>
      </c>
      <c r="BN75" s="754">
        <f t="shared" si="83"/>
        <v>0.6</v>
      </c>
      <c r="BO75" s="751">
        <v>0.6</v>
      </c>
      <c r="BP75" s="497"/>
      <c r="BQ75" s="737">
        <f t="shared" si="101"/>
        <v>1674153.9250540801</v>
      </c>
      <c r="BR75" s="738">
        <f t="shared" si="111"/>
        <v>1715627.6052917331</v>
      </c>
      <c r="BS75" s="738">
        <f t="shared" si="112"/>
        <v>1757101.2855293865</v>
      </c>
      <c r="BT75" s="738">
        <f t="shared" si="113"/>
        <v>1798574.9657670399</v>
      </c>
      <c r="BU75" s="738">
        <f t="shared" si="114"/>
        <v>1840048.6460046933</v>
      </c>
      <c r="BV75" s="738">
        <f t="shared" si="115"/>
        <v>1881522.3262423468</v>
      </c>
      <c r="BW75" s="738">
        <f t="shared" si="116"/>
        <v>1922996.00648</v>
      </c>
      <c r="BX75" s="738">
        <f t="shared" si="117"/>
        <v>1964469.6867176532</v>
      </c>
      <c r="BY75" s="738">
        <f t="shared" si="118"/>
        <v>2005943.3669553068</v>
      </c>
      <c r="BZ75" s="738">
        <f t="shared" si="119"/>
        <v>2047417.04719296</v>
      </c>
      <c r="CA75" s="739">
        <f t="shared" si="102"/>
        <v>2957978.629813333</v>
      </c>
      <c r="CB75" s="739">
        <f t="shared" si="103"/>
        <v>3029484.9750506664</v>
      </c>
      <c r="CC75" s="739">
        <f t="shared" si="104"/>
        <v>3100991.3202880002</v>
      </c>
      <c r="CD75" s="739">
        <f t="shared" si="105"/>
        <v>3172497.6655253335</v>
      </c>
      <c r="CE75" s="739">
        <f t="shared" si="106"/>
        <v>3244004.0107626673</v>
      </c>
      <c r="CF75" s="739">
        <f t="shared" si="107"/>
        <v>3315510.3560000001</v>
      </c>
      <c r="CG75" s="739">
        <f t="shared" si="108"/>
        <v>3387016.7012373335</v>
      </c>
      <c r="CH75" s="739">
        <f t="shared" si="109"/>
        <v>3458523.0464746673</v>
      </c>
      <c r="CI75" s="739">
        <f t="shared" si="110"/>
        <v>3530029.3917120001</v>
      </c>
    </row>
    <row r="76" spans="1:87">
      <c r="A76" s="580">
        <v>187</v>
      </c>
      <c r="B76" s="497" t="s">
        <v>138</v>
      </c>
      <c r="C76" s="497" t="s">
        <v>139</v>
      </c>
      <c r="D76" s="506" t="s">
        <v>144</v>
      </c>
      <c r="E76" s="497" t="str">
        <f t="shared" si="84"/>
        <v>Purchase of consumables for Psychotherapy (PST)  -PM+/friendship bench</v>
      </c>
      <c r="F76" s="498">
        <v>3</v>
      </c>
      <c r="G76" s="497">
        <v>2.06</v>
      </c>
      <c r="H76" s="497">
        <v>1.0297961025815127E-2</v>
      </c>
      <c r="I76" s="497">
        <v>6.987394218791863</v>
      </c>
      <c r="J76" s="499">
        <v>678.52210755854765</v>
      </c>
      <c r="K76" s="500">
        <f t="shared" si="85"/>
        <v>2919.2311329999998</v>
      </c>
      <c r="L76" s="501">
        <v>0</v>
      </c>
      <c r="M76" s="501">
        <v>0.46</v>
      </c>
      <c r="N76" s="563" t="s">
        <v>48</v>
      </c>
      <c r="O76" s="577" t="s">
        <v>421</v>
      </c>
      <c r="P76" s="514">
        <v>18898441</v>
      </c>
      <c r="Q76" s="539">
        <v>0.15</v>
      </c>
      <c r="R76" s="502" t="s">
        <v>426</v>
      </c>
      <c r="S76" s="504">
        <f t="shared" si="86"/>
        <v>2834766.15</v>
      </c>
      <c r="T76" s="501">
        <v>0.1</v>
      </c>
      <c r="U76" s="504" t="s">
        <v>423</v>
      </c>
      <c r="V76" s="504">
        <v>4</v>
      </c>
      <c r="W76" s="504" t="s">
        <v>611</v>
      </c>
      <c r="X76" s="497">
        <v>0</v>
      </c>
      <c r="Y76" s="507">
        <f t="shared" si="87"/>
        <v>283477</v>
      </c>
      <c r="Z76" s="508">
        <f t="shared" si="88"/>
        <v>0</v>
      </c>
      <c r="AA76" s="578">
        <f t="shared" si="89"/>
        <v>0</v>
      </c>
      <c r="AB76" s="567" t="s">
        <v>49</v>
      </c>
      <c r="AC76" s="593">
        <f t="shared" si="90"/>
        <v>1342.8463211799999</v>
      </c>
      <c r="AD76" s="627" t="s">
        <v>421</v>
      </c>
      <c r="AE76" s="597">
        <f t="shared" si="91"/>
        <v>19366610.555555556</v>
      </c>
      <c r="AF76" s="536">
        <f t="shared" si="81"/>
        <v>19834780.111111112</v>
      </c>
      <c r="AG76" s="536">
        <f t="shared" si="81"/>
        <v>20302949.666666668</v>
      </c>
      <c r="AH76" s="536">
        <f t="shared" si="81"/>
        <v>20771119.222222224</v>
      </c>
      <c r="AI76" s="536">
        <f t="shared" si="81"/>
        <v>21239288.77777778</v>
      </c>
      <c r="AJ76" s="536">
        <f t="shared" si="81"/>
        <v>21707458.333333336</v>
      </c>
      <c r="AK76" s="536">
        <f t="shared" si="81"/>
        <v>22175627.888888892</v>
      </c>
      <c r="AL76" s="536">
        <f t="shared" si="81"/>
        <v>22643797.444444448</v>
      </c>
      <c r="AM76" s="598">
        <v>23111967</v>
      </c>
      <c r="AN76" s="712">
        <v>0.15</v>
      </c>
      <c r="AO76" s="713">
        <f t="shared" si="82"/>
        <v>0.15</v>
      </c>
      <c r="AP76" s="713">
        <f t="shared" si="82"/>
        <v>0.15</v>
      </c>
      <c r="AQ76" s="713">
        <f t="shared" si="82"/>
        <v>0.15</v>
      </c>
      <c r="AR76" s="713">
        <f t="shared" si="82"/>
        <v>0.15</v>
      </c>
      <c r="AS76" s="713">
        <f t="shared" si="82"/>
        <v>0.15</v>
      </c>
      <c r="AT76" s="713">
        <f t="shared" si="82"/>
        <v>0.15</v>
      </c>
      <c r="AU76" s="713">
        <f t="shared" si="82"/>
        <v>0.15</v>
      </c>
      <c r="AV76" s="714">
        <v>0.15</v>
      </c>
      <c r="AW76" s="725" t="s">
        <v>529</v>
      </c>
      <c r="AX76" s="617">
        <f t="shared" si="92"/>
        <v>2904991.5833333335</v>
      </c>
      <c r="AY76" s="509">
        <f t="shared" si="93"/>
        <v>2975217.0166666666</v>
      </c>
      <c r="AZ76" s="509">
        <f t="shared" si="94"/>
        <v>3045442.45</v>
      </c>
      <c r="BA76" s="509">
        <f t="shared" si="95"/>
        <v>3115667.8833333333</v>
      </c>
      <c r="BB76" s="509">
        <f t="shared" si="96"/>
        <v>3185893.3166666669</v>
      </c>
      <c r="BC76" s="509">
        <f t="shared" si="97"/>
        <v>3256118.7500000005</v>
      </c>
      <c r="BD76" s="509">
        <f t="shared" si="98"/>
        <v>3326344.1833333336</v>
      </c>
      <c r="BE76" s="509">
        <f t="shared" si="99"/>
        <v>3396569.6166666672</v>
      </c>
      <c r="BF76" s="860">
        <f t="shared" si="100"/>
        <v>3466795.05</v>
      </c>
      <c r="BG76" s="620">
        <v>0.1</v>
      </c>
      <c r="BH76" s="754">
        <f t="shared" si="83"/>
        <v>0.1</v>
      </c>
      <c r="BI76" s="754">
        <f t="shared" si="83"/>
        <v>0.1</v>
      </c>
      <c r="BJ76" s="754">
        <f t="shared" si="83"/>
        <v>0.1</v>
      </c>
      <c r="BK76" s="754">
        <f t="shared" si="83"/>
        <v>0.1</v>
      </c>
      <c r="BL76" s="754">
        <f t="shared" si="83"/>
        <v>0.1</v>
      </c>
      <c r="BM76" s="754">
        <f t="shared" si="83"/>
        <v>0.1</v>
      </c>
      <c r="BN76" s="754">
        <f t="shared" si="83"/>
        <v>0.1</v>
      </c>
      <c r="BO76" s="751">
        <v>0.1</v>
      </c>
      <c r="BP76" s="497"/>
      <c r="BQ76" s="737">
        <f t="shared" si="101"/>
        <v>0</v>
      </c>
      <c r="BR76" s="738">
        <f t="shared" si="111"/>
        <v>0</v>
      </c>
      <c r="BS76" s="738">
        <f t="shared" si="112"/>
        <v>0</v>
      </c>
      <c r="BT76" s="738">
        <f t="shared" si="113"/>
        <v>0</v>
      </c>
      <c r="BU76" s="738">
        <f t="shared" si="114"/>
        <v>0</v>
      </c>
      <c r="BV76" s="738">
        <f t="shared" si="115"/>
        <v>0</v>
      </c>
      <c r="BW76" s="738">
        <f t="shared" si="116"/>
        <v>0</v>
      </c>
      <c r="BX76" s="738">
        <f t="shared" si="117"/>
        <v>0</v>
      </c>
      <c r="BY76" s="738">
        <f t="shared" si="118"/>
        <v>0</v>
      </c>
      <c r="BZ76" s="738">
        <f t="shared" si="119"/>
        <v>0</v>
      </c>
      <c r="CA76" s="739">
        <f t="shared" si="102"/>
        <v>0</v>
      </c>
      <c r="CB76" s="739">
        <f t="shared" si="103"/>
        <v>0</v>
      </c>
      <c r="CC76" s="739">
        <f t="shared" si="104"/>
        <v>0</v>
      </c>
      <c r="CD76" s="739">
        <f t="shared" si="105"/>
        <v>0</v>
      </c>
      <c r="CE76" s="739">
        <f t="shared" si="106"/>
        <v>0</v>
      </c>
      <c r="CF76" s="739">
        <f t="shared" si="107"/>
        <v>0</v>
      </c>
      <c r="CG76" s="739">
        <f t="shared" si="108"/>
        <v>0</v>
      </c>
      <c r="CH76" s="739">
        <f t="shared" si="109"/>
        <v>0</v>
      </c>
      <c r="CI76" s="739">
        <f t="shared" si="110"/>
        <v>0</v>
      </c>
    </row>
    <row r="77" spans="1:87">
      <c r="A77" s="580">
        <v>189</v>
      </c>
      <c r="B77" s="497" t="s">
        <v>146</v>
      </c>
      <c r="C77" s="497" t="s">
        <v>59</v>
      </c>
      <c r="D77" s="506" t="s">
        <v>147</v>
      </c>
      <c r="E77" s="497" t="str">
        <f t="shared" si="84"/>
        <v>Purchase of consumables for Schistosomiasis diagnosis through urine and stools microscopy</v>
      </c>
      <c r="F77" s="497">
        <v>2</v>
      </c>
      <c r="G77" s="497">
        <v>2.11</v>
      </c>
      <c r="H77" s="497"/>
      <c r="I77" s="497"/>
      <c r="J77" s="497"/>
      <c r="K77" s="500">
        <f t="shared" si="85"/>
        <v>0</v>
      </c>
      <c r="L77" s="497"/>
      <c r="M77" s="501">
        <v>0.46</v>
      </c>
      <c r="N77" s="563" t="s">
        <v>48</v>
      </c>
      <c r="O77" s="577" t="s">
        <v>427</v>
      </c>
      <c r="P77" s="502">
        <v>18898441</v>
      </c>
      <c r="Q77" s="534">
        <v>0.04</v>
      </c>
      <c r="R77" s="497" t="s">
        <v>428</v>
      </c>
      <c r="S77" s="504">
        <f t="shared" si="86"/>
        <v>755937.64</v>
      </c>
      <c r="T77" s="501">
        <v>0.5</v>
      </c>
      <c r="U77" s="497"/>
      <c r="V77" s="497">
        <v>1</v>
      </c>
      <c r="W77" s="497"/>
      <c r="X77" s="497">
        <v>1.0158479999999999</v>
      </c>
      <c r="Y77" s="507">
        <f t="shared" si="87"/>
        <v>377969</v>
      </c>
      <c r="Z77" s="508">
        <f t="shared" si="88"/>
        <v>395477635.95514077</v>
      </c>
      <c r="AA77" s="578">
        <f t="shared" si="89"/>
        <v>383958.86985935998</v>
      </c>
      <c r="AB77" s="567" t="s">
        <v>49</v>
      </c>
      <c r="AC77" s="593">
        <f t="shared" si="90"/>
        <v>0</v>
      </c>
      <c r="AD77" s="774" t="s">
        <v>427</v>
      </c>
      <c r="AE77" s="597">
        <f t="shared" si="91"/>
        <v>19366610.555555556</v>
      </c>
      <c r="AF77" s="536">
        <f t="shared" ref="AF77:AL86" si="120">IF($AM77=$AE77,$AE77,(($AM77-$P77)/$AF$2)+AE77)</f>
        <v>19834780.111111112</v>
      </c>
      <c r="AG77" s="536">
        <f t="shared" si="120"/>
        <v>20302949.666666668</v>
      </c>
      <c r="AH77" s="536">
        <f t="shared" si="120"/>
        <v>20771119.222222224</v>
      </c>
      <c r="AI77" s="536">
        <f t="shared" si="120"/>
        <v>21239288.77777778</v>
      </c>
      <c r="AJ77" s="536">
        <f t="shared" si="120"/>
        <v>21707458.333333336</v>
      </c>
      <c r="AK77" s="536">
        <f t="shared" si="120"/>
        <v>22175627.888888892</v>
      </c>
      <c r="AL77" s="536">
        <f t="shared" si="120"/>
        <v>22643797.444444448</v>
      </c>
      <c r="AM77" s="598">
        <v>23111967</v>
      </c>
      <c r="AN77" s="715">
        <v>0.04</v>
      </c>
      <c r="AO77" s="546">
        <f t="shared" ref="AO77:AU77" si="121">IF($AV77=$AN77,$AN77,(($AV77-$Q77)/$AF$2)+AN77)</f>
        <v>0.04</v>
      </c>
      <c r="AP77" s="546">
        <f t="shared" si="121"/>
        <v>0.04</v>
      </c>
      <c r="AQ77" s="546">
        <f t="shared" si="121"/>
        <v>0.04</v>
      </c>
      <c r="AR77" s="546">
        <f t="shared" si="121"/>
        <v>0.04</v>
      </c>
      <c r="AS77" s="546">
        <f t="shared" si="121"/>
        <v>0.04</v>
      </c>
      <c r="AT77" s="546">
        <f t="shared" si="121"/>
        <v>0.04</v>
      </c>
      <c r="AU77" s="546">
        <f t="shared" si="121"/>
        <v>0.04</v>
      </c>
      <c r="AV77" s="716">
        <v>0.04</v>
      </c>
      <c r="AW77" s="775" t="s">
        <v>529</v>
      </c>
      <c r="AX77" s="617">
        <f t="shared" si="92"/>
        <v>774664.4222222222</v>
      </c>
      <c r="AY77" s="509">
        <f t="shared" si="93"/>
        <v>793391.20444444451</v>
      </c>
      <c r="AZ77" s="509">
        <f t="shared" si="94"/>
        <v>812117.98666666669</v>
      </c>
      <c r="BA77" s="509">
        <f t="shared" si="95"/>
        <v>830844.768888889</v>
      </c>
      <c r="BB77" s="509">
        <f t="shared" si="96"/>
        <v>849571.55111111118</v>
      </c>
      <c r="BC77" s="509">
        <f t="shared" si="97"/>
        <v>868298.33333333349</v>
      </c>
      <c r="BD77" s="509">
        <f t="shared" si="98"/>
        <v>887025.11555555568</v>
      </c>
      <c r="BE77" s="509">
        <f t="shared" si="99"/>
        <v>905751.89777777798</v>
      </c>
      <c r="BF77" s="860">
        <f t="shared" si="100"/>
        <v>924478.68</v>
      </c>
      <c r="BG77" s="620">
        <v>0.5</v>
      </c>
      <c r="BH77" s="754">
        <f t="shared" ref="BH77:BN77" si="122">IF($BO77=$BG77,$BG77,(($BO77-$T77)/$AF$2)+BG77)</f>
        <v>0.5</v>
      </c>
      <c r="BI77" s="754">
        <f t="shared" si="122"/>
        <v>0.5</v>
      </c>
      <c r="BJ77" s="754">
        <f t="shared" si="122"/>
        <v>0.5</v>
      </c>
      <c r="BK77" s="754">
        <f t="shared" si="122"/>
        <v>0.5</v>
      </c>
      <c r="BL77" s="754">
        <f t="shared" si="122"/>
        <v>0.5</v>
      </c>
      <c r="BM77" s="754">
        <f t="shared" si="122"/>
        <v>0.5</v>
      </c>
      <c r="BN77" s="754">
        <f t="shared" si="122"/>
        <v>0.5</v>
      </c>
      <c r="BO77" s="751">
        <v>0.5</v>
      </c>
      <c r="BP77" s="497"/>
      <c r="BQ77" s="737">
        <f t="shared" si="101"/>
        <v>176621.08013530559</v>
      </c>
      <c r="BR77" s="738">
        <f t="shared" si="111"/>
        <v>180996.49991668799</v>
      </c>
      <c r="BS77" s="738">
        <f t="shared" si="112"/>
        <v>185371.91969807039</v>
      </c>
      <c r="BT77" s="738">
        <f t="shared" si="113"/>
        <v>189747.33947945278</v>
      </c>
      <c r="BU77" s="738">
        <f t="shared" si="114"/>
        <v>194122.75926083521</v>
      </c>
      <c r="BV77" s="738">
        <f t="shared" si="115"/>
        <v>198498.17904221758</v>
      </c>
      <c r="BW77" s="738">
        <f t="shared" si="116"/>
        <v>202873.59882360001</v>
      </c>
      <c r="BX77" s="738">
        <f t="shared" si="117"/>
        <v>207249.01860498241</v>
      </c>
      <c r="BY77" s="738">
        <f t="shared" si="118"/>
        <v>211624.43838636484</v>
      </c>
      <c r="BZ77" s="738">
        <f t="shared" si="119"/>
        <v>215999.85816774718</v>
      </c>
      <c r="CA77" s="739">
        <f t="shared" si="102"/>
        <v>393470.65199279995</v>
      </c>
      <c r="CB77" s="739">
        <f t="shared" si="103"/>
        <v>402982.43412623997</v>
      </c>
      <c r="CC77" s="739">
        <f t="shared" si="104"/>
        <v>412494.21625967993</v>
      </c>
      <c r="CD77" s="739">
        <f t="shared" si="105"/>
        <v>422005.99839312001</v>
      </c>
      <c r="CE77" s="739">
        <f t="shared" si="106"/>
        <v>431517.78052655997</v>
      </c>
      <c r="CF77" s="739">
        <f t="shared" si="107"/>
        <v>441029.56266</v>
      </c>
      <c r="CG77" s="739">
        <f t="shared" si="108"/>
        <v>450541.34479344002</v>
      </c>
      <c r="CH77" s="739">
        <f t="shared" si="109"/>
        <v>460053.12692688004</v>
      </c>
      <c r="CI77" s="739">
        <f t="shared" si="110"/>
        <v>469564.90906031994</v>
      </c>
    </row>
    <row r="78" spans="1:87">
      <c r="A78" s="580">
        <v>191</v>
      </c>
      <c r="B78" s="497" t="s">
        <v>146</v>
      </c>
      <c r="C78" s="497" t="s">
        <v>139</v>
      </c>
      <c r="D78" s="506" t="s">
        <v>238</v>
      </c>
      <c r="E78" s="497" t="str">
        <f t="shared" si="84"/>
        <v>Purchase of consumables for Schistosomiasis and deworming mass drug administration (adults)</v>
      </c>
      <c r="F78" s="545">
        <v>3</v>
      </c>
      <c r="G78" s="497">
        <v>2.11</v>
      </c>
      <c r="H78" s="497">
        <v>0.121465</v>
      </c>
      <c r="I78" s="497">
        <v>15.018199416</v>
      </c>
      <c r="J78" s="499">
        <v>123.64219664924052</v>
      </c>
      <c r="K78" s="500">
        <f t="shared" si="85"/>
        <v>868028.32361224992</v>
      </c>
      <c r="L78" s="501">
        <v>0</v>
      </c>
      <c r="M78" s="501"/>
      <c r="N78" s="563" t="s">
        <v>51</v>
      </c>
      <c r="O78" s="577" t="s">
        <v>429</v>
      </c>
      <c r="P78" s="502">
        <v>7522447</v>
      </c>
      <c r="Q78" s="539">
        <v>1</v>
      </c>
      <c r="R78" s="502" t="s">
        <v>430</v>
      </c>
      <c r="S78" s="504">
        <f t="shared" si="86"/>
        <v>7522447</v>
      </c>
      <c r="T78" s="501">
        <v>0.95</v>
      </c>
      <c r="U78" s="504" t="s">
        <v>431</v>
      </c>
      <c r="V78" s="504">
        <v>1</v>
      </c>
      <c r="W78" s="504"/>
      <c r="X78" s="497">
        <v>0.99129599999999984</v>
      </c>
      <c r="Y78" s="507">
        <f t="shared" si="87"/>
        <v>7146325</v>
      </c>
      <c r="Z78" s="508">
        <f t="shared" si="88"/>
        <v>7296646731.4537897</v>
      </c>
      <c r="AA78" s="578">
        <f t="shared" si="89"/>
        <v>7084123.0402463982</v>
      </c>
      <c r="AB78" s="567" t="s">
        <v>57</v>
      </c>
      <c r="AC78" s="593"/>
      <c r="AD78" s="242" t="s">
        <v>429</v>
      </c>
      <c r="AE78" s="597">
        <f t="shared" si="91"/>
        <v>7522447</v>
      </c>
      <c r="AF78" s="536">
        <f t="shared" si="120"/>
        <v>7522447</v>
      </c>
      <c r="AG78" s="536">
        <f t="shared" si="120"/>
        <v>7522447</v>
      </c>
      <c r="AH78" s="536">
        <f t="shared" si="120"/>
        <v>7522447</v>
      </c>
      <c r="AI78" s="536">
        <f t="shared" si="120"/>
        <v>7522447</v>
      </c>
      <c r="AJ78" s="536">
        <f t="shared" si="120"/>
        <v>7522447</v>
      </c>
      <c r="AK78" s="536">
        <f t="shared" si="120"/>
        <v>7522447</v>
      </c>
      <c r="AL78" s="536">
        <f t="shared" si="120"/>
        <v>7522447</v>
      </c>
      <c r="AM78" s="242">
        <v>7522447</v>
      </c>
      <c r="AN78" s="610">
        <v>1</v>
      </c>
      <c r="AO78" s="610">
        <v>1</v>
      </c>
      <c r="AP78" s="610">
        <v>1</v>
      </c>
      <c r="AQ78" s="610">
        <v>1</v>
      </c>
      <c r="AR78" s="610">
        <v>1</v>
      </c>
      <c r="AS78" s="610">
        <v>1</v>
      </c>
      <c r="AT78" s="610">
        <v>1</v>
      </c>
      <c r="AU78" s="610">
        <v>1</v>
      </c>
      <c r="AV78" s="610">
        <v>1</v>
      </c>
      <c r="AW78" s="775" t="s">
        <v>529</v>
      </c>
      <c r="AX78" s="617"/>
      <c r="AY78" s="509"/>
      <c r="AZ78" s="509"/>
      <c r="BA78" s="509"/>
      <c r="BB78" s="509"/>
      <c r="BC78" s="509"/>
      <c r="BD78" s="509"/>
      <c r="BE78" s="509"/>
      <c r="BF78" s="860"/>
      <c r="BG78" s="610"/>
      <c r="BH78" s="523"/>
      <c r="BI78" s="523"/>
      <c r="BJ78" s="523"/>
      <c r="BK78" s="523"/>
      <c r="BL78" s="523"/>
      <c r="BM78" s="523"/>
      <c r="BN78" s="523"/>
      <c r="BO78" s="752">
        <v>0.95</v>
      </c>
      <c r="BP78" s="567"/>
      <c r="BQ78" s="737">
        <f t="shared" si="101"/>
        <v>0</v>
      </c>
      <c r="BR78" s="738">
        <f t="shared" si="111"/>
        <v>0</v>
      </c>
      <c r="BS78" s="738">
        <f t="shared" si="112"/>
        <v>0</v>
      </c>
      <c r="BT78" s="738">
        <f t="shared" si="113"/>
        <v>0</v>
      </c>
      <c r="BU78" s="738">
        <f t="shared" si="114"/>
        <v>0</v>
      </c>
      <c r="BV78" s="738">
        <f t="shared" si="115"/>
        <v>0</v>
      </c>
      <c r="BW78" s="738">
        <f t="shared" si="116"/>
        <v>0</v>
      </c>
      <c r="BX78" s="738">
        <f t="shared" si="117"/>
        <v>0</v>
      </c>
      <c r="BY78" s="738">
        <f t="shared" si="118"/>
        <v>0</v>
      </c>
      <c r="BZ78" s="738">
        <f t="shared" si="119"/>
        <v>0</v>
      </c>
      <c r="CA78" s="773"/>
      <c r="CB78" s="773"/>
      <c r="CC78" s="773"/>
      <c r="CD78" s="773"/>
      <c r="CE78" s="773"/>
      <c r="CF78" s="773"/>
      <c r="CG78" s="773"/>
      <c r="CH78" s="773"/>
      <c r="CI78" s="773"/>
    </row>
    <row r="79" spans="1:87">
      <c r="A79" s="580">
        <v>192</v>
      </c>
      <c r="B79" s="497" t="s">
        <v>146</v>
      </c>
      <c r="C79" s="497" t="s">
        <v>139</v>
      </c>
      <c r="D79" s="506" t="s">
        <v>239</v>
      </c>
      <c r="E79" s="497" t="str">
        <f t="shared" si="84"/>
        <v>Purchase of consumables for Schistosomiasis and deworming mass drug administration (school children)</v>
      </c>
      <c r="F79" s="545">
        <v>3</v>
      </c>
      <c r="G79" s="497">
        <v>2.56</v>
      </c>
      <c r="H79" s="497">
        <v>0.148205</v>
      </c>
      <c r="I79" s="497">
        <v>1.8646990560000001</v>
      </c>
      <c r="J79" s="499">
        <v>12.581890327586789</v>
      </c>
      <c r="K79" s="500">
        <f t="shared" si="85"/>
        <v>400869.12266300002</v>
      </c>
      <c r="L79" s="501">
        <v>1</v>
      </c>
      <c r="M79" s="501"/>
      <c r="N79" s="563" t="s">
        <v>48</v>
      </c>
      <c r="O79" s="577" t="s">
        <v>432</v>
      </c>
      <c r="P79" s="502">
        <v>2847188</v>
      </c>
      <c r="Q79" s="539">
        <v>1</v>
      </c>
      <c r="R79" s="502" t="s">
        <v>430</v>
      </c>
      <c r="S79" s="504">
        <f t="shared" si="86"/>
        <v>2847188</v>
      </c>
      <c r="T79" s="501">
        <v>0.95</v>
      </c>
      <c r="U79" s="504" t="s">
        <v>431</v>
      </c>
      <c r="V79" s="504">
        <v>1</v>
      </c>
      <c r="W79" s="504"/>
      <c r="X79" s="497">
        <v>0.99129599999999984</v>
      </c>
      <c r="Y79" s="507">
        <f t="shared" si="87"/>
        <v>2704829</v>
      </c>
      <c r="Z79" s="508">
        <f t="shared" si="88"/>
        <v>2761724345.0215678</v>
      </c>
      <c r="AA79" s="578">
        <f t="shared" si="89"/>
        <v>2681285.7718655998</v>
      </c>
      <c r="AB79" s="567" t="s">
        <v>57</v>
      </c>
      <c r="AC79" s="593"/>
      <c r="AD79" s="242" t="s">
        <v>432</v>
      </c>
      <c r="AE79" s="597">
        <f t="shared" si="91"/>
        <v>2847188</v>
      </c>
      <c r="AF79" s="536">
        <f t="shared" si="120"/>
        <v>2847188</v>
      </c>
      <c r="AG79" s="536">
        <f t="shared" si="120"/>
        <v>2847188</v>
      </c>
      <c r="AH79" s="536">
        <f t="shared" si="120"/>
        <v>2847188</v>
      </c>
      <c r="AI79" s="536">
        <f t="shared" si="120"/>
        <v>2847188</v>
      </c>
      <c r="AJ79" s="536">
        <f t="shared" si="120"/>
        <v>2847188</v>
      </c>
      <c r="AK79" s="536">
        <f t="shared" si="120"/>
        <v>2847188</v>
      </c>
      <c r="AL79" s="536">
        <f t="shared" si="120"/>
        <v>2847188</v>
      </c>
      <c r="AM79" s="242">
        <v>2847188</v>
      </c>
      <c r="AN79" s="610">
        <v>1</v>
      </c>
      <c r="AO79" s="610">
        <v>1</v>
      </c>
      <c r="AP79" s="610">
        <v>1</v>
      </c>
      <c r="AQ79" s="610">
        <v>1</v>
      </c>
      <c r="AR79" s="610">
        <v>1</v>
      </c>
      <c r="AS79" s="610">
        <v>1</v>
      </c>
      <c r="AT79" s="610">
        <v>1</v>
      </c>
      <c r="AU79" s="610">
        <v>1</v>
      </c>
      <c r="AV79" s="610">
        <v>1</v>
      </c>
      <c r="AW79" s="775" t="s">
        <v>529</v>
      </c>
      <c r="AX79" s="617"/>
      <c r="AY79" s="509"/>
      <c r="AZ79" s="509"/>
      <c r="BA79" s="509"/>
      <c r="BB79" s="509"/>
      <c r="BC79" s="509"/>
      <c r="BD79" s="509"/>
      <c r="BE79" s="509"/>
      <c r="BF79" s="860"/>
      <c r="BG79" s="610"/>
      <c r="BH79" s="523"/>
      <c r="BI79" s="523"/>
      <c r="BJ79" s="523"/>
      <c r="BK79" s="523"/>
      <c r="BL79" s="523"/>
      <c r="BM79" s="523"/>
      <c r="BN79" s="523"/>
      <c r="BO79" s="760">
        <v>0.95</v>
      </c>
      <c r="BP79" s="567"/>
      <c r="BQ79" s="737">
        <f t="shared" si="101"/>
        <v>0</v>
      </c>
      <c r="BR79" s="738">
        <f t="shared" si="111"/>
        <v>0</v>
      </c>
      <c r="BS79" s="738">
        <f t="shared" si="112"/>
        <v>0</v>
      </c>
      <c r="BT79" s="738">
        <f t="shared" si="113"/>
        <v>0</v>
      </c>
      <c r="BU79" s="738">
        <f t="shared" si="114"/>
        <v>0</v>
      </c>
      <c r="BV79" s="738">
        <f t="shared" si="115"/>
        <v>0</v>
      </c>
      <c r="BW79" s="738">
        <f t="shared" si="116"/>
        <v>0</v>
      </c>
      <c r="BX79" s="738">
        <f t="shared" si="117"/>
        <v>0</v>
      </c>
      <c r="BY79" s="738">
        <f t="shared" si="118"/>
        <v>0</v>
      </c>
      <c r="BZ79" s="738">
        <f t="shared" si="119"/>
        <v>0</v>
      </c>
      <c r="CA79" s="773"/>
      <c r="CB79" s="773"/>
      <c r="CC79" s="773"/>
      <c r="CD79" s="773"/>
      <c r="CE79" s="773"/>
      <c r="CF79" s="773"/>
      <c r="CG79" s="773"/>
      <c r="CH79" s="773"/>
      <c r="CI79" s="773"/>
    </row>
    <row r="80" spans="1:87">
      <c r="A80" s="580">
        <v>193</v>
      </c>
      <c r="B80" s="497" t="s">
        <v>146</v>
      </c>
      <c r="C80" s="497" t="s">
        <v>139</v>
      </c>
      <c r="D80" s="506" t="s">
        <v>150</v>
      </c>
      <c r="E80" s="497" t="str">
        <f t="shared" si="84"/>
        <v>Purchase of consumables for Routine Schistosomiasis treatment</v>
      </c>
      <c r="F80" s="497">
        <v>2</v>
      </c>
      <c r="G80" s="497">
        <v>1.98</v>
      </c>
      <c r="H80" s="497"/>
      <c r="I80" s="497"/>
      <c r="J80" s="497"/>
      <c r="K80" s="500">
        <f t="shared" si="85"/>
        <v>0</v>
      </c>
      <c r="L80" s="497"/>
      <c r="M80" s="501">
        <v>0.46</v>
      </c>
      <c r="N80" s="563" t="s">
        <v>48</v>
      </c>
      <c r="O80" s="577" t="s">
        <v>427</v>
      </c>
      <c r="P80" s="502">
        <v>18898441</v>
      </c>
      <c r="Q80" s="503">
        <v>2.7E-2</v>
      </c>
      <c r="R80" s="504" t="s">
        <v>433</v>
      </c>
      <c r="S80" s="504">
        <f t="shared" si="86"/>
        <v>510257.90700000001</v>
      </c>
      <c r="T80" s="501">
        <v>0.5</v>
      </c>
      <c r="U80" s="497"/>
      <c r="V80" s="497">
        <v>1</v>
      </c>
      <c r="W80" s="497"/>
      <c r="X80" s="497">
        <v>9.4999999999999998E-3</v>
      </c>
      <c r="Y80" s="507">
        <f t="shared" si="87"/>
        <v>255129</v>
      </c>
      <c r="Z80" s="508">
        <f t="shared" si="88"/>
        <v>2496436.8099974999</v>
      </c>
      <c r="AA80" s="578">
        <f t="shared" si="89"/>
        <v>2423.7250582500001</v>
      </c>
      <c r="AB80" s="567" t="s">
        <v>49</v>
      </c>
      <c r="AC80" s="593">
        <f t="shared" ref="AC80:AC100" si="123">K80*M80</f>
        <v>0</v>
      </c>
      <c r="AD80" s="776" t="s">
        <v>427</v>
      </c>
      <c r="AE80" s="597">
        <f t="shared" si="91"/>
        <v>19366610.555555556</v>
      </c>
      <c r="AF80" s="536">
        <f t="shared" si="120"/>
        <v>19834780.111111112</v>
      </c>
      <c r="AG80" s="536">
        <f t="shared" si="120"/>
        <v>20302949.666666668</v>
      </c>
      <c r="AH80" s="536">
        <f t="shared" si="120"/>
        <v>20771119.222222224</v>
      </c>
      <c r="AI80" s="536">
        <f t="shared" si="120"/>
        <v>21239288.77777778</v>
      </c>
      <c r="AJ80" s="536">
        <f t="shared" si="120"/>
        <v>21707458.333333336</v>
      </c>
      <c r="AK80" s="536">
        <f t="shared" si="120"/>
        <v>22175627.888888892</v>
      </c>
      <c r="AL80" s="536">
        <f t="shared" si="120"/>
        <v>22643797.444444448</v>
      </c>
      <c r="AM80" s="598">
        <v>23111967</v>
      </c>
      <c r="AN80" s="710">
        <v>2.7E-2</v>
      </c>
      <c r="AO80" s="546">
        <f t="shared" ref="AO80:AU89" si="124">IF($AV80=$AN80,$AN80,(($AV80-$Q80)/$AF$2)+AN80)</f>
        <v>2.7E-2</v>
      </c>
      <c r="AP80" s="546">
        <f t="shared" si="124"/>
        <v>2.7E-2</v>
      </c>
      <c r="AQ80" s="546">
        <f t="shared" si="124"/>
        <v>2.7E-2</v>
      </c>
      <c r="AR80" s="546">
        <f t="shared" si="124"/>
        <v>2.7E-2</v>
      </c>
      <c r="AS80" s="546">
        <f t="shared" si="124"/>
        <v>2.7E-2</v>
      </c>
      <c r="AT80" s="546">
        <f t="shared" si="124"/>
        <v>2.7E-2</v>
      </c>
      <c r="AU80" s="546">
        <f t="shared" si="124"/>
        <v>2.7E-2</v>
      </c>
      <c r="AV80" s="612">
        <v>2.7E-2</v>
      </c>
      <c r="AW80" s="777" t="s">
        <v>529</v>
      </c>
      <c r="AX80" s="617">
        <f t="shared" ref="AX80:AX111" si="125">AE80*AN80</f>
        <v>522898.48499999999</v>
      </c>
      <c r="AY80" s="509">
        <f t="shared" ref="AY80:AY111" si="126">AF80*AO80</f>
        <v>535539.06299999997</v>
      </c>
      <c r="AZ80" s="509">
        <f t="shared" ref="AZ80:AZ111" si="127">AG80*AP80</f>
        <v>548179.64100000006</v>
      </c>
      <c r="BA80" s="509">
        <f t="shared" ref="BA80:BA111" si="128">AH80*AQ80</f>
        <v>560820.21900000004</v>
      </c>
      <c r="BB80" s="509">
        <f t="shared" ref="BB80:BB111" si="129">AI80*AR80</f>
        <v>573460.79700000002</v>
      </c>
      <c r="BC80" s="509">
        <f t="shared" ref="BC80:BC111" si="130">AJ80*AS80</f>
        <v>586101.37500000012</v>
      </c>
      <c r="BD80" s="509">
        <f t="shared" ref="BD80:BD111" si="131">AK80*AT80</f>
        <v>598741.9530000001</v>
      </c>
      <c r="BE80" s="509">
        <f t="shared" ref="BE80:BE111" si="132">AL80*AU80</f>
        <v>611382.53100000008</v>
      </c>
      <c r="BF80" s="860">
        <f t="shared" ref="BF80:BF111" si="133">AM80*AV80</f>
        <v>624023.10899999994</v>
      </c>
      <c r="BG80" s="620">
        <v>0.5</v>
      </c>
      <c r="BH80" s="754">
        <f t="shared" ref="BH80:BN89" si="134">IF($BO80=$BG80,$BG80,(($BO80-$T80)/$AF$2)+BG80)</f>
        <v>0.5</v>
      </c>
      <c r="BI80" s="754">
        <f t="shared" si="134"/>
        <v>0.5</v>
      </c>
      <c r="BJ80" s="754">
        <f t="shared" si="134"/>
        <v>0.5</v>
      </c>
      <c r="BK80" s="754">
        <f t="shared" si="134"/>
        <v>0.5</v>
      </c>
      <c r="BL80" s="754">
        <f t="shared" si="134"/>
        <v>0.5</v>
      </c>
      <c r="BM80" s="754">
        <f t="shared" si="134"/>
        <v>0.5</v>
      </c>
      <c r="BN80" s="754">
        <f t="shared" si="134"/>
        <v>0.5</v>
      </c>
      <c r="BO80" s="751">
        <v>0.5</v>
      </c>
      <c r="BP80" s="497"/>
      <c r="BQ80" s="737">
        <f t="shared" si="101"/>
        <v>1114.9135267950001</v>
      </c>
      <c r="BR80" s="738">
        <f t="shared" si="111"/>
        <v>1142.5331897250001</v>
      </c>
      <c r="BS80" s="738">
        <f t="shared" si="112"/>
        <v>1170.1528526550001</v>
      </c>
      <c r="BT80" s="738">
        <f t="shared" si="113"/>
        <v>1197.7725155850001</v>
      </c>
      <c r="BU80" s="738">
        <f t="shared" si="114"/>
        <v>1225.3921785150001</v>
      </c>
      <c r="BV80" s="738">
        <f t="shared" si="115"/>
        <v>1253.0118414450001</v>
      </c>
      <c r="BW80" s="738">
        <f t="shared" si="116"/>
        <v>1280.6315043750003</v>
      </c>
      <c r="BX80" s="738">
        <f t="shared" si="117"/>
        <v>1308.2511673050003</v>
      </c>
      <c r="BY80" s="738">
        <f t="shared" si="118"/>
        <v>1335.8708302350001</v>
      </c>
      <c r="BZ80" s="738">
        <f t="shared" si="119"/>
        <v>1363.4904931649999</v>
      </c>
      <c r="CA80" s="739">
        <f t="shared" si="102"/>
        <v>2483.76780375</v>
      </c>
      <c r="CB80" s="739">
        <f t="shared" ref="CB80:CB139" si="135">AY80*BH80*$X80</f>
        <v>2543.8105492499999</v>
      </c>
      <c r="CC80" s="739">
        <f t="shared" ref="CC80:CC139" si="136">AZ80*BI80*$X80</f>
        <v>2603.8532947500003</v>
      </c>
      <c r="CD80" s="739">
        <f t="shared" ref="CD80:CD139" si="137">BA80*BJ80*$X80</f>
        <v>2663.8960402500002</v>
      </c>
      <c r="CE80" s="739">
        <f t="shared" ref="CE80:CE139" si="138">BB80*BK80*$X80</f>
        <v>2723.9387857500001</v>
      </c>
      <c r="CF80" s="739">
        <f t="shared" ref="CF80:CF139" si="139">BC80*BL80*$X80</f>
        <v>2783.9815312500004</v>
      </c>
      <c r="CG80" s="739">
        <f t="shared" ref="CG80:CG139" si="140">BD80*BM80*$X80</f>
        <v>2844.0242767500004</v>
      </c>
      <c r="CH80" s="739">
        <f t="shared" ref="CH80:CH139" si="141">BE80*BN80*$X80</f>
        <v>2904.0670222500003</v>
      </c>
      <c r="CI80" s="739">
        <f t="shared" ref="CI80:CI139" si="142">BF80*BO80*$X80</f>
        <v>2964.1097677499997</v>
      </c>
    </row>
    <row r="81" spans="1:87">
      <c r="A81" s="580">
        <v>197</v>
      </c>
      <c r="B81" s="497" t="s">
        <v>151</v>
      </c>
      <c r="C81" s="497" t="s">
        <v>152</v>
      </c>
      <c r="D81" s="497" t="s">
        <v>153</v>
      </c>
      <c r="E81" s="497" t="str">
        <f t="shared" si="84"/>
        <v>Purchase of consumables for Screening and diagnosis for NCD</v>
      </c>
      <c r="F81" s="498">
        <v>3</v>
      </c>
      <c r="G81" s="497">
        <v>2.13</v>
      </c>
      <c r="H81" s="497"/>
      <c r="I81" s="497"/>
      <c r="J81" s="497"/>
      <c r="K81" s="500">
        <f t="shared" si="85"/>
        <v>0</v>
      </c>
      <c r="L81" s="497"/>
      <c r="M81" s="501">
        <v>0.46</v>
      </c>
      <c r="N81" s="563" t="s">
        <v>48</v>
      </c>
      <c r="O81" s="577" t="s">
        <v>427</v>
      </c>
      <c r="P81" s="514">
        <v>18898441</v>
      </c>
      <c r="Q81" s="503">
        <v>1</v>
      </c>
      <c r="R81" s="504"/>
      <c r="S81" s="504">
        <f t="shared" si="86"/>
        <v>18898441</v>
      </c>
      <c r="T81" s="501">
        <v>0.1</v>
      </c>
      <c r="U81" s="497" t="s">
        <v>434</v>
      </c>
      <c r="V81" s="497">
        <v>1</v>
      </c>
      <c r="W81" s="547" t="s">
        <v>609</v>
      </c>
      <c r="X81" s="497">
        <v>0</v>
      </c>
      <c r="Y81" s="507">
        <f t="shared" si="87"/>
        <v>1889844</v>
      </c>
      <c r="Z81" s="508">
        <f t="shared" si="88"/>
        <v>0</v>
      </c>
      <c r="AA81" s="578">
        <f t="shared" si="89"/>
        <v>0</v>
      </c>
      <c r="AB81" s="567" t="s">
        <v>49</v>
      </c>
      <c r="AC81" s="593">
        <f t="shared" si="123"/>
        <v>0</v>
      </c>
      <c r="AD81" s="627" t="s">
        <v>427</v>
      </c>
      <c r="AE81" s="597">
        <f t="shared" si="91"/>
        <v>19366610.555555556</v>
      </c>
      <c r="AF81" s="536">
        <f t="shared" si="120"/>
        <v>19834780.111111112</v>
      </c>
      <c r="AG81" s="536">
        <f t="shared" si="120"/>
        <v>20302949.666666668</v>
      </c>
      <c r="AH81" s="536">
        <f t="shared" si="120"/>
        <v>20771119.222222224</v>
      </c>
      <c r="AI81" s="536">
        <f t="shared" si="120"/>
        <v>21239288.77777778</v>
      </c>
      <c r="AJ81" s="536">
        <f t="shared" si="120"/>
        <v>21707458.333333336</v>
      </c>
      <c r="AK81" s="536">
        <f t="shared" si="120"/>
        <v>22175627.888888892</v>
      </c>
      <c r="AL81" s="536">
        <f t="shared" si="120"/>
        <v>22643797.444444448</v>
      </c>
      <c r="AM81" s="598">
        <v>23111967</v>
      </c>
      <c r="AN81" s="719">
        <v>1</v>
      </c>
      <c r="AO81" s="546">
        <f t="shared" si="124"/>
        <v>1</v>
      </c>
      <c r="AP81" s="546">
        <f t="shared" si="124"/>
        <v>1</v>
      </c>
      <c r="AQ81" s="546">
        <f t="shared" si="124"/>
        <v>1</v>
      </c>
      <c r="AR81" s="546">
        <f t="shared" si="124"/>
        <v>1</v>
      </c>
      <c r="AS81" s="546">
        <f t="shared" si="124"/>
        <v>1</v>
      </c>
      <c r="AT81" s="546">
        <f t="shared" si="124"/>
        <v>1</v>
      </c>
      <c r="AU81" s="546">
        <f t="shared" si="124"/>
        <v>1</v>
      </c>
      <c r="AV81" s="720">
        <v>1</v>
      </c>
      <c r="AW81" s="731" t="s">
        <v>529</v>
      </c>
      <c r="AX81" s="617">
        <f t="shared" si="125"/>
        <v>19366610.555555556</v>
      </c>
      <c r="AY81" s="509">
        <f t="shared" si="126"/>
        <v>19834780.111111112</v>
      </c>
      <c r="AZ81" s="509">
        <f t="shared" si="127"/>
        <v>20302949.666666668</v>
      </c>
      <c r="BA81" s="509">
        <f t="shared" si="128"/>
        <v>20771119.222222224</v>
      </c>
      <c r="BB81" s="509">
        <f t="shared" si="129"/>
        <v>21239288.77777778</v>
      </c>
      <c r="BC81" s="509">
        <f t="shared" si="130"/>
        <v>21707458.333333336</v>
      </c>
      <c r="BD81" s="509">
        <f t="shared" si="131"/>
        <v>22175627.888888892</v>
      </c>
      <c r="BE81" s="509">
        <f t="shared" si="132"/>
        <v>22643797.444444448</v>
      </c>
      <c r="BF81" s="860">
        <f t="shared" si="133"/>
        <v>23111967</v>
      </c>
      <c r="BG81" s="620">
        <v>0.1</v>
      </c>
      <c r="BH81" s="754">
        <f t="shared" si="134"/>
        <v>0.1</v>
      </c>
      <c r="BI81" s="754">
        <f t="shared" si="134"/>
        <v>0.1</v>
      </c>
      <c r="BJ81" s="754">
        <f t="shared" si="134"/>
        <v>0.1</v>
      </c>
      <c r="BK81" s="754">
        <f t="shared" si="134"/>
        <v>0.1</v>
      </c>
      <c r="BL81" s="754">
        <f t="shared" si="134"/>
        <v>0.1</v>
      </c>
      <c r="BM81" s="754">
        <f t="shared" si="134"/>
        <v>0.1</v>
      </c>
      <c r="BN81" s="754">
        <f t="shared" si="134"/>
        <v>0.1</v>
      </c>
      <c r="BO81" s="752">
        <v>0.1</v>
      </c>
      <c r="BP81" s="497"/>
      <c r="BQ81" s="737">
        <f t="shared" si="101"/>
        <v>0</v>
      </c>
      <c r="BR81" s="738">
        <f t="shared" si="111"/>
        <v>0</v>
      </c>
      <c r="BS81" s="738">
        <f t="shared" si="112"/>
        <v>0</v>
      </c>
      <c r="BT81" s="738">
        <f t="shared" si="113"/>
        <v>0</v>
      </c>
      <c r="BU81" s="738">
        <f t="shared" si="114"/>
        <v>0</v>
      </c>
      <c r="BV81" s="738">
        <f t="shared" si="115"/>
        <v>0</v>
      </c>
      <c r="BW81" s="738">
        <f t="shared" si="116"/>
        <v>0</v>
      </c>
      <c r="BX81" s="738">
        <f t="shared" si="117"/>
        <v>0</v>
      </c>
      <c r="BY81" s="738">
        <f t="shared" si="118"/>
        <v>0</v>
      </c>
      <c r="BZ81" s="738">
        <f t="shared" si="119"/>
        <v>0</v>
      </c>
      <c r="CA81" s="739">
        <f t="shared" si="102"/>
        <v>0</v>
      </c>
      <c r="CB81" s="739">
        <f t="shared" si="135"/>
        <v>0</v>
      </c>
      <c r="CC81" s="739">
        <f t="shared" si="136"/>
        <v>0</v>
      </c>
      <c r="CD81" s="739">
        <f t="shared" si="137"/>
        <v>0</v>
      </c>
      <c r="CE81" s="739">
        <f t="shared" si="138"/>
        <v>0</v>
      </c>
      <c r="CF81" s="739">
        <f t="shared" si="139"/>
        <v>0</v>
      </c>
      <c r="CG81" s="739">
        <f t="shared" si="140"/>
        <v>0</v>
      </c>
      <c r="CH81" s="739">
        <f t="shared" si="141"/>
        <v>0</v>
      </c>
      <c r="CI81" s="739">
        <f t="shared" si="142"/>
        <v>0</v>
      </c>
    </row>
    <row r="82" spans="1:87" ht="16.2" customHeight="1">
      <c r="A82" s="580">
        <v>198</v>
      </c>
      <c r="B82" s="497" t="s">
        <v>151</v>
      </c>
      <c r="C82" s="497" t="s">
        <v>155</v>
      </c>
      <c r="D82" s="497" t="s">
        <v>156</v>
      </c>
      <c r="E82" s="497" t="str">
        <f t="shared" si="84"/>
        <v>Purchase of consumables for Hypertension</v>
      </c>
      <c r="F82" s="498">
        <v>3</v>
      </c>
      <c r="G82" s="497">
        <v>2.4300000000000002</v>
      </c>
      <c r="H82" s="497">
        <v>1.237379375151554E-2</v>
      </c>
      <c r="I82" s="497">
        <v>1.0337661462361676</v>
      </c>
      <c r="J82" s="499">
        <v>83.544801779935284</v>
      </c>
      <c r="K82" s="500">
        <f t="shared" si="85"/>
        <v>9754.3829950495056</v>
      </c>
      <c r="L82" s="501">
        <v>0</v>
      </c>
      <c r="M82" s="501">
        <v>0.46</v>
      </c>
      <c r="N82" s="563" t="s">
        <v>48</v>
      </c>
      <c r="O82" s="577" t="s">
        <v>435</v>
      </c>
      <c r="P82" s="535">
        <v>9672513</v>
      </c>
      <c r="Q82" s="525">
        <v>0.16300000000000001</v>
      </c>
      <c r="R82" s="504" t="s">
        <v>424</v>
      </c>
      <c r="S82" s="504">
        <f t="shared" si="86"/>
        <v>1576619.6189999999</v>
      </c>
      <c r="T82" s="501">
        <v>0.5</v>
      </c>
      <c r="U82" s="504" t="s">
        <v>436</v>
      </c>
      <c r="V82" s="732">
        <v>4</v>
      </c>
      <c r="W82" s="732" t="s">
        <v>502</v>
      </c>
      <c r="X82" s="497">
        <v>9.3710123999999997</v>
      </c>
      <c r="Y82" s="507">
        <f t="shared" si="87"/>
        <v>788310</v>
      </c>
      <c r="Z82" s="508">
        <f t="shared" si="88"/>
        <v>7608878829.8621216</v>
      </c>
      <c r="AA82" s="578">
        <f t="shared" si="89"/>
        <v>7387260.9998661373</v>
      </c>
      <c r="AB82" s="567" t="s">
        <v>49</v>
      </c>
      <c r="AC82" s="593">
        <f t="shared" si="123"/>
        <v>4487.0161777227731</v>
      </c>
      <c r="AD82" s="627" t="s">
        <v>435</v>
      </c>
      <c r="AE82" s="597">
        <f t="shared" si="91"/>
        <v>10012804</v>
      </c>
      <c r="AF82" s="536">
        <f t="shared" si="120"/>
        <v>10353095</v>
      </c>
      <c r="AG82" s="536">
        <f t="shared" si="120"/>
        <v>10693386</v>
      </c>
      <c r="AH82" s="536">
        <f t="shared" si="120"/>
        <v>11033677</v>
      </c>
      <c r="AI82" s="536">
        <f t="shared" si="120"/>
        <v>11373968</v>
      </c>
      <c r="AJ82" s="536">
        <f t="shared" si="120"/>
        <v>11714259</v>
      </c>
      <c r="AK82" s="536">
        <f t="shared" si="120"/>
        <v>12054550</v>
      </c>
      <c r="AL82" s="536">
        <f t="shared" si="120"/>
        <v>12394841</v>
      </c>
      <c r="AM82" s="598">
        <v>12735132</v>
      </c>
      <c r="AN82" s="609">
        <f>(($AV$82-$Q$82)/$AF$2)+Q$82</f>
        <v>0.17822222222222223</v>
      </c>
      <c r="AO82" s="513">
        <f t="shared" si="124"/>
        <v>0.19344444444444445</v>
      </c>
      <c r="AP82" s="513">
        <f t="shared" si="124"/>
        <v>0.20866666666666667</v>
      </c>
      <c r="AQ82" s="513">
        <f t="shared" si="124"/>
        <v>0.22388888888888889</v>
      </c>
      <c r="AR82" s="513">
        <f t="shared" si="124"/>
        <v>0.23911111111111111</v>
      </c>
      <c r="AS82" s="513">
        <f t="shared" si="124"/>
        <v>0.2543333333333333</v>
      </c>
      <c r="AT82" s="513">
        <f t="shared" si="124"/>
        <v>0.26955555555555555</v>
      </c>
      <c r="AU82" s="513">
        <f t="shared" si="124"/>
        <v>0.2847777777777778</v>
      </c>
      <c r="AV82" s="720">
        <v>0.3</v>
      </c>
      <c r="AW82" s="497" t="s">
        <v>545</v>
      </c>
      <c r="AX82" s="617">
        <f t="shared" si="125"/>
        <v>1784504.1795555556</v>
      </c>
      <c r="AY82" s="509">
        <f t="shared" si="126"/>
        <v>2002748.7105555555</v>
      </c>
      <c r="AZ82" s="509">
        <f t="shared" si="127"/>
        <v>2231353.2119999998</v>
      </c>
      <c r="BA82" s="509">
        <f t="shared" si="128"/>
        <v>2470317.6838888889</v>
      </c>
      <c r="BB82" s="509">
        <f t="shared" si="129"/>
        <v>2719642.1262222221</v>
      </c>
      <c r="BC82" s="509">
        <f t="shared" si="130"/>
        <v>2979326.5389999994</v>
      </c>
      <c r="BD82" s="509">
        <f t="shared" si="131"/>
        <v>3249370.9222222222</v>
      </c>
      <c r="BE82" s="509">
        <f t="shared" si="132"/>
        <v>3529775.2758888891</v>
      </c>
      <c r="BF82" s="860">
        <f t="shared" si="133"/>
        <v>3820539.5999999996</v>
      </c>
      <c r="BG82" s="609">
        <f>(($BO82-$T82)/$AF$2)+T82</f>
        <v>0.51111111111111107</v>
      </c>
      <c r="BH82" s="513">
        <f t="shared" si="134"/>
        <v>0.52222222222222214</v>
      </c>
      <c r="BI82" s="513">
        <f t="shared" si="134"/>
        <v>0.53333333333333321</v>
      </c>
      <c r="BJ82" s="513">
        <f t="shared" si="134"/>
        <v>0.54444444444444429</v>
      </c>
      <c r="BK82" s="513">
        <f t="shared" si="134"/>
        <v>0.55555555555555536</v>
      </c>
      <c r="BL82" s="513">
        <f t="shared" si="134"/>
        <v>0.56666666666666643</v>
      </c>
      <c r="BM82" s="513">
        <f t="shared" si="134"/>
        <v>0.5777777777777775</v>
      </c>
      <c r="BN82" s="513">
        <f t="shared" si="134"/>
        <v>0.58888888888888857</v>
      </c>
      <c r="BO82" s="753">
        <v>0.6</v>
      </c>
      <c r="BP82" s="497" t="s">
        <v>546</v>
      </c>
      <c r="BQ82" s="737">
        <f t="shared" si="101"/>
        <v>3398140.0599384233</v>
      </c>
      <c r="BR82" s="738">
        <f t="shared" si="111"/>
        <v>3931671.604565782</v>
      </c>
      <c r="BS82" s="738">
        <f t="shared" si="112"/>
        <v>4508438.5386126284</v>
      </c>
      <c r="BT82" s="738">
        <f t="shared" si="113"/>
        <v>5129929.4743886068</v>
      </c>
      <c r="BU82" s="738">
        <f t="shared" si="114"/>
        <v>5797633.0242033619</v>
      </c>
      <c r="BV82" s="738">
        <f t="shared" si="115"/>
        <v>6513037.8003665386</v>
      </c>
      <c r="BW82" s="738">
        <f t="shared" si="116"/>
        <v>7277632.4151877761</v>
      </c>
      <c r="BX82" s="738">
        <f t="shared" si="117"/>
        <v>8092905.480976725</v>
      </c>
      <c r="BY82" s="738">
        <f t="shared" si="118"/>
        <v>8960345.6100430246</v>
      </c>
      <c r="BZ82" s="738">
        <f t="shared" si="119"/>
        <v>9881441.4146963265</v>
      </c>
      <c r="CA82" s="739">
        <f t="shared" si="102"/>
        <v>8547112.1838386562</v>
      </c>
      <c r="CB82" s="739">
        <f t="shared" si="135"/>
        <v>9800953.3448100612</v>
      </c>
      <c r="CC82" s="739">
        <f t="shared" si="136"/>
        <v>11152020.596496971</v>
      </c>
      <c r="CD82" s="739">
        <f t="shared" si="137"/>
        <v>12603550.052616004</v>
      </c>
      <c r="CE82" s="739">
        <f t="shared" si="138"/>
        <v>14158777.826883778</v>
      </c>
      <c r="CF82" s="739">
        <f t="shared" si="139"/>
        <v>15820940.033016903</v>
      </c>
      <c r="CG82" s="739">
        <f t="shared" si="140"/>
        <v>17593272.78473201</v>
      </c>
      <c r="CH82" s="739">
        <f t="shared" si="141"/>
        <v>19479012.195745707</v>
      </c>
      <c r="CI82" s="739">
        <f t="shared" si="142"/>
        <v>21481394.379774623</v>
      </c>
    </row>
    <row r="83" spans="1:87" ht="13.2" customHeight="1">
      <c r="A83" s="580">
        <v>199</v>
      </c>
      <c r="B83" s="497" t="s">
        <v>151</v>
      </c>
      <c r="C83" s="497" t="s">
        <v>155</v>
      </c>
      <c r="D83" s="497" t="s">
        <v>158</v>
      </c>
      <c r="E83" s="497" t="str">
        <f t="shared" si="84"/>
        <v>Purchase of consumables for Monitoring treatment for hypertension</v>
      </c>
      <c r="F83" s="498">
        <v>3</v>
      </c>
      <c r="G83" s="497">
        <v>2.4300000000000002</v>
      </c>
      <c r="H83" s="497">
        <v>2.0500000000000001E-2</v>
      </c>
      <c r="I83" s="497">
        <v>7.39553408</v>
      </c>
      <c r="J83" s="499">
        <v>360.75775999999996</v>
      </c>
      <c r="K83" s="500">
        <f t="shared" si="85"/>
        <v>16160.35109475</v>
      </c>
      <c r="L83" s="501">
        <v>0</v>
      </c>
      <c r="M83" s="501">
        <v>0.57999999999999996</v>
      </c>
      <c r="N83" s="563" t="s">
        <v>48</v>
      </c>
      <c r="O83" s="577" t="s">
        <v>435</v>
      </c>
      <c r="P83" s="535">
        <v>9672513</v>
      </c>
      <c r="Q83" s="525">
        <v>0.16300000000000001</v>
      </c>
      <c r="R83" s="504" t="s">
        <v>424</v>
      </c>
      <c r="S83" s="504">
        <f t="shared" si="86"/>
        <v>1576619.6189999999</v>
      </c>
      <c r="T83" s="501">
        <v>0.5</v>
      </c>
      <c r="U83" s="504" t="s">
        <v>436</v>
      </c>
      <c r="V83" s="732">
        <v>4</v>
      </c>
      <c r="W83" s="732" t="s">
        <v>502</v>
      </c>
      <c r="X83" s="497">
        <v>24.905242881858626</v>
      </c>
      <c r="Y83" s="507">
        <f t="shared" si="87"/>
        <v>788310</v>
      </c>
      <c r="Z83" s="508">
        <f t="shared" si="88"/>
        <v>20222038689.901684</v>
      </c>
      <c r="AA83" s="578">
        <f t="shared" si="89"/>
        <v>19633047.271749206</v>
      </c>
      <c r="AB83" s="567" t="s">
        <v>49</v>
      </c>
      <c r="AC83" s="593">
        <f t="shared" si="123"/>
        <v>9373.0036349549991</v>
      </c>
      <c r="AD83" s="627" t="s">
        <v>435</v>
      </c>
      <c r="AE83" s="597">
        <f t="shared" si="91"/>
        <v>10012804</v>
      </c>
      <c r="AF83" s="536">
        <f t="shared" si="120"/>
        <v>10353095</v>
      </c>
      <c r="AG83" s="536">
        <f t="shared" si="120"/>
        <v>10693386</v>
      </c>
      <c r="AH83" s="536">
        <f t="shared" si="120"/>
        <v>11033677</v>
      </c>
      <c r="AI83" s="536">
        <f t="shared" si="120"/>
        <v>11373968</v>
      </c>
      <c r="AJ83" s="536">
        <f t="shared" si="120"/>
        <v>11714259</v>
      </c>
      <c r="AK83" s="536">
        <f t="shared" si="120"/>
        <v>12054550</v>
      </c>
      <c r="AL83" s="536">
        <f t="shared" si="120"/>
        <v>12394841</v>
      </c>
      <c r="AM83" s="598">
        <v>12735132</v>
      </c>
      <c r="AN83" s="609">
        <f>(($AV$83-$Q$83)/$AF$2)+Q$83</f>
        <v>0.17822222222222223</v>
      </c>
      <c r="AO83" s="513">
        <f t="shared" si="124"/>
        <v>0.19344444444444445</v>
      </c>
      <c r="AP83" s="513">
        <f t="shared" si="124"/>
        <v>0.20866666666666667</v>
      </c>
      <c r="AQ83" s="513">
        <f t="shared" si="124"/>
        <v>0.22388888888888889</v>
      </c>
      <c r="AR83" s="513">
        <f t="shared" si="124"/>
        <v>0.23911111111111111</v>
      </c>
      <c r="AS83" s="513">
        <f t="shared" si="124"/>
        <v>0.2543333333333333</v>
      </c>
      <c r="AT83" s="513">
        <f t="shared" si="124"/>
        <v>0.26955555555555555</v>
      </c>
      <c r="AU83" s="513">
        <f t="shared" si="124"/>
        <v>0.2847777777777778</v>
      </c>
      <c r="AV83" s="720">
        <v>0.3</v>
      </c>
      <c r="AW83" s="497" t="s">
        <v>545</v>
      </c>
      <c r="AX83" s="617">
        <f t="shared" si="125"/>
        <v>1784504.1795555556</v>
      </c>
      <c r="AY83" s="509">
        <f t="shared" si="126"/>
        <v>2002748.7105555555</v>
      </c>
      <c r="AZ83" s="509">
        <f t="shared" si="127"/>
        <v>2231353.2119999998</v>
      </c>
      <c r="BA83" s="509">
        <f t="shared" si="128"/>
        <v>2470317.6838888889</v>
      </c>
      <c r="BB83" s="509">
        <f t="shared" si="129"/>
        <v>2719642.1262222221</v>
      </c>
      <c r="BC83" s="509">
        <f t="shared" si="130"/>
        <v>2979326.5389999994</v>
      </c>
      <c r="BD83" s="509">
        <f t="shared" si="131"/>
        <v>3249370.9222222222</v>
      </c>
      <c r="BE83" s="509">
        <f t="shared" si="132"/>
        <v>3529775.2758888891</v>
      </c>
      <c r="BF83" s="860">
        <f t="shared" si="133"/>
        <v>3820539.5999999996</v>
      </c>
      <c r="BG83" s="609">
        <f>(($BO83-$T83)/$AF$2)+$T83</f>
        <v>0.51111111111111107</v>
      </c>
      <c r="BH83" s="513">
        <f t="shared" si="134"/>
        <v>0.52222222222222214</v>
      </c>
      <c r="BI83" s="513">
        <f t="shared" si="134"/>
        <v>0.53333333333333321</v>
      </c>
      <c r="BJ83" s="513">
        <f t="shared" si="134"/>
        <v>0.54444444444444429</v>
      </c>
      <c r="BK83" s="513">
        <f t="shared" si="134"/>
        <v>0.55555555555555536</v>
      </c>
      <c r="BL83" s="513">
        <f t="shared" si="134"/>
        <v>0.56666666666666643</v>
      </c>
      <c r="BM83" s="513">
        <f t="shared" si="134"/>
        <v>0.5777777777777775</v>
      </c>
      <c r="BN83" s="513">
        <f t="shared" si="134"/>
        <v>0.58888888888888857</v>
      </c>
      <c r="BO83" s="753">
        <v>0.6</v>
      </c>
      <c r="BP83" s="497" t="s">
        <v>546</v>
      </c>
      <c r="BQ83" s="737">
        <f t="shared" si="101"/>
        <v>11387167.417614538</v>
      </c>
      <c r="BR83" s="738">
        <f t="shared" si="111"/>
        <v>13175031.635712808</v>
      </c>
      <c r="BS83" s="738">
        <f t="shared" si="112"/>
        <v>15107777.644732427</v>
      </c>
      <c r="BT83" s="738">
        <f t="shared" si="113"/>
        <v>17190393.784556646</v>
      </c>
      <c r="BU83" s="738">
        <f t="shared" si="114"/>
        <v>19427868.395068705</v>
      </c>
      <c r="BV83" s="738">
        <f t="shared" si="115"/>
        <v>21825189.816151846</v>
      </c>
      <c r="BW83" s="738">
        <f t="shared" si="116"/>
        <v>24387346.387689307</v>
      </c>
      <c r="BX83" s="738">
        <f t="shared" si="117"/>
        <v>27119326.449564349</v>
      </c>
      <c r="BY83" s="738">
        <f t="shared" si="118"/>
        <v>30026118.341660202</v>
      </c>
      <c r="BZ83" s="738">
        <f t="shared" si="119"/>
        <v>33112710.403860126</v>
      </c>
      <c r="CA83" s="739">
        <f t="shared" si="102"/>
        <v>22715571.785711739</v>
      </c>
      <c r="CB83" s="739">
        <f t="shared" si="135"/>
        <v>26047892.490917981</v>
      </c>
      <c r="CC83" s="739">
        <f t="shared" si="136"/>
        <v>29638609.973373529</v>
      </c>
      <c r="CD83" s="739">
        <f t="shared" si="137"/>
        <v>33496324.819083974</v>
      </c>
      <c r="CE83" s="739">
        <f t="shared" si="138"/>
        <v>37629637.614054911</v>
      </c>
      <c r="CF83" s="739">
        <f t="shared" si="139"/>
        <v>42047148.944291912</v>
      </c>
      <c r="CG83" s="739">
        <f t="shared" si="140"/>
        <v>46757459.395800605</v>
      </c>
      <c r="CH83" s="739">
        <f t="shared" si="141"/>
        <v>51769169.55458656</v>
      </c>
      <c r="CI83" s="739">
        <f t="shared" si="142"/>
        <v>57090880.006655395</v>
      </c>
    </row>
    <row r="84" spans="1:87" ht="16.2" customHeight="1">
      <c r="A84" s="698">
        <v>200</v>
      </c>
      <c r="B84" s="497" t="s">
        <v>151</v>
      </c>
      <c r="C84" s="497" t="s">
        <v>155</v>
      </c>
      <c r="D84" s="497" t="s">
        <v>159</v>
      </c>
      <c r="E84" s="497" t="str">
        <f t="shared" si="84"/>
        <v>Purchase of consumables for Diabetes Type I</v>
      </c>
      <c r="F84" s="497">
        <v>2</v>
      </c>
      <c r="G84" s="497">
        <v>2.4300000000000002</v>
      </c>
      <c r="H84" s="497"/>
      <c r="I84" s="497"/>
      <c r="J84" s="497"/>
      <c r="K84" s="500">
        <f t="shared" si="85"/>
        <v>0</v>
      </c>
      <c r="L84" s="501"/>
      <c r="M84" s="501">
        <v>0.57999999999999996</v>
      </c>
      <c r="N84" s="563" t="s">
        <v>48</v>
      </c>
      <c r="O84" s="577" t="s">
        <v>437</v>
      </c>
      <c r="P84" s="535">
        <v>10989159</v>
      </c>
      <c r="Q84" s="503">
        <v>8.9999999999999993E-3</v>
      </c>
      <c r="R84" s="504" t="s">
        <v>438</v>
      </c>
      <c r="S84" s="504">
        <f t="shared" si="86"/>
        <v>98902.430999999997</v>
      </c>
      <c r="T84" s="501">
        <v>0.5</v>
      </c>
      <c r="U84" s="504" t="s">
        <v>436</v>
      </c>
      <c r="V84" s="732">
        <v>4</v>
      </c>
      <c r="W84" s="732" t="s">
        <v>502</v>
      </c>
      <c r="X84" s="497">
        <v>248.24842800000002</v>
      </c>
      <c r="Y84" s="507">
        <f t="shared" si="87"/>
        <v>49451</v>
      </c>
      <c r="Z84" s="508">
        <f t="shared" si="88"/>
        <v>12644472105.881161</v>
      </c>
      <c r="AA84" s="578">
        <f t="shared" si="89"/>
        <v>12276186.510564234</v>
      </c>
      <c r="AB84" s="567" t="s">
        <v>49</v>
      </c>
      <c r="AC84" s="593">
        <f t="shared" si="123"/>
        <v>0</v>
      </c>
      <c r="AD84" s="627" t="s">
        <v>437</v>
      </c>
      <c r="AE84" s="597">
        <f t="shared" si="91"/>
        <v>11355483</v>
      </c>
      <c r="AF84" s="536">
        <f t="shared" si="120"/>
        <v>11721807</v>
      </c>
      <c r="AG84" s="536">
        <f t="shared" si="120"/>
        <v>12088131</v>
      </c>
      <c r="AH84" s="536">
        <f t="shared" si="120"/>
        <v>12454455</v>
      </c>
      <c r="AI84" s="536">
        <f t="shared" si="120"/>
        <v>12820779</v>
      </c>
      <c r="AJ84" s="536">
        <f t="shared" si="120"/>
        <v>13187103</v>
      </c>
      <c r="AK84" s="536">
        <f t="shared" si="120"/>
        <v>13553427</v>
      </c>
      <c r="AL84" s="536">
        <f t="shared" si="120"/>
        <v>13919751</v>
      </c>
      <c r="AM84" s="601">
        <v>14286075</v>
      </c>
      <c r="AN84" s="609">
        <f>(($AV$84-$Q$84)/$AF$2)+Q$84</f>
        <v>1.0666666666666666E-2</v>
      </c>
      <c r="AO84" s="513">
        <f t="shared" si="124"/>
        <v>1.2333333333333333E-2</v>
      </c>
      <c r="AP84" s="513">
        <f t="shared" si="124"/>
        <v>1.4E-2</v>
      </c>
      <c r="AQ84" s="513">
        <f t="shared" si="124"/>
        <v>1.5666666666666666E-2</v>
      </c>
      <c r="AR84" s="513">
        <f t="shared" si="124"/>
        <v>1.7333333333333333E-2</v>
      </c>
      <c r="AS84" s="513">
        <f t="shared" si="124"/>
        <v>1.9E-2</v>
      </c>
      <c r="AT84" s="513">
        <f t="shared" si="124"/>
        <v>2.0666666666666667E-2</v>
      </c>
      <c r="AU84" s="513">
        <f t="shared" si="124"/>
        <v>2.2333333333333334E-2</v>
      </c>
      <c r="AV84" s="720">
        <v>2.4E-2</v>
      </c>
      <c r="AW84" s="497" t="s">
        <v>518</v>
      </c>
      <c r="AX84" s="617">
        <f t="shared" si="125"/>
        <v>121125.152</v>
      </c>
      <c r="AY84" s="509">
        <f t="shared" si="126"/>
        <v>144568.95300000001</v>
      </c>
      <c r="AZ84" s="509">
        <f t="shared" si="127"/>
        <v>169233.834</v>
      </c>
      <c r="BA84" s="509">
        <f t="shared" si="128"/>
        <v>195119.79499999998</v>
      </c>
      <c r="BB84" s="509">
        <f t="shared" si="129"/>
        <v>222226.83599999998</v>
      </c>
      <c r="BC84" s="509">
        <f t="shared" si="130"/>
        <v>250554.95699999999</v>
      </c>
      <c r="BD84" s="509">
        <f t="shared" si="131"/>
        <v>280104.158</v>
      </c>
      <c r="BE84" s="509">
        <f t="shared" si="132"/>
        <v>310874.43900000001</v>
      </c>
      <c r="BF84" s="860">
        <f t="shared" si="133"/>
        <v>342865.8</v>
      </c>
      <c r="BG84" s="609">
        <f>(($BO84-$T84)/$AF$2)+$T84</f>
        <v>0.52222222222222225</v>
      </c>
      <c r="BH84" s="513">
        <f t="shared" si="134"/>
        <v>0.54444444444444451</v>
      </c>
      <c r="BI84" s="513">
        <f t="shared" si="134"/>
        <v>0.56666666666666676</v>
      </c>
      <c r="BJ84" s="513">
        <f t="shared" si="134"/>
        <v>0.58888888888888902</v>
      </c>
      <c r="BK84" s="513">
        <f t="shared" si="134"/>
        <v>0.61111111111111127</v>
      </c>
      <c r="BL84" s="513">
        <f t="shared" si="134"/>
        <v>0.63333333333333353</v>
      </c>
      <c r="BM84" s="513">
        <f t="shared" si="134"/>
        <v>0.65555555555555578</v>
      </c>
      <c r="BN84" s="513">
        <f t="shared" si="134"/>
        <v>0.67777777777777803</v>
      </c>
      <c r="BO84" s="753">
        <v>0.7</v>
      </c>
      <c r="BP84" s="497" t="s">
        <v>519</v>
      </c>
      <c r="BQ84" s="737">
        <f t="shared" si="101"/>
        <v>7120188.176127255</v>
      </c>
      <c r="BR84" s="738">
        <f t="shared" si="111"/>
        <v>9107604.9440179616</v>
      </c>
      <c r="BS84" s="738">
        <f t="shared" si="112"/>
        <v>11332953.504336715</v>
      </c>
      <c r="BT84" s="738">
        <f t="shared" si="113"/>
        <v>13807954.929781392</v>
      </c>
      <c r="BU84" s="738">
        <f t="shared" si="114"/>
        <v>16544330.293049866</v>
      </c>
      <c r="BV84" s="738">
        <f t="shared" si="115"/>
        <v>19553800.666840009</v>
      </c>
      <c r="BW84" s="738">
        <f t="shared" si="116"/>
        <v>22848087.123849697</v>
      </c>
      <c r="BX84" s="738">
        <f t="shared" si="117"/>
        <v>26438910.736776799</v>
      </c>
      <c r="BY84" s="738">
        <f t="shared" si="118"/>
        <v>30337992.578319196</v>
      </c>
      <c r="BZ84" s="738">
        <f t="shared" si="119"/>
        <v>34557053.721174732</v>
      </c>
      <c r="CA84" s="739">
        <f t="shared" si="102"/>
        <v>15702767.144858554</v>
      </c>
      <c r="CB84" s="739">
        <f t="shared" si="135"/>
        <v>19539575.007477097</v>
      </c>
      <c r="CC84" s="739">
        <f t="shared" si="136"/>
        <v>23806818.844450679</v>
      </c>
      <c r="CD84" s="739">
        <f t="shared" si="137"/>
        <v>28524707.401810117</v>
      </c>
      <c r="CE84" s="739">
        <f t="shared" si="138"/>
        <v>33713449.425586224</v>
      </c>
      <c r="CF84" s="739">
        <f t="shared" si="139"/>
        <v>39393253.661809824</v>
      </c>
      <c r="CG84" s="739">
        <f t="shared" si="140"/>
        <v>45584328.856511727</v>
      </c>
      <c r="CH84" s="739">
        <f t="shared" si="141"/>
        <v>52306883.755722754</v>
      </c>
      <c r="CI84" s="739">
        <f t="shared" si="142"/>
        <v>59581127.105473675</v>
      </c>
    </row>
    <row r="85" spans="1:87" ht="13.95" customHeight="1">
      <c r="A85" s="698">
        <v>201</v>
      </c>
      <c r="B85" s="497" t="s">
        <v>151</v>
      </c>
      <c r="C85" s="497" t="s">
        <v>155</v>
      </c>
      <c r="D85" s="497" t="s">
        <v>160</v>
      </c>
      <c r="E85" s="497" t="str">
        <f t="shared" si="84"/>
        <v>Purchase of consumables for Diabetes Type II</v>
      </c>
      <c r="F85" s="498">
        <v>3</v>
      </c>
      <c r="G85" s="497">
        <v>2.4300000000000002</v>
      </c>
      <c r="H85" s="497"/>
      <c r="I85" s="497"/>
      <c r="J85" s="497"/>
      <c r="K85" s="500">
        <f t="shared" si="85"/>
        <v>0</v>
      </c>
      <c r="L85" s="501"/>
      <c r="M85" s="501">
        <v>0.57999999999999996</v>
      </c>
      <c r="N85" s="563" t="s">
        <v>48</v>
      </c>
      <c r="O85" s="577" t="s">
        <v>435</v>
      </c>
      <c r="P85" s="535">
        <v>9672513</v>
      </c>
      <c r="Q85" s="503">
        <v>1.9400000000000001E-2</v>
      </c>
      <c r="R85" s="504" t="s">
        <v>438</v>
      </c>
      <c r="S85" s="504">
        <f t="shared" si="86"/>
        <v>187646.75220000002</v>
      </c>
      <c r="T85" s="501">
        <v>0.5</v>
      </c>
      <c r="U85" s="504" t="s">
        <v>436</v>
      </c>
      <c r="V85" s="732">
        <v>4</v>
      </c>
      <c r="W85" s="732" t="s">
        <v>502</v>
      </c>
      <c r="X85" s="497">
        <v>105.13669199999998</v>
      </c>
      <c r="Y85" s="507">
        <f t="shared" si="87"/>
        <v>93823</v>
      </c>
      <c r="Z85" s="508">
        <f t="shared" si="88"/>
        <v>10160207777.288635</v>
      </c>
      <c r="AA85" s="578">
        <f t="shared" si="89"/>
        <v>9864279.3954258598</v>
      </c>
      <c r="AB85" s="567" t="s">
        <v>49</v>
      </c>
      <c r="AC85" s="593">
        <f t="shared" si="123"/>
        <v>0</v>
      </c>
      <c r="AD85" s="627" t="s">
        <v>435</v>
      </c>
      <c r="AE85" s="597">
        <f t="shared" si="91"/>
        <v>10012804</v>
      </c>
      <c r="AF85" s="536">
        <f t="shared" si="120"/>
        <v>10353095</v>
      </c>
      <c r="AG85" s="536">
        <f t="shared" si="120"/>
        <v>10693386</v>
      </c>
      <c r="AH85" s="536">
        <f t="shared" si="120"/>
        <v>11033677</v>
      </c>
      <c r="AI85" s="536">
        <f t="shared" si="120"/>
        <v>11373968</v>
      </c>
      <c r="AJ85" s="536">
        <f t="shared" si="120"/>
        <v>11714259</v>
      </c>
      <c r="AK85" s="536">
        <f t="shared" si="120"/>
        <v>12054550</v>
      </c>
      <c r="AL85" s="536">
        <f t="shared" si="120"/>
        <v>12394841</v>
      </c>
      <c r="AM85" s="598">
        <v>12735132</v>
      </c>
      <c r="AN85" s="609">
        <f>(($AV$85-$Q$85)/$AF$2)+Q$85</f>
        <v>2.2800000000000001E-2</v>
      </c>
      <c r="AO85" s="513">
        <f t="shared" si="124"/>
        <v>2.6200000000000001E-2</v>
      </c>
      <c r="AP85" s="513">
        <f t="shared" si="124"/>
        <v>2.9600000000000001E-2</v>
      </c>
      <c r="AQ85" s="513">
        <f t="shared" si="124"/>
        <v>3.3000000000000002E-2</v>
      </c>
      <c r="AR85" s="513">
        <f t="shared" si="124"/>
        <v>3.6400000000000002E-2</v>
      </c>
      <c r="AS85" s="513">
        <f t="shared" si="124"/>
        <v>3.9800000000000002E-2</v>
      </c>
      <c r="AT85" s="513">
        <f t="shared" si="124"/>
        <v>4.3200000000000002E-2</v>
      </c>
      <c r="AU85" s="513">
        <f t="shared" si="124"/>
        <v>4.6600000000000003E-2</v>
      </c>
      <c r="AV85" s="720">
        <v>0.05</v>
      </c>
      <c r="AW85" s="497" t="s">
        <v>518</v>
      </c>
      <c r="AX85" s="617">
        <f t="shared" si="125"/>
        <v>228291.93120000002</v>
      </c>
      <c r="AY85" s="509">
        <f t="shared" si="126"/>
        <v>271251.08900000004</v>
      </c>
      <c r="AZ85" s="509">
        <f t="shared" si="127"/>
        <v>316524.22560000001</v>
      </c>
      <c r="BA85" s="509">
        <f t="shared" si="128"/>
        <v>364111.34100000001</v>
      </c>
      <c r="BB85" s="509">
        <f t="shared" si="129"/>
        <v>414012.43520000001</v>
      </c>
      <c r="BC85" s="509">
        <f t="shared" si="130"/>
        <v>466227.50820000004</v>
      </c>
      <c r="BD85" s="509">
        <f t="shared" si="131"/>
        <v>520756.56000000006</v>
      </c>
      <c r="BE85" s="509">
        <f t="shared" si="132"/>
        <v>577599.5906</v>
      </c>
      <c r="BF85" s="860">
        <f t="shared" si="133"/>
        <v>636756.60000000009</v>
      </c>
      <c r="BG85" s="609">
        <f>(($BO85-$T85)/$AF$2)+$T85</f>
        <v>0.52222222222222225</v>
      </c>
      <c r="BH85" s="513">
        <f t="shared" si="134"/>
        <v>0.54444444444444451</v>
      </c>
      <c r="BI85" s="513">
        <f t="shared" si="134"/>
        <v>0.56666666666666676</v>
      </c>
      <c r="BJ85" s="513">
        <f t="shared" si="134"/>
        <v>0.58888888888888902</v>
      </c>
      <c r="BK85" s="513">
        <f t="shared" si="134"/>
        <v>0.61111111111111127</v>
      </c>
      <c r="BL85" s="513">
        <f t="shared" si="134"/>
        <v>0.63333333333333353</v>
      </c>
      <c r="BM85" s="513">
        <f t="shared" si="134"/>
        <v>0.65555555555555578</v>
      </c>
      <c r="BN85" s="513">
        <f t="shared" si="134"/>
        <v>0.67777777777777803</v>
      </c>
      <c r="BO85" s="753">
        <v>0.7</v>
      </c>
      <c r="BP85" s="497" t="s">
        <v>519</v>
      </c>
      <c r="BQ85" s="737">
        <f t="shared" si="101"/>
        <v>5721282.0493469983</v>
      </c>
      <c r="BR85" s="738">
        <f t="shared" si="111"/>
        <v>7269896.239206004</v>
      </c>
      <c r="BS85" s="738">
        <f t="shared" si="112"/>
        <v>9005490.3032392506</v>
      </c>
      <c r="BT85" s="738">
        <f t="shared" si="113"/>
        <v>10937471.225733826</v>
      </c>
      <c r="BU85" s="738">
        <f t="shared" si="114"/>
        <v>13075245.99097681</v>
      </c>
      <c r="BV85" s="738">
        <f t="shared" si="115"/>
        <v>15428221.583255293</v>
      </c>
      <c r="BW85" s="738">
        <f t="shared" si="116"/>
        <v>18005804.98685636</v>
      </c>
      <c r="BX85" s="738">
        <f t="shared" si="117"/>
        <v>20817403.186067086</v>
      </c>
      <c r="BY85" s="738">
        <f t="shared" si="118"/>
        <v>23872423.16517457</v>
      </c>
      <c r="BZ85" s="738">
        <f t="shared" si="119"/>
        <v>27180271.908465881</v>
      </c>
      <c r="CA85" s="739">
        <f t="shared" si="102"/>
        <v>12534303.860700008</v>
      </c>
      <c r="CB85" s="739">
        <f t="shared" si="135"/>
        <v>15526707.41937802</v>
      </c>
      <c r="CC85" s="739">
        <f t="shared" si="136"/>
        <v>18857709.009885907</v>
      </c>
      <c r="CD85" s="739">
        <f t="shared" si="137"/>
        <v>22543527.570649676</v>
      </c>
      <c r="CE85" s="739">
        <f t="shared" si="138"/>
        <v>26600382.040095333</v>
      </c>
      <c r="CF85" s="739">
        <f t="shared" si="139"/>
        <v>31044491.356648896</v>
      </c>
      <c r="CG85" s="739">
        <f t="shared" si="140"/>
        <v>35892074.45873636</v>
      </c>
      <c r="CH85" s="739">
        <f t="shared" si="141"/>
        <v>41159350.284783743</v>
      </c>
      <c r="CI85" s="739">
        <f t="shared" si="142"/>
        <v>46862537.773217037</v>
      </c>
    </row>
    <row r="86" spans="1:87">
      <c r="A86" s="580">
        <v>208</v>
      </c>
      <c r="B86" s="497" t="s">
        <v>151</v>
      </c>
      <c r="C86" s="497" t="s">
        <v>155</v>
      </c>
      <c r="D86" s="506" t="s">
        <v>162</v>
      </c>
      <c r="E86" s="497" t="str">
        <f t="shared" si="84"/>
        <v>Purchase of consumables for Treatment of cases with rheumatic heart disease</v>
      </c>
      <c r="F86" s="497">
        <v>2</v>
      </c>
      <c r="G86" s="497">
        <v>2.2999999999999998</v>
      </c>
      <c r="H86" s="497"/>
      <c r="I86" s="497"/>
      <c r="J86" s="497"/>
      <c r="K86" s="500">
        <f t="shared" si="85"/>
        <v>0</v>
      </c>
      <c r="L86" s="497"/>
      <c r="M86" s="501">
        <v>0.46</v>
      </c>
      <c r="N86" s="563" t="s">
        <v>48</v>
      </c>
      <c r="O86" s="577" t="s">
        <v>439</v>
      </c>
      <c r="P86" s="502">
        <v>18898441</v>
      </c>
      <c r="Q86" s="526">
        <v>3.4000000000000002E-2</v>
      </c>
      <c r="R86" s="537" t="s">
        <v>440</v>
      </c>
      <c r="S86" s="504">
        <f t="shared" si="86"/>
        <v>642546.99400000006</v>
      </c>
      <c r="T86" s="503">
        <v>0.15</v>
      </c>
      <c r="U86" s="504" t="s">
        <v>440</v>
      </c>
      <c r="V86" s="732">
        <v>4</v>
      </c>
      <c r="W86" s="732" t="s">
        <v>502</v>
      </c>
      <c r="X86" s="506">
        <v>22.5</v>
      </c>
      <c r="Y86" s="507">
        <f t="shared" si="87"/>
        <v>96382</v>
      </c>
      <c r="Z86" s="508">
        <f t="shared" si="88"/>
        <v>2233653987.8924999</v>
      </c>
      <c r="AA86" s="578">
        <f t="shared" si="89"/>
        <v>2168596.1047499999</v>
      </c>
      <c r="AB86" s="567" t="s">
        <v>49</v>
      </c>
      <c r="AC86" s="593">
        <f t="shared" si="123"/>
        <v>0</v>
      </c>
      <c r="AD86" s="627" t="s">
        <v>439</v>
      </c>
      <c r="AE86" s="597">
        <f t="shared" si="91"/>
        <v>19366610.555555556</v>
      </c>
      <c r="AF86" s="536">
        <f t="shared" si="120"/>
        <v>19834780.111111112</v>
      </c>
      <c r="AG86" s="536">
        <f t="shared" si="120"/>
        <v>20302949.666666668</v>
      </c>
      <c r="AH86" s="536">
        <f t="shared" si="120"/>
        <v>20771119.222222224</v>
      </c>
      <c r="AI86" s="536">
        <f t="shared" si="120"/>
        <v>21239288.77777778</v>
      </c>
      <c r="AJ86" s="536">
        <f t="shared" si="120"/>
        <v>21707458.333333336</v>
      </c>
      <c r="AK86" s="536">
        <f t="shared" si="120"/>
        <v>22175627.888888892</v>
      </c>
      <c r="AL86" s="536">
        <f t="shared" si="120"/>
        <v>22643797.444444448</v>
      </c>
      <c r="AM86" s="598">
        <v>23111967</v>
      </c>
      <c r="AN86" s="712">
        <v>3.4000000000000002E-2</v>
      </c>
      <c r="AO86" s="713">
        <f t="shared" si="124"/>
        <v>3.4000000000000002E-2</v>
      </c>
      <c r="AP86" s="713">
        <f t="shared" si="124"/>
        <v>3.4000000000000002E-2</v>
      </c>
      <c r="AQ86" s="713">
        <f t="shared" si="124"/>
        <v>3.4000000000000002E-2</v>
      </c>
      <c r="AR86" s="713">
        <f t="shared" si="124"/>
        <v>3.4000000000000002E-2</v>
      </c>
      <c r="AS86" s="713">
        <f t="shared" si="124"/>
        <v>3.4000000000000002E-2</v>
      </c>
      <c r="AT86" s="713">
        <f t="shared" si="124"/>
        <v>3.4000000000000002E-2</v>
      </c>
      <c r="AU86" s="713">
        <f t="shared" si="124"/>
        <v>3.4000000000000002E-2</v>
      </c>
      <c r="AV86" s="714">
        <v>3.4000000000000002E-2</v>
      </c>
      <c r="AW86" s="731" t="s">
        <v>529</v>
      </c>
      <c r="AX86" s="617">
        <f t="shared" si="125"/>
        <v>658464.75888888899</v>
      </c>
      <c r="AY86" s="509">
        <f t="shared" si="126"/>
        <v>674382.52377777791</v>
      </c>
      <c r="AZ86" s="509">
        <f t="shared" si="127"/>
        <v>690300.28866666672</v>
      </c>
      <c r="BA86" s="509">
        <f t="shared" si="128"/>
        <v>706218.05355555564</v>
      </c>
      <c r="BB86" s="509">
        <f t="shared" si="129"/>
        <v>722135.81844444457</v>
      </c>
      <c r="BC86" s="509">
        <f t="shared" si="130"/>
        <v>738053.58333333349</v>
      </c>
      <c r="BD86" s="509">
        <f t="shared" si="131"/>
        <v>753971.34822222241</v>
      </c>
      <c r="BE86" s="509">
        <f t="shared" si="132"/>
        <v>769889.11311111134</v>
      </c>
      <c r="BF86" s="860">
        <f t="shared" si="133"/>
        <v>785806.87800000003</v>
      </c>
      <c r="BG86" s="607">
        <v>0.15</v>
      </c>
      <c r="BH86" s="529">
        <f t="shared" si="134"/>
        <v>0.15</v>
      </c>
      <c r="BI86" s="529">
        <f t="shared" si="134"/>
        <v>0.15</v>
      </c>
      <c r="BJ86" s="529">
        <f t="shared" si="134"/>
        <v>0.15</v>
      </c>
      <c r="BK86" s="529">
        <f t="shared" si="134"/>
        <v>0.15</v>
      </c>
      <c r="BL86" s="529">
        <f t="shared" si="134"/>
        <v>0.15</v>
      </c>
      <c r="BM86" s="529">
        <f t="shared" si="134"/>
        <v>0.15</v>
      </c>
      <c r="BN86" s="529">
        <f t="shared" si="134"/>
        <v>0.15</v>
      </c>
      <c r="BO86" s="761">
        <v>0.15</v>
      </c>
      <c r="BP86" s="497"/>
      <c r="BQ86" s="737">
        <f t="shared" si="101"/>
        <v>997554.208185</v>
      </c>
      <c r="BR86" s="738">
        <f t="shared" si="111"/>
        <v>1022266.5381750001</v>
      </c>
      <c r="BS86" s="738">
        <f t="shared" si="112"/>
        <v>1046978.8681650001</v>
      </c>
      <c r="BT86" s="738">
        <f t="shared" si="113"/>
        <v>1071691.1981550001</v>
      </c>
      <c r="BU86" s="738">
        <f t="shared" si="114"/>
        <v>1096403.5281450001</v>
      </c>
      <c r="BV86" s="738">
        <f t="shared" si="115"/>
        <v>1121115.8581350001</v>
      </c>
      <c r="BW86" s="738">
        <f t="shared" si="116"/>
        <v>1145828.1881250003</v>
      </c>
      <c r="BX86" s="738">
        <f t="shared" si="117"/>
        <v>1170540.5181150003</v>
      </c>
      <c r="BY86" s="738">
        <f t="shared" si="118"/>
        <v>1195252.8481050003</v>
      </c>
      <c r="BZ86" s="738">
        <f t="shared" si="119"/>
        <v>1219965.1780950001</v>
      </c>
      <c r="CA86" s="739">
        <f t="shared" si="102"/>
        <v>2222318.5612500003</v>
      </c>
      <c r="CB86" s="739">
        <f t="shared" si="135"/>
        <v>2276041.0177500001</v>
      </c>
      <c r="CC86" s="739">
        <f t="shared" si="136"/>
        <v>2329763.47425</v>
      </c>
      <c r="CD86" s="739">
        <f t="shared" si="137"/>
        <v>2383485.9307500003</v>
      </c>
      <c r="CE86" s="739">
        <f t="shared" si="138"/>
        <v>2437208.3872500001</v>
      </c>
      <c r="CF86" s="739">
        <f t="shared" si="139"/>
        <v>2490930.8437500005</v>
      </c>
      <c r="CG86" s="739">
        <f t="shared" si="140"/>
        <v>2544653.3002500008</v>
      </c>
      <c r="CH86" s="739">
        <f t="shared" si="141"/>
        <v>2598375.7567500006</v>
      </c>
      <c r="CI86" s="739">
        <f t="shared" si="142"/>
        <v>2652098.21325</v>
      </c>
    </row>
    <row r="87" spans="1:87">
      <c r="A87" s="580">
        <v>209</v>
      </c>
      <c r="B87" s="497" t="s">
        <v>151</v>
      </c>
      <c r="C87" s="497" t="s">
        <v>164</v>
      </c>
      <c r="D87" s="497" t="s">
        <v>165</v>
      </c>
      <c r="E87" s="497" t="str">
        <f t="shared" si="84"/>
        <v>Purchase of consumables for Treatment of Injuries (Blunt Trauma - Soft Tissue Injury)</v>
      </c>
      <c r="F87" s="498">
        <v>3</v>
      </c>
      <c r="G87" s="497">
        <v>2.36</v>
      </c>
      <c r="H87" s="497"/>
      <c r="I87" s="497"/>
      <c r="J87" s="497"/>
      <c r="K87" s="500">
        <f t="shared" si="85"/>
        <v>0</v>
      </c>
      <c r="L87" s="497"/>
      <c r="M87" s="501">
        <v>0.46</v>
      </c>
      <c r="N87" s="563" t="s">
        <v>48</v>
      </c>
      <c r="O87" s="577" t="s">
        <v>427</v>
      </c>
      <c r="P87" s="514">
        <v>18898441</v>
      </c>
      <c r="Q87" s="526">
        <v>0.13100000000000001</v>
      </c>
      <c r="R87" s="502" t="s">
        <v>422</v>
      </c>
      <c r="S87" s="512">
        <f t="shared" si="86"/>
        <v>2475695.7710000002</v>
      </c>
      <c r="T87" s="501">
        <v>0.25</v>
      </c>
      <c r="U87" s="497" t="s">
        <v>434</v>
      </c>
      <c r="V87" s="497">
        <v>1</v>
      </c>
      <c r="W87" s="497"/>
      <c r="X87" s="497">
        <v>56.019815999999999</v>
      </c>
      <c r="Y87" s="507">
        <f t="shared" si="87"/>
        <v>618924</v>
      </c>
      <c r="Z87" s="508">
        <f t="shared" si="88"/>
        <v>35712165552.575027</v>
      </c>
      <c r="AA87" s="578">
        <f t="shared" si="89"/>
        <v>34672005.390849538</v>
      </c>
      <c r="AB87" s="567" t="s">
        <v>49</v>
      </c>
      <c r="AC87" s="593">
        <f t="shared" si="123"/>
        <v>0</v>
      </c>
      <c r="AD87" s="627" t="s">
        <v>427</v>
      </c>
      <c r="AE87" s="597">
        <f t="shared" si="91"/>
        <v>19366610.555555556</v>
      </c>
      <c r="AF87" s="536">
        <f t="shared" ref="AF87:AL96" si="143">IF($AM87=$AE87,$AE87,(($AM87-$P87)/$AF$2)+AE87)</f>
        <v>19834780.111111112</v>
      </c>
      <c r="AG87" s="536">
        <f t="shared" si="143"/>
        <v>20302949.666666668</v>
      </c>
      <c r="AH87" s="536">
        <f t="shared" si="143"/>
        <v>20771119.222222224</v>
      </c>
      <c r="AI87" s="536">
        <f t="shared" si="143"/>
        <v>21239288.77777778</v>
      </c>
      <c r="AJ87" s="536">
        <f t="shared" si="143"/>
        <v>21707458.333333336</v>
      </c>
      <c r="AK87" s="536">
        <f t="shared" si="143"/>
        <v>22175627.888888892</v>
      </c>
      <c r="AL87" s="536">
        <f t="shared" si="143"/>
        <v>22643797.444444448</v>
      </c>
      <c r="AM87" s="598">
        <v>23111967</v>
      </c>
      <c r="AN87" s="712">
        <v>0.13100000000000001</v>
      </c>
      <c r="AO87" s="713">
        <f t="shared" si="124"/>
        <v>0.13100000000000001</v>
      </c>
      <c r="AP87" s="713">
        <f t="shared" si="124"/>
        <v>0.13100000000000001</v>
      </c>
      <c r="AQ87" s="713">
        <f t="shared" si="124"/>
        <v>0.13100000000000001</v>
      </c>
      <c r="AR87" s="713">
        <f t="shared" si="124"/>
        <v>0.13100000000000001</v>
      </c>
      <c r="AS87" s="713">
        <f t="shared" si="124"/>
        <v>0.13100000000000001</v>
      </c>
      <c r="AT87" s="713">
        <f t="shared" si="124"/>
        <v>0.13100000000000001</v>
      </c>
      <c r="AU87" s="713">
        <f t="shared" si="124"/>
        <v>0.13100000000000001</v>
      </c>
      <c r="AV87" s="714">
        <v>0.13100000000000001</v>
      </c>
      <c r="AW87" s="731" t="s">
        <v>529</v>
      </c>
      <c r="AX87" s="617">
        <f t="shared" si="125"/>
        <v>2537025.9827777781</v>
      </c>
      <c r="AY87" s="509">
        <f t="shared" si="126"/>
        <v>2598356.1945555559</v>
      </c>
      <c r="AZ87" s="509">
        <f t="shared" si="127"/>
        <v>2659686.4063333338</v>
      </c>
      <c r="BA87" s="509">
        <f t="shared" si="128"/>
        <v>2721016.6181111112</v>
      </c>
      <c r="BB87" s="509">
        <f t="shared" si="129"/>
        <v>2782346.8298888891</v>
      </c>
      <c r="BC87" s="509">
        <f t="shared" si="130"/>
        <v>2843677.041666667</v>
      </c>
      <c r="BD87" s="509">
        <f t="shared" si="131"/>
        <v>2905007.2534444449</v>
      </c>
      <c r="BE87" s="509">
        <f t="shared" si="132"/>
        <v>2966337.4652222227</v>
      </c>
      <c r="BF87" s="860">
        <f t="shared" si="133"/>
        <v>3027667.6770000001</v>
      </c>
      <c r="BG87" s="620">
        <v>0.25</v>
      </c>
      <c r="BH87" s="754">
        <f t="shared" si="134"/>
        <v>0.25</v>
      </c>
      <c r="BI87" s="754">
        <f t="shared" si="134"/>
        <v>0.25</v>
      </c>
      <c r="BJ87" s="754">
        <f t="shared" si="134"/>
        <v>0.25</v>
      </c>
      <c r="BK87" s="754">
        <f t="shared" si="134"/>
        <v>0.25</v>
      </c>
      <c r="BL87" s="754">
        <f t="shared" si="134"/>
        <v>0.25</v>
      </c>
      <c r="BM87" s="754">
        <f t="shared" si="134"/>
        <v>0.25</v>
      </c>
      <c r="BN87" s="754">
        <f t="shared" si="134"/>
        <v>0.25</v>
      </c>
      <c r="BO87" s="751">
        <v>0.25</v>
      </c>
      <c r="BP87" s="497"/>
      <c r="BQ87" s="737">
        <f t="shared" si="101"/>
        <v>15949122.479790788</v>
      </c>
      <c r="BR87" s="738">
        <f t="shared" si="111"/>
        <v>16344228.805379486</v>
      </c>
      <c r="BS87" s="738">
        <f t="shared" si="112"/>
        <v>16739335.130968181</v>
      </c>
      <c r="BT87" s="738">
        <f t="shared" si="113"/>
        <v>17134441.456556879</v>
      </c>
      <c r="BU87" s="738">
        <f t="shared" si="114"/>
        <v>17529547.782145571</v>
      </c>
      <c r="BV87" s="738">
        <f t="shared" si="115"/>
        <v>17924654.10773427</v>
      </c>
      <c r="BW87" s="738">
        <f t="shared" si="116"/>
        <v>18319760.433322966</v>
      </c>
      <c r="BX87" s="738">
        <f t="shared" si="117"/>
        <v>18714866.758911662</v>
      </c>
      <c r="BY87" s="738">
        <f t="shared" si="118"/>
        <v>19109973.084500361</v>
      </c>
      <c r="BZ87" s="738">
        <f t="shared" si="119"/>
        <v>19505079.410089057</v>
      </c>
      <c r="CA87" s="739">
        <f t="shared" si="102"/>
        <v>35530932.185607575</v>
      </c>
      <c r="CB87" s="739">
        <f t="shared" si="135"/>
        <v>36389858.980365612</v>
      </c>
      <c r="CC87" s="739">
        <f t="shared" si="136"/>
        <v>37248785.775123648</v>
      </c>
      <c r="CD87" s="739">
        <f t="shared" si="137"/>
        <v>38107712.569881678</v>
      </c>
      <c r="CE87" s="739">
        <f t="shared" si="138"/>
        <v>38966639.364639714</v>
      </c>
      <c r="CF87" s="739">
        <f t="shared" si="139"/>
        <v>39825566.159397751</v>
      </c>
      <c r="CG87" s="739">
        <f t="shared" si="140"/>
        <v>40684492.954155788</v>
      </c>
      <c r="CH87" s="739">
        <f t="shared" si="141"/>
        <v>41543419.748913825</v>
      </c>
      <c r="CI87" s="739">
        <f t="shared" si="142"/>
        <v>42402346.543671861</v>
      </c>
    </row>
    <row r="88" spans="1:87">
      <c r="A88" s="580">
        <v>210</v>
      </c>
      <c r="B88" s="497" t="s">
        <v>151</v>
      </c>
      <c r="C88" s="497" t="s">
        <v>164</v>
      </c>
      <c r="D88" s="497" t="s">
        <v>166</v>
      </c>
      <c r="E88" s="497" t="str">
        <f t="shared" si="84"/>
        <v>Purchase of consumables for Treatment of injuries (Fracture reduction)</v>
      </c>
      <c r="F88" s="497">
        <v>2</v>
      </c>
      <c r="G88" s="497">
        <v>2.68</v>
      </c>
      <c r="H88" s="497">
        <v>1.6116504854368932</v>
      </c>
      <c r="I88" s="497">
        <v>179.38504490873785</v>
      </c>
      <c r="J88" s="499">
        <v>111.30517846746987</v>
      </c>
      <c r="K88" s="500">
        <f t="shared" si="85"/>
        <v>68529.783626213582</v>
      </c>
      <c r="L88" s="501">
        <v>0</v>
      </c>
      <c r="M88" s="501">
        <v>0.57999999999999996</v>
      </c>
      <c r="N88" s="563" t="s">
        <v>48</v>
      </c>
      <c r="O88" s="577" t="s">
        <v>427</v>
      </c>
      <c r="P88" s="502">
        <v>18898441</v>
      </c>
      <c r="Q88" s="526">
        <v>8.9999999999999993E-3</v>
      </c>
      <c r="R88" s="502" t="s">
        <v>422</v>
      </c>
      <c r="S88" s="504">
        <f t="shared" si="86"/>
        <v>170085.96899999998</v>
      </c>
      <c r="T88" s="501">
        <v>0.25</v>
      </c>
      <c r="U88" s="497" t="s">
        <v>434</v>
      </c>
      <c r="V88" s="497">
        <v>1</v>
      </c>
      <c r="W88" s="497"/>
      <c r="X88" s="497">
        <v>134.70118799999997</v>
      </c>
      <c r="Y88" s="507">
        <f t="shared" si="87"/>
        <v>42521</v>
      </c>
      <c r="Z88" s="508">
        <f t="shared" si="88"/>
        <v>5899526387.2560244</v>
      </c>
      <c r="AA88" s="578">
        <f t="shared" si="89"/>
        <v>5727695.5216077911</v>
      </c>
      <c r="AB88" s="567" t="s">
        <v>49</v>
      </c>
      <c r="AC88" s="593">
        <f t="shared" si="123"/>
        <v>39747.274503203873</v>
      </c>
      <c r="AD88" s="627" t="s">
        <v>427</v>
      </c>
      <c r="AE88" s="597">
        <f t="shared" si="91"/>
        <v>19366610.555555556</v>
      </c>
      <c r="AF88" s="536">
        <f t="shared" si="143"/>
        <v>19834780.111111112</v>
      </c>
      <c r="AG88" s="536">
        <f t="shared" si="143"/>
        <v>20302949.666666668</v>
      </c>
      <c r="AH88" s="536">
        <f t="shared" si="143"/>
        <v>20771119.222222224</v>
      </c>
      <c r="AI88" s="536">
        <f t="shared" si="143"/>
        <v>21239288.77777778</v>
      </c>
      <c r="AJ88" s="536">
        <f t="shared" si="143"/>
        <v>21707458.333333336</v>
      </c>
      <c r="AK88" s="536">
        <f t="shared" si="143"/>
        <v>22175627.888888892</v>
      </c>
      <c r="AL88" s="536">
        <f t="shared" si="143"/>
        <v>22643797.444444448</v>
      </c>
      <c r="AM88" s="598">
        <v>23111967</v>
      </c>
      <c r="AN88" s="712">
        <v>8.9999999999999993E-3</v>
      </c>
      <c r="AO88" s="713">
        <f t="shared" si="124"/>
        <v>8.9999999999999993E-3</v>
      </c>
      <c r="AP88" s="713">
        <f t="shared" si="124"/>
        <v>8.9999999999999993E-3</v>
      </c>
      <c r="AQ88" s="713">
        <f t="shared" si="124"/>
        <v>8.9999999999999993E-3</v>
      </c>
      <c r="AR88" s="713">
        <f t="shared" si="124"/>
        <v>8.9999999999999993E-3</v>
      </c>
      <c r="AS88" s="713">
        <f t="shared" si="124"/>
        <v>8.9999999999999993E-3</v>
      </c>
      <c r="AT88" s="713">
        <f t="shared" si="124"/>
        <v>8.9999999999999993E-3</v>
      </c>
      <c r="AU88" s="713">
        <f t="shared" si="124"/>
        <v>8.9999999999999993E-3</v>
      </c>
      <c r="AV88" s="714">
        <v>8.9999999999999993E-3</v>
      </c>
      <c r="AW88" s="731" t="s">
        <v>529</v>
      </c>
      <c r="AX88" s="617">
        <f t="shared" si="125"/>
        <v>174299.495</v>
      </c>
      <c r="AY88" s="509">
        <f t="shared" si="126"/>
        <v>178513.02100000001</v>
      </c>
      <c r="AZ88" s="509">
        <f t="shared" si="127"/>
        <v>182726.54699999999</v>
      </c>
      <c r="BA88" s="509">
        <f t="shared" si="128"/>
        <v>186940.073</v>
      </c>
      <c r="BB88" s="509">
        <f t="shared" si="129"/>
        <v>191153.59900000002</v>
      </c>
      <c r="BC88" s="509">
        <f t="shared" si="130"/>
        <v>195367.125</v>
      </c>
      <c r="BD88" s="509">
        <f t="shared" si="131"/>
        <v>199580.65100000001</v>
      </c>
      <c r="BE88" s="509">
        <f t="shared" si="132"/>
        <v>203794.17700000003</v>
      </c>
      <c r="BF88" s="860">
        <f t="shared" si="133"/>
        <v>208007.70299999998</v>
      </c>
      <c r="BG88" s="620">
        <v>0.25</v>
      </c>
      <c r="BH88" s="754">
        <f t="shared" si="134"/>
        <v>0.25</v>
      </c>
      <c r="BI88" s="754">
        <f t="shared" si="134"/>
        <v>0.25</v>
      </c>
      <c r="BJ88" s="754">
        <f t="shared" si="134"/>
        <v>0.25</v>
      </c>
      <c r="BK88" s="754">
        <f t="shared" si="134"/>
        <v>0.25</v>
      </c>
      <c r="BL88" s="754">
        <f t="shared" si="134"/>
        <v>0.25</v>
      </c>
      <c r="BM88" s="754">
        <f t="shared" si="134"/>
        <v>0.25</v>
      </c>
      <c r="BN88" s="754">
        <f t="shared" si="134"/>
        <v>0.25</v>
      </c>
      <c r="BO88" s="751">
        <v>0.25</v>
      </c>
      <c r="BP88" s="497"/>
      <c r="BQ88" s="737">
        <f t="shared" si="101"/>
        <v>3322063.4025325184</v>
      </c>
      <c r="BR88" s="738">
        <f t="shared" si="111"/>
        <v>3404360.6114235073</v>
      </c>
      <c r="BS88" s="738">
        <f t="shared" si="112"/>
        <v>3486657.8203144968</v>
      </c>
      <c r="BT88" s="738">
        <f t="shared" si="113"/>
        <v>3568955.0292054852</v>
      </c>
      <c r="BU88" s="738">
        <f t="shared" si="114"/>
        <v>3651252.2380964742</v>
      </c>
      <c r="BV88" s="738">
        <f t="shared" si="115"/>
        <v>3733549.4469874632</v>
      </c>
      <c r="BW88" s="738">
        <f t="shared" si="116"/>
        <v>3815846.6558784517</v>
      </c>
      <c r="BX88" s="738">
        <f t="shared" si="117"/>
        <v>3898143.8647694401</v>
      </c>
      <c r="BY88" s="738">
        <f t="shared" si="118"/>
        <v>3980441.0736604291</v>
      </c>
      <c r="BZ88" s="738">
        <f t="shared" si="119"/>
        <v>4062738.2825514171</v>
      </c>
      <c r="CA88" s="739">
        <f t="shared" si="102"/>
        <v>5869587.2610750133</v>
      </c>
      <c r="CB88" s="739">
        <f t="shared" si="135"/>
        <v>6011479.0005422365</v>
      </c>
      <c r="CC88" s="739">
        <f t="shared" si="136"/>
        <v>6153370.7400094578</v>
      </c>
      <c r="CD88" s="739">
        <f t="shared" si="137"/>
        <v>6295262.47947668</v>
      </c>
      <c r="CE88" s="739">
        <f t="shared" si="138"/>
        <v>6437154.2189439023</v>
      </c>
      <c r="CF88" s="739">
        <f t="shared" si="139"/>
        <v>6579045.9584111236</v>
      </c>
      <c r="CG88" s="739">
        <f t="shared" si="140"/>
        <v>6720937.6978783458</v>
      </c>
      <c r="CH88" s="739">
        <f t="shared" si="141"/>
        <v>6862829.4373455681</v>
      </c>
      <c r="CI88" s="739">
        <f t="shared" si="142"/>
        <v>7004721.1768127885</v>
      </c>
    </row>
    <row r="89" spans="1:87">
      <c r="A89" s="580">
        <v>211</v>
      </c>
      <c r="B89" s="497" t="s">
        <v>151</v>
      </c>
      <c r="C89" s="497" t="s">
        <v>164</v>
      </c>
      <c r="D89" s="497" t="s">
        <v>167</v>
      </c>
      <c r="E89" s="497" t="str">
        <f t="shared" si="84"/>
        <v>Purchase of consumables for Treatment of injuries (Fracture fixation)</v>
      </c>
      <c r="F89" s="497">
        <v>2</v>
      </c>
      <c r="G89" s="497">
        <v>2.68</v>
      </c>
      <c r="H89" s="497">
        <v>1.2068965517241379</v>
      </c>
      <c r="I89" s="497">
        <v>458.22844228965516</v>
      </c>
      <c r="J89" s="499">
        <v>379.67499504</v>
      </c>
      <c r="K89" s="500">
        <f t="shared" si="85"/>
        <v>20527.616948275863</v>
      </c>
      <c r="L89" s="501">
        <v>0</v>
      </c>
      <c r="M89" s="501">
        <v>0.57999999999999996</v>
      </c>
      <c r="N89" s="563" t="s">
        <v>48</v>
      </c>
      <c r="O89" s="577" t="s">
        <v>427</v>
      </c>
      <c r="P89" s="502">
        <v>18898441</v>
      </c>
      <c r="Q89" s="526">
        <v>1E-3</v>
      </c>
      <c r="R89" s="502" t="s">
        <v>422</v>
      </c>
      <c r="S89" s="504">
        <f t="shared" si="86"/>
        <v>18898.440999999999</v>
      </c>
      <c r="T89" s="501">
        <v>0.9</v>
      </c>
      <c r="U89" s="497" t="s">
        <v>441</v>
      </c>
      <c r="V89" s="497">
        <v>1</v>
      </c>
      <c r="W89" s="497"/>
      <c r="X89" s="497">
        <v>24.905242881858626</v>
      </c>
      <c r="Y89" s="507">
        <f t="shared" si="87"/>
        <v>17009</v>
      </c>
      <c r="Z89" s="508">
        <f t="shared" si="88"/>
        <v>436311333.98035151</v>
      </c>
      <c r="AA89" s="578">
        <f t="shared" si="89"/>
        <v>423603.2368741277</v>
      </c>
      <c r="AB89" s="567" t="s">
        <v>49</v>
      </c>
      <c r="AC89" s="593">
        <f t="shared" si="123"/>
        <v>11906.017830000001</v>
      </c>
      <c r="AD89" s="627" t="s">
        <v>427</v>
      </c>
      <c r="AE89" s="597">
        <f t="shared" si="91"/>
        <v>19366610.555555556</v>
      </c>
      <c r="AF89" s="536">
        <f t="shared" si="143"/>
        <v>19834780.111111112</v>
      </c>
      <c r="AG89" s="536">
        <f t="shared" si="143"/>
        <v>20302949.666666668</v>
      </c>
      <c r="AH89" s="536">
        <f t="shared" si="143"/>
        <v>20771119.222222224</v>
      </c>
      <c r="AI89" s="536">
        <f t="shared" si="143"/>
        <v>21239288.77777778</v>
      </c>
      <c r="AJ89" s="536">
        <f t="shared" si="143"/>
        <v>21707458.333333336</v>
      </c>
      <c r="AK89" s="536">
        <f t="shared" si="143"/>
        <v>22175627.888888892</v>
      </c>
      <c r="AL89" s="536">
        <f t="shared" si="143"/>
        <v>22643797.444444448</v>
      </c>
      <c r="AM89" s="598">
        <v>23111967</v>
      </c>
      <c r="AN89" s="712">
        <v>1E-3</v>
      </c>
      <c r="AO89" s="713">
        <f t="shared" si="124"/>
        <v>1E-3</v>
      </c>
      <c r="AP89" s="713">
        <f t="shared" si="124"/>
        <v>1E-3</v>
      </c>
      <c r="AQ89" s="713">
        <f t="shared" si="124"/>
        <v>1E-3</v>
      </c>
      <c r="AR89" s="713">
        <f t="shared" si="124"/>
        <v>1E-3</v>
      </c>
      <c r="AS89" s="713">
        <f t="shared" si="124"/>
        <v>1E-3</v>
      </c>
      <c r="AT89" s="713">
        <f t="shared" si="124"/>
        <v>1E-3</v>
      </c>
      <c r="AU89" s="713">
        <f t="shared" si="124"/>
        <v>1E-3</v>
      </c>
      <c r="AV89" s="714">
        <v>1E-3</v>
      </c>
      <c r="AW89" s="731" t="s">
        <v>529</v>
      </c>
      <c r="AX89" s="617">
        <f t="shared" si="125"/>
        <v>19366.610555555555</v>
      </c>
      <c r="AY89" s="509">
        <f t="shared" si="126"/>
        <v>19834.780111111111</v>
      </c>
      <c r="AZ89" s="509">
        <f t="shared" si="127"/>
        <v>20302.949666666667</v>
      </c>
      <c r="BA89" s="509">
        <f t="shared" si="128"/>
        <v>20771.119222222223</v>
      </c>
      <c r="BB89" s="509">
        <f t="shared" si="129"/>
        <v>21239.28877777778</v>
      </c>
      <c r="BC89" s="509">
        <f t="shared" si="130"/>
        <v>21707.458333333336</v>
      </c>
      <c r="BD89" s="509">
        <f t="shared" si="131"/>
        <v>22175.627888888892</v>
      </c>
      <c r="BE89" s="509">
        <f t="shared" si="132"/>
        <v>22643.797444444448</v>
      </c>
      <c r="BF89" s="860">
        <f t="shared" si="133"/>
        <v>23111.967000000001</v>
      </c>
      <c r="BG89" s="620">
        <v>0.9</v>
      </c>
      <c r="BH89" s="754">
        <f t="shared" si="134"/>
        <v>0.9</v>
      </c>
      <c r="BI89" s="754">
        <f t="shared" si="134"/>
        <v>0.9</v>
      </c>
      <c r="BJ89" s="754">
        <f t="shared" si="134"/>
        <v>0.9</v>
      </c>
      <c r="BK89" s="754">
        <f t="shared" si="134"/>
        <v>0.9</v>
      </c>
      <c r="BL89" s="754">
        <f t="shared" si="134"/>
        <v>0.9</v>
      </c>
      <c r="BM89" s="754">
        <f t="shared" si="134"/>
        <v>0.9</v>
      </c>
      <c r="BN89" s="754">
        <f t="shared" si="134"/>
        <v>0.9</v>
      </c>
      <c r="BO89" s="751">
        <v>0.9</v>
      </c>
      <c r="BP89" s="497"/>
      <c r="BQ89" s="737">
        <f t="shared" si="101"/>
        <v>245689.87738699405</v>
      </c>
      <c r="BR89" s="738">
        <f t="shared" si="111"/>
        <v>251776.33291529756</v>
      </c>
      <c r="BS89" s="738">
        <f t="shared" si="112"/>
        <v>257862.78844360111</v>
      </c>
      <c r="BT89" s="738">
        <f t="shared" si="113"/>
        <v>263949.24397190462</v>
      </c>
      <c r="BU89" s="738">
        <f t="shared" si="114"/>
        <v>270035.69950020814</v>
      </c>
      <c r="BV89" s="738">
        <f t="shared" si="115"/>
        <v>276122.15502851171</v>
      </c>
      <c r="BW89" s="738">
        <f t="shared" si="116"/>
        <v>282208.61055681523</v>
      </c>
      <c r="BX89" s="738">
        <f t="shared" si="117"/>
        <v>288295.06608511874</v>
      </c>
      <c r="BY89" s="738">
        <f t="shared" si="118"/>
        <v>294381.52161342232</v>
      </c>
      <c r="BZ89" s="738">
        <f t="shared" si="119"/>
        <v>300467.97714172571</v>
      </c>
      <c r="CA89" s="739">
        <f t="shared" si="102"/>
        <v>434097.12571603031</v>
      </c>
      <c r="CB89" s="739">
        <f t="shared" si="135"/>
        <v>444591.01455793297</v>
      </c>
      <c r="CC89" s="739">
        <f t="shared" si="136"/>
        <v>455084.90339983563</v>
      </c>
      <c r="CD89" s="739">
        <f t="shared" si="137"/>
        <v>465578.79224173824</v>
      </c>
      <c r="CE89" s="739">
        <f t="shared" si="138"/>
        <v>476072.6810836409</v>
      </c>
      <c r="CF89" s="739">
        <f t="shared" si="139"/>
        <v>486566.5699255435</v>
      </c>
      <c r="CG89" s="739">
        <f t="shared" si="140"/>
        <v>497060.45876744617</v>
      </c>
      <c r="CH89" s="739">
        <f t="shared" si="141"/>
        <v>507554.34760934883</v>
      </c>
      <c r="CI89" s="739">
        <f t="shared" si="142"/>
        <v>518048.23645125132</v>
      </c>
    </row>
    <row r="90" spans="1:87">
      <c r="A90" s="582">
        <v>219</v>
      </c>
      <c r="B90" s="548" t="s">
        <v>235</v>
      </c>
      <c r="C90" s="548" t="s">
        <v>168</v>
      </c>
      <c r="D90" s="548" t="s">
        <v>442</v>
      </c>
      <c r="E90" s="548" t="str">
        <f t="shared" si="84"/>
        <v>Purchase of consumables for Treatment of pre-cancerous cervical lesions</v>
      </c>
      <c r="F90" s="548">
        <v>2</v>
      </c>
      <c r="G90" s="548">
        <v>2.5</v>
      </c>
      <c r="H90" s="548">
        <v>6.0599999999999998E-4</v>
      </c>
      <c r="I90" s="548">
        <v>0.11086051843692117</v>
      </c>
      <c r="J90" s="549">
        <v>182.93814923584353</v>
      </c>
      <c r="K90" s="500">
        <f t="shared" si="85"/>
        <v>0</v>
      </c>
      <c r="L90" s="505">
        <v>0.7</v>
      </c>
      <c r="M90" s="550">
        <v>1</v>
      </c>
      <c r="N90" s="565" t="s">
        <v>72</v>
      </c>
      <c r="O90" s="582"/>
      <c r="P90" s="548"/>
      <c r="Q90" s="548"/>
      <c r="R90" s="548"/>
      <c r="S90" s="551">
        <f t="shared" si="86"/>
        <v>0</v>
      </c>
      <c r="T90" s="505"/>
      <c r="U90" s="548"/>
      <c r="V90" s="548"/>
      <c r="W90" s="548"/>
      <c r="X90" s="548">
        <v>916.46453999999994</v>
      </c>
      <c r="Y90" s="507">
        <f t="shared" si="87"/>
        <v>0</v>
      </c>
      <c r="Z90" s="552">
        <f t="shared" si="88"/>
        <v>0</v>
      </c>
      <c r="AA90" s="578">
        <f t="shared" si="89"/>
        <v>0</v>
      </c>
      <c r="AB90" s="569" t="s">
        <v>49</v>
      </c>
      <c r="AC90" s="593">
        <f t="shared" si="123"/>
        <v>0</v>
      </c>
      <c r="AD90" s="567"/>
      <c r="AE90" s="597">
        <f t="shared" si="91"/>
        <v>0</v>
      </c>
      <c r="AF90" s="536">
        <f t="shared" si="143"/>
        <v>0</v>
      </c>
      <c r="AG90" s="536">
        <f t="shared" si="143"/>
        <v>0</v>
      </c>
      <c r="AH90" s="536">
        <f t="shared" si="143"/>
        <v>0</v>
      </c>
      <c r="AI90" s="536">
        <f t="shared" si="143"/>
        <v>0</v>
      </c>
      <c r="AJ90" s="536">
        <f t="shared" si="143"/>
        <v>0</v>
      </c>
      <c r="AK90" s="536">
        <f t="shared" si="143"/>
        <v>0</v>
      </c>
      <c r="AL90" s="536">
        <f t="shared" si="143"/>
        <v>0</v>
      </c>
      <c r="AM90" s="621"/>
      <c r="AN90" s="717"/>
      <c r="AO90" s="718">
        <f t="shared" ref="AO90:AU99" si="144">IF($AV90=$AN90,$AN90,(($AV90-$Q90)/$AF$2)+AN90)</f>
        <v>0</v>
      </c>
      <c r="AP90" s="718">
        <f t="shared" si="144"/>
        <v>0</v>
      </c>
      <c r="AQ90" s="718">
        <f t="shared" si="144"/>
        <v>0</v>
      </c>
      <c r="AR90" s="718">
        <f t="shared" si="144"/>
        <v>0</v>
      </c>
      <c r="AS90" s="718">
        <f t="shared" si="144"/>
        <v>0</v>
      </c>
      <c r="AT90" s="718">
        <f t="shared" si="144"/>
        <v>0</v>
      </c>
      <c r="AU90" s="718">
        <f t="shared" si="144"/>
        <v>0</v>
      </c>
      <c r="AV90" s="720"/>
      <c r="AW90" s="497"/>
      <c r="AX90" s="617">
        <f t="shared" si="125"/>
        <v>0</v>
      </c>
      <c r="AY90" s="509">
        <f t="shared" si="126"/>
        <v>0</v>
      </c>
      <c r="AZ90" s="509">
        <f t="shared" si="127"/>
        <v>0</v>
      </c>
      <c r="BA90" s="509">
        <f t="shared" si="128"/>
        <v>0</v>
      </c>
      <c r="BB90" s="509">
        <f t="shared" si="129"/>
        <v>0</v>
      </c>
      <c r="BC90" s="509">
        <f t="shared" si="130"/>
        <v>0</v>
      </c>
      <c r="BD90" s="509">
        <f t="shared" si="131"/>
        <v>0</v>
      </c>
      <c r="BE90" s="509">
        <f t="shared" si="132"/>
        <v>0</v>
      </c>
      <c r="BF90" s="860">
        <f t="shared" si="133"/>
        <v>0</v>
      </c>
      <c r="BG90" s="613"/>
      <c r="BH90" s="718">
        <f t="shared" ref="BH90:BN99" si="145">IF($BO90=$BG90,$BG90,(($BO90-$T90)/$AF$2)+BG90)</f>
        <v>0</v>
      </c>
      <c r="BI90" s="718">
        <f t="shared" si="145"/>
        <v>0</v>
      </c>
      <c r="BJ90" s="718">
        <f t="shared" si="145"/>
        <v>0</v>
      </c>
      <c r="BK90" s="718">
        <f t="shared" si="145"/>
        <v>0</v>
      </c>
      <c r="BL90" s="718">
        <f t="shared" si="145"/>
        <v>0</v>
      </c>
      <c r="BM90" s="718">
        <f t="shared" si="145"/>
        <v>0</v>
      </c>
      <c r="BN90" s="718">
        <f t="shared" si="145"/>
        <v>0</v>
      </c>
      <c r="BO90" s="760"/>
      <c r="BP90" s="497"/>
      <c r="BQ90" s="737">
        <f t="shared" si="101"/>
        <v>0</v>
      </c>
      <c r="BR90" s="738">
        <f t="shared" si="111"/>
        <v>0</v>
      </c>
      <c r="BS90" s="738">
        <f t="shared" si="112"/>
        <v>0</v>
      </c>
      <c r="BT90" s="738">
        <f t="shared" si="113"/>
        <v>0</v>
      </c>
      <c r="BU90" s="738">
        <f t="shared" si="114"/>
        <v>0</v>
      </c>
      <c r="BV90" s="738">
        <f t="shared" si="115"/>
        <v>0</v>
      </c>
      <c r="BW90" s="738">
        <f t="shared" si="116"/>
        <v>0</v>
      </c>
      <c r="BX90" s="738">
        <f t="shared" si="117"/>
        <v>0</v>
      </c>
      <c r="BY90" s="738">
        <f t="shared" si="118"/>
        <v>0</v>
      </c>
      <c r="BZ90" s="738">
        <f t="shared" si="119"/>
        <v>0</v>
      </c>
      <c r="CA90" s="739">
        <f t="shared" si="102"/>
        <v>0</v>
      </c>
      <c r="CB90" s="739">
        <f t="shared" si="135"/>
        <v>0</v>
      </c>
      <c r="CC90" s="739">
        <f t="shared" si="136"/>
        <v>0</v>
      </c>
      <c r="CD90" s="739">
        <f t="shared" si="137"/>
        <v>0</v>
      </c>
      <c r="CE90" s="739">
        <f t="shared" si="138"/>
        <v>0</v>
      </c>
      <c r="CF90" s="739">
        <f t="shared" si="139"/>
        <v>0</v>
      </c>
      <c r="CG90" s="739">
        <f t="shared" si="140"/>
        <v>0</v>
      </c>
      <c r="CH90" s="739">
        <f t="shared" si="141"/>
        <v>0</v>
      </c>
      <c r="CI90" s="739">
        <f t="shared" si="142"/>
        <v>0</v>
      </c>
    </row>
    <row r="91" spans="1:87">
      <c r="A91" s="580">
        <v>220</v>
      </c>
      <c r="B91" s="497" t="s">
        <v>235</v>
      </c>
      <c r="C91" s="497" t="s">
        <v>168</v>
      </c>
      <c r="D91" s="497" t="s">
        <v>621</v>
      </c>
      <c r="E91" s="497" t="str">
        <f t="shared" si="84"/>
        <v xml:space="preserve">Purchase of consumables for Cervical cancer screening </v>
      </c>
      <c r="F91" s="498">
        <v>3</v>
      </c>
      <c r="G91" s="497">
        <v>2.69</v>
      </c>
      <c r="H91" s="497">
        <v>6.0287081339712917E-2</v>
      </c>
      <c r="I91" s="497">
        <v>4.2441197894736842</v>
      </c>
      <c r="J91" s="499">
        <v>70.398494920634917</v>
      </c>
      <c r="K91" s="500">
        <f t="shared" si="85"/>
        <v>3709.0543736842105</v>
      </c>
      <c r="L91" s="501">
        <v>0.05</v>
      </c>
      <c r="M91" s="538">
        <v>1</v>
      </c>
      <c r="N91" s="563" t="s">
        <v>51</v>
      </c>
      <c r="O91" s="577" t="s">
        <v>444</v>
      </c>
      <c r="P91" s="502">
        <v>3728679</v>
      </c>
      <c r="Q91" s="539">
        <v>0.33</v>
      </c>
      <c r="R91" s="502" t="s">
        <v>445</v>
      </c>
      <c r="S91" s="504">
        <f t="shared" si="86"/>
        <v>1230464.07</v>
      </c>
      <c r="T91" s="501">
        <v>0.05</v>
      </c>
      <c r="U91" s="504" t="s">
        <v>436</v>
      </c>
      <c r="V91" s="504">
        <v>1</v>
      </c>
      <c r="W91" s="504" t="s">
        <v>509</v>
      </c>
      <c r="X91" s="506">
        <v>5.54</v>
      </c>
      <c r="Y91" s="507">
        <f t="shared" si="87"/>
        <v>61523</v>
      </c>
      <c r="Z91" s="508">
        <f t="shared" si="88"/>
        <v>351063703.81170005</v>
      </c>
      <c r="AA91" s="578">
        <f t="shared" si="89"/>
        <v>340838.54739000002</v>
      </c>
      <c r="AB91" s="567" t="s">
        <v>49</v>
      </c>
      <c r="AC91" s="593">
        <f t="shared" si="123"/>
        <v>3709.0543736842105</v>
      </c>
      <c r="AD91" s="627" t="s">
        <v>444</v>
      </c>
      <c r="AE91" s="597">
        <f t="shared" si="91"/>
        <v>4084206.5555555555</v>
      </c>
      <c r="AF91" s="536">
        <f t="shared" si="143"/>
        <v>4439734.111111111</v>
      </c>
      <c r="AG91" s="536">
        <f t="shared" si="143"/>
        <v>4795261.666666667</v>
      </c>
      <c r="AH91" s="536">
        <f t="shared" si="143"/>
        <v>5150789.2222222229</v>
      </c>
      <c r="AI91" s="536">
        <f t="shared" si="143"/>
        <v>5506316.7777777789</v>
      </c>
      <c r="AJ91" s="536">
        <f t="shared" si="143"/>
        <v>5861844.3333333349</v>
      </c>
      <c r="AK91" s="536">
        <f t="shared" si="143"/>
        <v>6217371.8888888909</v>
      </c>
      <c r="AL91" s="536">
        <f t="shared" si="143"/>
        <v>6572899.4444444468</v>
      </c>
      <c r="AM91" s="602">
        <v>6928427</v>
      </c>
      <c r="AN91" s="719">
        <v>0.33</v>
      </c>
      <c r="AO91" s="546">
        <f t="shared" si="144"/>
        <v>0.33</v>
      </c>
      <c r="AP91" s="546">
        <f t="shared" si="144"/>
        <v>0.33</v>
      </c>
      <c r="AQ91" s="546">
        <f t="shared" si="144"/>
        <v>0.33</v>
      </c>
      <c r="AR91" s="546">
        <f t="shared" si="144"/>
        <v>0.33</v>
      </c>
      <c r="AS91" s="546">
        <f t="shared" si="144"/>
        <v>0.33</v>
      </c>
      <c r="AT91" s="546">
        <f t="shared" si="144"/>
        <v>0.33</v>
      </c>
      <c r="AU91" s="546">
        <f t="shared" si="144"/>
        <v>0.33</v>
      </c>
      <c r="AV91" s="720">
        <v>0.33</v>
      </c>
      <c r="AW91" s="731" t="s">
        <v>529</v>
      </c>
      <c r="AX91" s="617">
        <f t="shared" si="125"/>
        <v>1347788.1633333333</v>
      </c>
      <c r="AY91" s="509">
        <f t="shared" si="126"/>
        <v>1465112.2566666666</v>
      </c>
      <c r="AZ91" s="509">
        <f t="shared" si="127"/>
        <v>1582436.35</v>
      </c>
      <c r="BA91" s="509">
        <f t="shared" si="128"/>
        <v>1699760.4433333336</v>
      </c>
      <c r="BB91" s="509">
        <f t="shared" si="129"/>
        <v>1817084.5366666671</v>
      </c>
      <c r="BC91" s="509">
        <f t="shared" si="130"/>
        <v>1934408.6300000006</v>
      </c>
      <c r="BD91" s="509">
        <f t="shared" si="131"/>
        <v>2051732.7233333341</v>
      </c>
      <c r="BE91" s="509">
        <f t="shared" si="132"/>
        <v>2169056.8166666673</v>
      </c>
      <c r="BF91" s="860">
        <f t="shared" si="133"/>
        <v>2286380.91</v>
      </c>
      <c r="BG91" s="609">
        <f>((BO$91-T$91)/$AF$2)+T91</f>
        <v>5.5555555555555559E-2</v>
      </c>
      <c r="BH91" s="513">
        <f t="shared" si="145"/>
        <v>6.1111111111111116E-2</v>
      </c>
      <c r="BI91" s="513">
        <f t="shared" si="145"/>
        <v>6.6666666666666666E-2</v>
      </c>
      <c r="BJ91" s="513">
        <f t="shared" si="145"/>
        <v>7.2222222222222215E-2</v>
      </c>
      <c r="BK91" s="513">
        <f t="shared" si="145"/>
        <v>7.7777777777777765E-2</v>
      </c>
      <c r="BL91" s="513">
        <f t="shared" si="145"/>
        <v>8.3333333333333315E-2</v>
      </c>
      <c r="BM91" s="513">
        <f t="shared" si="145"/>
        <v>8.8888888888888865E-2</v>
      </c>
      <c r="BN91" s="513">
        <f t="shared" si="145"/>
        <v>9.4444444444444414E-2</v>
      </c>
      <c r="BO91" s="752">
        <v>0.1</v>
      </c>
      <c r="BP91" s="497" t="s">
        <v>547</v>
      </c>
      <c r="BQ91" s="737">
        <f t="shared" si="101"/>
        <v>340838.54739000002</v>
      </c>
      <c r="BR91" s="738">
        <f t="shared" si="111"/>
        <v>414819.24582592596</v>
      </c>
      <c r="BS91" s="738">
        <f t="shared" si="112"/>
        <v>496021.89400703704</v>
      </c>
      <c r="BT91" s="738">
        <f t="shared" si="113"/>
        <v>584446.49193333334</v>
      </c>
      <c r="BU91" s="738">
        <f t="shared" si="114"/>
        <v>680093.03960481484</v>
      </c>
      <c r="BV91" s="738">
        <f t="shared" si="115"/>
        <v>782961.53702148155</v>
      </c>
      <c r="BW91" s="738">
        <f t="shared" si="116"/>
        <v>893051.98418333335</v>
      </c>
      <c r="BX91" s="738">
        <f t="shared" si="117"/>
        <v>1010364.3810903704</v>
      </c>
      <c r="BY91" s="738">
        <f t="shared" si="118"/>
        <v>1134898.7277425926</v>
      </c>
      <c r="BZ91" s="738">
        <f t="shared" si="119"/>
        <v>1266655.0241400001</v>
      </c>
      <c r="CA91" s="739">
        <f t="shared" si="102"/>
        <v>414819.24582592596</v>
      </c>
      <c r="CB91" s="739">
        <f t="shared" si="135"/>
        <v>496021.89400703704</v>
      </c>
      <c r="CC91" s="739">
        <f t="shared" si="136"/>
        <v>584446.49193333334</v>
      </c>
      <c r="CD91" s="739">
        <f t="shared" si="137"/>
        <v>680093.03960481484</v>
      </c>
      <c r="CE91" s="739">
        <f t="shared" si="138"/>
        <v>782961.53702148155</v>
      </c>
      <c r="CF91" s="739">
        <f t="shared" si="139"/>
        <v>893051.98418333335</v>
      </c>
      <c r="CG91" s="739">
        <f t="shared" si="140"/>
        <v>1010364.3810903704</v>
      </c>
      <c r="CH91" s="739">
        <f t="shared" si="141"/>
        <v>1134898.7277425926</v>
      </c>
      <c r="CI91" s="739">
        <f t="shared" si="142"/>
        <v>1266655.0241400001</v>
      </c>
    </row>
    <row r="92" spans="1:87">
      <c r="A92" s="580">
        <v>229</v>
      </c>
      <c r="B92" s="497" t="s">
        <v>151</v>
      </c>
      <c r="C92" s="497" t="s">
        <v>168</v>
      </c>
      <c r="D92" s="506" t="s">
        <v>170</v>
      </c>
      <c r="E92" s="497" t="str">
        <f t="shared" si="84"/>
        <v>Purchase of consumables for Emergency inguinal hernia repair</v>
      </c>
      <c r="F92" s="497">
        <v>2</v>
      </c>
      <c r="G92" s="497">
        <v>2.68</v>
      </c>
      <c r="H92" s="497">
        <v>35.833333333333336</v>
      </c>
      <c r="I92" s="497">
        <v>269.0463732</v>
      </c>
      <c r="J92" s="499">
        <v>7.5082708799999995</v>
      </c>
      <c r="K92" s="500">
        <f t="shared" si="85"/>
        <v>11850897.377083335</v>
      </c>
      <c r="L92" s="501">
        <v>0.99999999999946043</v>
      </c>
      <c r="M92" s="501">
        <v>0.65</v>
      </c>
      <c r="N92" s="563" t="s">
        <v>48</v>
      </c>
      <c r="O92" s="577" t="s">
        <v>446</v>
      </c>
      <c r="P92" s="502">
        <v>18898441</v>
      </c>
      <c r="Q92" s="526">
        <v>1.7500000000000002E-2</v>
      </c>
      <c r="R92" s="502" t="s">
        <v>422</v>
      </c>
      <c r="S92" s="504">
        <f t="shared" si="86"/>
        <v>330722.71750000003</v>
      </c>
      <c r="T92" s="501">
        <v>1</v>
      </c>
      <c r="U92" s="504" t="s">
        <v>447</v>
      </c>
      <c r="V92" s="504">
        <v>1</v>
      </c>
      <c r="W92" s="504"/>
      <c r="X92" s="497">
        <v>38.686250999999999</v>
      </c>
      <c r="Y92" s="507">
        <f t="shared" si="87"/>
        <v>330723</v>
      </c>
      <c r="Z92" s="508">
        <f t="shared" si="88"/>
        <v>13178254722.425304</v>
      </c>
      <c r="AA92" s="578">
        <f t="shared" si="89"/>
        <v>12794422.060607092</v>
      </c>
      <c r="AB92" s="567" t="s">
        <v>49</v>
      </c>
      <c r="AC92" s="593">
        <f t="shared" si="123"/>
        <v>7703083.2951041684</v>
      </c>
      <c r="AD92" s="627" t="s">
        <v>446</v>
      </c>
      <c r="AE92" s="597">
        <f t="shared" si="91"/>
        <v>19366610.555555556</v>
      </c>
      <c r="AF92" s="536">
        <f t="shared" si="143"/>
        <v>19834780.111111112</v>
      </c>
      <c r="AG92" s="536">
        <f t="shared" si="143"/>
        <v>20302949.666666668</v>
      </c>
      <c r="AH92" s="536">
        <f t="shared" si="143"/>
        <v>20771119.222222224</v>
      </c>
      <c r="AI92" s="536">
        <f t="shared" si="143"/>
        <v>21239288.77777778</v>
      </c>
      <c r="AJ92" s="536">
        <f t="shared" si="143"/>
        <v>21707458.333333336</v>
      </c>
      <c r="AK92" s="536">
        <f t="shared" si="143"/>
        <v>22175627.888888892</v>
      </c>
      <c r="AL92" s="536">
        <f t="shared" si="143"/>
        <v>22643797.444444448</v>
      </c>
      <c r="AM92" s="726">
        <v>23111967</v>
      </c>
      <c r="AN92" s="712">
        <v>1.7500000000000002E-2</v>
      </c>
      <c r="AO92" s="713">
        <f t="shared" si="144"/>
        <v>1.7500000000000002E-2</v>
      </c>
      <c r="AP92" s="713">
        <f t="shared" si="144"/>
        <v>1.7500000000000002E-2</v>
      </c>
      <c r="AQ92" s="713">
        <f t="shared" si="144"/>
        <v>1.7500000000000002E-2</v>
      </c>
      <c r="AR92" s="713">
        <f t="shared" si="144"/>
        <v>1.7500000000000002E-2</v>
      </c>
      <c r="AS92" s="713">
        <f t="shared" si="144"/>
        <v>1.7500000000000002E-2</v>
      </c>
      <c r="AT92" s="713">
        <f t="shared" si="144"/>
        <v>1.7500000000000002E-2</v>
      </c>
      <c r="AU92" s="713">
        <f t="shared" si="144"/>
        <v>1.7500000000000002E-2</v>
      </c>
      <c r="AV92" s="714">
        <v>1.7500000000000002E-2</v>
      </c>
      <c r="AW92" s="731" t="s">
        <v>529</v>
      </c>
      <c r="AX92" s="617">
        <f t="shared" si="125"/>
        <v>338915.68472222227</v>
      </c>
      <c r="AY92" s="509">
        <f t="shared" si="126"/>
        <v>347108.65194444451</v>
      </c>
      <c r="AZ92" s="509">
        <f t="shared" si="127"/>
        <v>355301.6191666667</v>
      </c>
      <c r="BA92" s="509">
        <f t="shared" si="128"/>
        <v>363494.58638888894</v>
      </c>
      <c r="BB92" s="509">
        <f t="shared" si="129"/>
        <v>371687.55361111119</v>
      </c>
      <c r="BC92" s="509">
        <f t="shared" si="130"/>
        <v>379880.52083333343</v>
      </c>
      <c r="BD92" s="509">
        <f t="shared" si="131"/>
        <v>388073.48805555562</v>
      </c>
      <c r="BE92" s="509">
        <f t="shared" si="132"/>
        <v>396266.45527777786</v>
      </c>
      <c r="BF92" s="860">
        <f t="shared" si="133"/>
        <v>404459.42250000004</v>
      </c>
      <c r="BG92" s="620">
        <v>1</v>
      </c>
      <c r="BH92" s="754">
        <f t="shared" si="145"/>
        <v>1</v>
      </c>
      <c r="BI92" s="754">
        <f t="shared" si="145"/>
        <v>1</v>
      </c>
      <c r="BJ92" s="754">
        <f t="shared" si="145"/>
        <v>1</v>
      </c>
      <c r="BK92" s="754">
        <f t="shared" si="145"/>
        <v>1</v>
      </c>
      <c r="BL92" s="754">
        <f t="shared" si="145"/>
        <v>1</v>
      </c>
      <c r="BM92" s="754">
        <f t="shared" si="145"/>
        <v>1</v>
      </c>
      <c r="BN92" s="754">
        <f t="shared" si="145"/>
        <v>1</v>
      </c>
      <c r="BO92" s="751">
        <v>1</v>
      </c>
      <c r="BP92" s="497"/>
      <c r="BQ92" s="737">
        <f t="shared" si="101"/>
        <v>8316374.3393946104</v>
      </c>
      <c r="BR92" s="738">
        <f t="shared" si="111"/>
        <v>8522395.2105504908</v>
      </c>
      <c r="BS92" s="738">
        <f t="shared" si="112"/>
        <v>8728416.0817063712</v>
      </c>
      <c r="BT92" s="738">
        <f t="shared" si="113"/>
        <v>8934436.9528622515</v>
      </c>
      <c r="BU92" s="738">
        <f t="shared" si="114"/>
        <v>9140457.8240181319</v>
      </c>
      <c r="BV92" s="738">
        <f t="shared" si="115"/>
        <v>9346478.6951740123</v>
      </c>
      <c r="BW92" s="738">
        <f t="shared" si="116"/>
        <v>9552499.5663298927</v>
      </c>
      <c r="BX92" s="738">
        <f t="shared" si="117"/>
        <v>9758520.4374857731</v>
      </c>
      <c r="BY92" s="738">
        <f t="shared" si="118"/>
        <v>9964541.3086416516</v>
      </c>
      <c r="BZ92" s="738">
        <f t="shared" si="119"/>
        <v>10170562.179797532</v>
      </c>
      <c r="CA92" s="739">
        <f t="shared" si="102"/>
        <v>13111377.247000756</v>
      </c>
      <c r="CB92" s="739">
        <f t="shared" si="135"/>
        <v>13428332.433394417</v>
      </c>
      <c r="CC92" s="739">
        <f t="shared" si="136"/>
        <v>13745287.619788079</v>
      </c>
      <c r="CD92" s="739">
        <f t="shared" si="137"/>
        <v>14062242.80618174</v>
      </c>
      <c r="CE92" s="739">
        <f t="shared" si="138"/>
        <v>14379197.992575403</v>
      </c>
      <c r="CF92" s="739">
        <f t="shared" si="139"/>
        <v>14696153.178969067</v>
      </c>
      <c r="CG92" s="739">
        <f t="shared" si="140"/>
        <v>15013108.365362726</v>
      </c>
      <c r="CH92" s="739">
        <f t="shared" si="141"/>
        <v>15330063.551756388</v>
      </c>
      <c r="CI92" s="739">
        <f t="shared" si="142"/>
        <v>15647018.738150049</v>
      </c>
    </row>
    <row r="93" spans="1:87">
      <c r="A93" s="580">
        <v>230</v>
      </c>
      <c r="B93" s="497" t="s">
        <v>151</v>
      </c>
      <c r="C93" s="497" t="s">
        <v>168</v>
      </c>
      <c r="D93" s="506" t="s">
        <v>171</v>
      </c>
      <c r="E93" s="497" t="str">
        <f t="shared" si="84"/>
        <v>Purchase of consumables for Elective inguinal hernia repair</v>
      </c>
      <c r="F93" s="497">
        <v>2</v>
      </c>
      <c r="G93" s="497">
        <v>2.38</v>
      </c>
      <c r="H93" s="497">
        <v>6.125</v>
      </c>
      <c r="I93" s="497">
        <v>165.93024987000001</v>
      </c>
      <c r="J93" s="499">
        <v>27.090653040000003</v>
      </c>
      <c r="K93" s="500">
        <f t="shared" si="85"/>
        <v>2122663.4517812501</v>
      </c>
      <c r="L93" s="501">
        <v>0.49844367156213137</v>
      </c>
      <c r="M93" s="501">
        <v>0.65</v>
      </c>
      <c r="N93" s="563" t="s">
        <v>48</v>
      </c>
      <c r="O93" s="577" t="s">
        <v>421</v>
      </c>
      <c r="P93" s="502">
        <v>18989441</v>
      </c>
      <c r="Q93" s="526">
        <v>3.6499999999999998E-2</v>
      </c>
      <c r="R93" s="502" t="s">
        <v>422</v>
      </c>
      <c r="S93" s="504">
        <f t="shared" si="86"/>
        <v>693114.59649999999</v>
      </c>
      <c r="T93" s="501">
        <v>0.5</v>
      </c>
      <c r="U93" s="504"/>
      <c r="V93" s="504">
        <v>1</v>
      </c>
      <c r="W93" s="504"/>
      <c r="X93" s="497">
        <v>38.686250999999999</v>
      </c>
      <c r="Y93" s="507">
        <f t="shared" si="87"/>
        <v>346557</v>
      </c>
      <c r="Z93" s="508">
        <f t="shared" si="88"/>
        <v>13809212704.760801</v>
      </c>
      <c r="AA93" s="578">
        <f t="shared" si="89"/>
        <v>13407002.625981361</v>
      </c>
      <c r="AB93" s="567" t="s">
        <v>49</v>
      </c>
      <c r="AC93" s="593">
        <f t="shared" si="123"/>
        <v>1379731.2436578127</v>
      </c>
      <c r="AD93" s="627" t="s">
        <v>421</v>
      </c>
      <c r="AE93" s="597">
        <f t="shared" si="91"/>
        <v>19447499.444444444</v>
      </c>
      <c r="AF93" s="536">
        <f t="shared" si="143"/>
        <v>19905557.888888888</v>
      </c>
      <c r="AG93" s="536">
        <f t="shared" si="143"/>
        <v>20363616.333333332</v>
      </c>
      <c r="AH93" s="536">
        <f t="shared" si="143"/>
        <v>20821674.777777776</v>
      </c>
      <c r="AI93" s="536">
        <f t="shared" si="143"/>
        <v>21279733.22222222</v>
      </c>
      <c r="AJ93" s="536">
        <f t="shared" si="143"/>
        <v>21737791.666666664</v>
      </c>
      <c r="AK93" s="536">
        <f t="shared" si="143"/>
        <v>22195850.111111108</v>
      </c>
      <c r="AL93" s="536">
        <f t="shared" si="143"/>
        <v>22653908.555555552</v>
      </c>
      <c r="AM93" s="726">
        <v>23111967</v>
      </c>
      <c r="AN93" s="712">
        <v>3.6499999999999998E-2</v>
      </c>
      <c r="AO93" s="713">
        <f t="shared" si="144"/>
        <v>3.6499999999999998E-2</v>
      </c>
      <c r="AP93" s="713">
        <f t="shared" si="144"/>
        <v>3.6499999999999998E-2</v>
      </c>
      <c r="AQ93" s="713">
        <f t="shared" si="144"/>
        <v>3.6499999999999998E-2</v>
      </c>
      <c r="AR93" s="713">
        <f t="shared" si="144"/>
        <v>3.6499999999999998E-2</v>
      </c>
      <c r="AS93" s="713">
        <f t="shared" si="144"/>
        <v>3.6499999999999998E-2</v>
      </c>
      <c r="AT93" s="713">
        <f t="shared" si="144"/>
        <v>3.6499999999999998E-2</v>
      </c>
      <c r="AU93" s="713">
        <f t="shared" si="144"/>
        <v>3.6499999999999998E-2</v>
      </c>
      <c r="AV93" s="714">
        <v>3.6499999999999998E-2</v>
      </c>
      <c r="AW93" s="731" t="s">
        <v>529</v>
      </c>
      <c r="AX93" s="617">
        <f t="shared" si="125"/>
        <v>709833.7297222222</v>
      </c>
      <c r="AY93" s="509">
        <f t="shared" si="126"/>
        <v>726552.86294444441</v>
      </c>
      <c r="AZ93" s="509">
        <f t="shared" si="127"/>
        <v>743271.99616666662</v>
      </c>
      <c r="BA93" s="509">
        <f t="shared" si="128"/>
        <v>759991.12938888883</v>
      </c>
      <c r="BB93" s="509">
        <f t="shared" si="129"/>
        <v>776710.26261111104</v>
      </c>
      <c r="BC93" s="509">
        <f t="shared" si="130"/>
        <v>793429.39583333314</v>
      </c>
      <c r="BD93" s="509">
        <f t="shared" si="131"/>
        <v>810148.52905555535</v>
      </c>
      <c r="BE93" s="509">
        <f t="shared" si="132"/>
        <v>826867.66227777756</v>
      </c>
      <c r="BF93" s="860">
        <f t="shared" si="133"/>
        <v>843586.79549999989</v>
      </c>
      <c r="BG93" s="620">
        <v>0.5</v>
      </c>
      <c r="BH93" s="754">
        <f t="shared" si="145"/>
        <v>0.5</v>
      </c>
      <c r="BI93" s="754">
        <f t="shared" si="145"/>
        <v>0.5</v>
      </c>
      <c r="BJ93" s="754">
        <f t="shared" si="145"/>
        <v>0.5</v>
      </c>
      <c r="BK93" s="754">
        <f t="shared" si="145"/>
        <v>0.5</v>
      </c>
      <c r="BL93" s="754">
        <f t="shared" si="145"/>
        <v>0.5</v>
      </c>
      <c r="BM93" s="754">
        <f t="shared" si="145"/>
        <v>0.5</v>
      </c>
      <c r="BN93" s="754">
        <f t="shared" si="145"/>
        <v>0.5</v>
      </c>
      <c r="BO93" s="751">
        <v>0.5</v>
      </c>
      <c r="BP93" s="497"/>
      <c r="BQ93" s="737">
        <f t="shared" si="101"/>
        <v>8714551.7068878841</v>
      </c>
      <c r="BR93" s="738">
        <f t="shared" si="111"/>
        <v>8924761.8967975155</v>
      </c>
      <c r="BS93" s="738">
        <f t="shared" si="112"/>
        <v>9134972.0867071468</v>
      </c>
      <c r="BT93" s="738">
        <f t="shared" si="113"/>
        <v>9345182.2766167782</v>
      </c>
      <c r="BU93" s="738">
        <f t="shared" si="114"/>
        <v>9555392.4665264096</v>
      </c>
      <c r="BV93" s="738">
        <f t="shared" si="115"/>
        <v>9765602.656436041</v>
      </c>
      <c r="BW93" s="738">
        <f t="shared" si="116"/>
        <v>9975812.8463456705</v>
      </c>
      <c r="BX93" s="738">
        <f t="shared" si="117"/>
        <v>10186023.036255302</v>
      </c>
      <c r="BY93" s="738">
        <f t="shared" si="118"/>
        <v>10396233.226164933</v>
      </c>
      <c r="BZ93" s="738">
        <f t="shared" si="119"/>
        <v>10606443.416074567</v>
      </c>
      <c r="CA93" s="739">
        <f t="shared" si="102"/>
        <v>13730402.918150024</v>
      </c>
      <c r="CB93" s="739">
        <f t="shared" si="135"/>
        <v>14053803.210318686</v>
      </c>
      <c r="CC93" s="739">
        <f t="shared" si="136"/>
        <v>14377203.50248735</v>
      </c>
      <c r="CD93" s="739">
        <f t="shared" si="137"/>
        <v>14700603.794656014</v>
      </c>
      <c r="CE93" s="739">
        <f t="shared" si="138"/>
        <v>15024004.086824678</v>
      </c>
      <c r="CF93" s="739">
        <f t="shared" si="139"/>
        <v>15347404.37899334</v>
      </c>
      <c r="CG93" s="739">
        <f t="shared" si="140"/>
        <v>15670804.671162004</v>
      </c>
      <c r="CH93" s="739">
        <f t="shared" si="141"/>
        <v>15994204.963330667</v>
      </c>
      <c r="CI93" s="739">
        <f t="shared" si="142"/>
        <v>16317605.255499333</v>
      </c>
    </row>
    <row r="94" spans="1:87">
      <c r="A94" s="580">
        <v>232</v>
      </c>
      <c r="B94" s="497" t="s">
        <v>151</v>
      </c>
      <c r="C94" s="497" t="s">
        <v>155</v>
      </c>
      <c r="D94" s="497" t="s">
        <v>172</v>
      </c>
      <c r="E94" s="497" t="str">
        <f t="shared" si="84"/>
        <v>Purchase of consumables for Prevention of cardiovascular disease</v>
      </c>
      <c r="F94" s="498">
        <v>3</v>
      </c>
      <c r="G94" s="497">
        <v>2.06</v>
      </c>
      <c r="H94" s="497">
        <v>3.163E-3</v>
      </c>
      <c r="I94" s="497">
        <v>0.15243321285076661</v>
      </c>
      <c r="J94" s="499">
        <v>48.192606023005567</v>
      </c>
      <c r="K94" s="500">
        <f t="shared" si="85"/>
        <v>249.34245300000001</v>
      </c>
      <c r="L94" s="501">
        <v>0</v>
      </c>
      <c r="M94" s="501">
        <v>0.46</v>
      </c>
      <c r="N94" s="563" t="s">
        <v>48</v>
      </c>
      <c r="O94" s="577" t="s">
        <v>448</v>
      </c>
      <c r="P94" s="502">
        <v>1576620</v>
      </c>
      <c r="Q94" s="539">
        <v>1</v>
      </c>
      <c r="R94" s="497"/>
      <c r="S94" s="504">
        <f t="shared" si="86"/>
        <v>1576620</v>
      </c>
      <c r="T94" s="501">
        <v>0.05</v>
      </c>
      <c r="U94" s="497" t="s">
        <v>449</v>
      </c>
      <c r="V94" s="497">
        <v>1</v>
      </c>
      <c r="W94" s="497"/>
      <c r="X94" s="497">
        <v>7.2743999999999989E-2</v>
      </c>
      <c r="Y94" s="507">
        <f t="shared" si="87"/>
        <v>78831</v>
      </c>
      <c r="Z94" s="508">
        <f t="shared" si="88"/>
        <v>5906516.7319199992</v>
      </c>
      <c r="AA94" s="578">
        <f t="shared" si="89"/>
        <v>5734.4822639999993</v>
      </c>
      <c r="AB94" s="567" t="s">
        <v>49</v>
      </c>
      <c r="AC94" s="593">
        <f t="shared" si="123"/>
        <v>114.69752838000001</v>
      </c>
      <c r="AD94" s="627" t="s">
        <v>448</v>
      </c>
      <c r="AE94" s="597">
        <f t="shared" si="91"/>
        <v>1825944.4</v>
      </c>
      <c r="AF94" s="536">
        <f t="shared" si="143"/>
        <v>2075268.7999999998</v>
      </c>
      <c r="AG94" s="536">
        <f t="shared" si="143"/>
        <v>2324593.1999999997</v>
      </c>
      <c r="AH94" s="536">
        <f t="shared" si="143"/>
        <v>2573917.5999999996</v>
      </c>
      <c r="AI94" s="536">
        <f t="shared" si="143"/>
        <v>2823241.9999999995</v>
      </c>
      <c r="AJ94" s="536">
        <f t="shared" si="143"/>
        <v>3072566.3999999994</v>
      </c>
      <c r="AK94" s="536">
        <f t="shared" si="143"/>
        <v>3321890.7999999993</v>
      </c>
      <c r="AL94" s="536">
        <f t="shared" si="143"/>
        <v>3571215.1999999993</v>
      </c>
      <c r="AM94" s="621">
        <v>3820539.5999999996</v>
      </c>
      <c r="AN94" s="712">
        <v>1</v>
      </c>
      <c r="AO94" s="713">
        <f t="shared" si="144"/>
        <v>1</v>
      </c>
      <c r="AP94" s="713">
        <f t="shared" si="144"/>
        <v>1</v>
      </c>
      <c r="AQ94" s="713">
        <f t="shared" si="144"/>
        <v>1</v>
      </c>
      <c r="AR94" s="713">
        <f t="shared" si="144"/>
        <v>1</v>
      </c>
      <c r="AS94" s="713">
        <f t="shared" si="144"/>
        <v>1</v>
      </c>
      <c r="AT94" s="713">
        <f t="shared" si="144"/>
        <v>1</v>
      </c>
      <c r="AU94" s="713">
        <f t="shared" si="144"/>
        <v>1</v>
      </c>
      <c r="AV94" s="714">
        <v>1</v>
      </c>
      <c r="AW94" s="731" t="s">
        <v>529</v>
      </c>
      <c r="AX94" s="617">
        <f t="shared" si="125"/>
        <v>1825944.4</v>
      </c>
      <c r="AY94" s="509">
        <f t="shared" si="126"/>
        <v>2075268.7999999998</v>
      </c>
      <c r="AZ94" s="509">
        <f t="shared" si="127"/>
        <v>2324593.1999999997</v>
      </c>
      <c r="BA94" s="509">
        <f t="shared" si="128"/>
        <v>2573917.5999999996</v>
      </c>
      <c r="BB94" s="509">
        <f t="shared" si="129"/>
        <v>2823241.9999999995</v>
      </c>
      <c r="BC94" s="509">
        <f t="shared" si="130"/>
        <v>3072566.3999999994</v>
      </c>
      <c r="BD94" s="509">
        <f t="shared" si="131"/>
        <v>3321890.7999999993</v>
      </c>
      <c r="BE94" s="509">
        <f t="shared" si="132"/>
        <v>3571215.1999999993</v>
      </c>
      <c r="BF94" s="860">
        <f t="shared" si="133"/>
        <v>3820539.5999999996</v>
      </c>
      <c r="BG94" s="620">
        <v>0.05</v>
      </c>
      <c r="BH94" s="754">
        <f t="shared" si="145"/>
        <v>0.05</v>
      </c>
      <c r="BI94" s="754">
        <f t="shared" si="145"/>
        <v>0.05</v>
      </c>
      <c r="BJ94" s="754">
        <f t="shared" si="145"/>
        <v>0.05</v>
      </c>
      <c r="BK94" s="754">
        <f t="shared" si="145"/>
        <v>0.05</v>
      </c>
      <c r="BL94" s="754">
        <f t="shared" si="145"/>
        <v>0.05</v>
      </c>
      <c r="BM94" s="754">
        <f t="shared" si="145"/>
        <v>0.05</v>
      </c>
      <c r="BN94" s="754">
        <f t="shared" si="145"/>
        <v>0.05</v>
      </c>
      <c r="BO94" s="751">
        <v>0.05</v>
      </c>
      <c r="BP94" s="497"/>
      <c r="BQ94" s="737">
        <f t="shared" si="101"/>
        <v>2637.8618414399998</v>
      </c>
      <c r="BR94" s="738">
        <f t="shared" si="111"/>
        <v>3055.0094869727996</v>
      </c>
      <c r="BS94" s="738">
        <f t="shared" si="112"/>
        <v>3472.1571325055997</v>
      </c>
      <c r="BT94" s="738">
        <f t="shared" si="113"/>
        <v>3889.304778038399</v>
      </c>
      <c r="BU94" s="738">
        <f t="shared" si="114"/>
        <v>4306.4524235711988</v>
      </c>
      <c r="BV94" s="738">
        <f t="shared" si="115"/>
        <v>4723.6000691039981</v>
      </c>
      <c r="BW94" s="738">
        <f t="shared" si="116"/>
        <v>5140.7477146367983</v>
      </c>
      <c r="BX94" s="738">
        <f t="shared" si="117"/>
        <v>5557.8953601695994</v>
      </c>
      <c r="BY94" s="738">
        <f t="shared" si="118"/>
        <v>5975.0430057023987</v>
      </c>
      <c r="BZ94" s="738">
        <f t="shared" si="119"/>
        <v>6392.1906512351989</v>
      </c>
      <c r="CA94" s="739">
        <f t="shared" si="102"/>
        <v>6641.3249716799992</v>
      </c>
      <c r="CB94" s="739">
        <f t="shared" si="135"/>
        <v>7548.1676793599991</v>
      </c>
      <c r="CC94" s="739">
        <f t="shared" si="136"/>
        <v>8455.010387039998</v>
      </c>
      <c r="CD94" s="739">
        <f t="shared" si="137"/>
        <v>9361.8530947199979</v>
      </c>
      <c r="CE94" s="739">
        <f t="shared" si="138"/>
        <v>10268.695802399996</v>
      </c>
      <c r="CF94" s="739">
        <f t="shared" si="139"/>
        <v>11175.538510079996</v>
      </c>
      <c r="CG94" s="739">
        <f t="shared" si="140"/>
        <v>12082.381217759998</v>
      </c>
      <c r="CH94" s="739">
        <f t="shared" si="141"/>
        <v>12989.223925439997</v>
      </c>
      <c r="CI94" s="739">
        <f t="shared" si="142"/>
        <v>13896.066633119997</v>
      </c>
    </row>
    <row r="95" spans="1:87">
      <c r="A95" s="580">
        <v>234</v>
      </c>
      <c r="B95" s="497" t="s">
        <v>235</v>
      </c>
      <c r="C95" s="497" t="s">
        <v>139</v>
      </c>
      <c r="D95" s="506" t="s">
        <v>254</v>
      </c>
      <c r="E95" s="497" t="str">
        <f t="shared" si="84"/>
        <v>Purchase of consumables for Fistula repair surgery</v>
      </c>
      <c r="F95" s="497">
        <v>2</v>
      </c>
      <c r="G95" s="497">
        <v>2.42</v>
      </c>
      <c r="H95" s="497">
        <v>7.0200000000000005</v>
      </c>
      <c r="I95" s="497">
        <v>407.44395120000001</v>
      </c>
      <c r="J95" s="499">
        <v>58.040448888888889</v>
      </c>
      <c r="K95" s="500">
        <f t="shared" si="85"/>
        <v>23582.305656</v>
      </c>
      <c r="L95" s="501"/>
      <c r="M95" s="501">
        <v>0.57999999999999996</v>
      </c>
      <c r="N95" s="563" t="s">
        <v>48</v>
      </c>
      <c r="O95" s="577" t="s">
        <v>450</v>
      </c>
      <c r="P95" s="535">
        <v>4799004</v>
      </c>
      <c r="Q95" s="526">
        <v>1.4E-3</v>
      </c>
      <c r="R95" s="502" t="s">
        <v>418</v>
      </c>
      <c r="S95" s="504">
        <f t="shared" si="86"/>
        <v>6718.6055999999999</v>
      </c>
      <c r="T95" s="501">
        <v>0.5</v>
      </c>
      <c r="U95" s="497"/>
      <c r="V95" s="497">
        <v>1</v>
      </c>
      <c r="W95" s="497"/>
      <c r="X95" s="497">
        <v>59.170986000000006</v>
      </c>
      <c r="Y95" s="507">
        <f t="shared" si="87"/>
        <v>3359</v>
      </c>
      <c r="Z95" s="508">
        <f t="shared" si="88"/>
        <v>204736456.71701762</v>
      </c>
      <c r="AA95" s="578">
        <f t="shared" si="89"/>
        <v>198773.2589485608</v>
      </c>
      <c r="AB95" s="567" t="s">
        <v>49</v>
      </c>
      <c r="AC95" s="593">
        <f t="shared" si="123"/>
        <v>13677.73728048</v>
      </c>
      <c r="AD95" s="627" t="s">
        <v>450</v>
      </c>
      <c r="AE95" s="597">
        <f t="shared" si="91"/>
        <v>4951351.111111111</v>
      </c>
      <c r="AF95" s="536">
        <f t="shared" si="143"/>
        <v>5103698.222222222</v>
      </c>
      <c r="AG95" s="536">
        <f t="shared" si="143"/>
        <v>5256045.333333333</v>
      </c>
      <c r="AH95" s="536">
        <f t="shared" si="143"/>
        <v>5408392.444444444</v>
      </c>
      <c r="AI95" s="536">
        <f t="shared" si="143"/>
        <v>5560739.555555555</v>
      </c>
      <c r="AJ95" s="536">
        <f t="shared" si="143"/>
        <v>5713086.666666666</v>
      </c>
      <c r="AK95" s="536">
        <f t="shared" si="143"/>
        <v>5865433.7777777771</v>
      </c>
      <c r="AL95" s="536">
        <f t="shared" si="143"/>
        <v>6017780.8888888881</v>
      </c>
      <c r="AM95" s="726">
        <v>6170128</v>
      </c>
      <c r="AN95" s="712">
        <v>1.4E-3</v>
      </c>
      <c r="AO95" s="713">
        <f t="shared" si="144"/>
        <v>1.4E-3</v>
      </c>
      <c r="AP95" s="713">
        <f t="shared" si="144"/>
        <v>1.4E-3</v>
      </c>
      <c r="AQ95" s="713">
        <f t="shared" si="144"/>
        <v>1.4E-3</v>
      </c>
      <c r="AR95" s="713">
        <f t="shared" si="144"/>
        <v>1.4E-3</v>
      </c>
      <c r="AS95" s="713">
        <f t="shared" si="144"/>
        <v>1.4E-3</v>
      </c>
      <c r="AT95" s="713">
        <f t="shared" si="144"/>
        <v>1.4E-3</v>
      </c>
      <c r="AU95" s="713">
        <f t="shared" si="144"/>
        <v>1.4E-3</v>
      </c>
      <c r="AV95" s="714">
        <v>1.4E-3</v>
      </c>
      <c r="AW95" s="731" t="s">
        <v>529</v>
      </c>
      <c r="AX95" s="617">
        <f t="shared" si="125"/>
        <v>6931.891555555555</v>
      </c>
      <c r="AY95" s="509">
        <f t="shared" si="126"/>
        <v>7145.177511111111</v>
      </c>
      <c r="AZ95" s="509">
        <f t="shared" si="127"/>
        <v>7358.4634666666661</v>
      </c>
      <c r="BA95" s="509">
        <f t="shared" si="128"/>
        <v>7571.7494222222213</v>
      </c>
      <c r="BB95" s="509">
        <f t="shared" si="129"/>
        <v>7785.0353777777773</v>
      </c>
      <c r="BC95" s="509">
        <f t="shared" si="130"/>
        <v>7998.3213333333324</v>
      </c>
      <c r="BD95" s="509">
        <f t="shared" si="131"/>
        <v>8211.6072888888884</v>
      </c>
      <c r="BE95" s="509">
        <f t="shared" si="132"/>
        <v>8424.8932444444436</v>
      </c>
      <c r="BF95" s="860">
        <f t="shared" si="133"/>
        <v>8638.1792000000005</v>
      </c>
      <c r="BG95" s="620">
        <v>0.5</v>
      </c>
      <c r="BH95" s="754">
        <f t="shared" si="145"/>
        <v>0.5</v>
      </c>
      <c r="BI95" s="754">
        <f t="shared" si="145"/>
        <v>0.5</v>
      </c>
      <c r="BJ95" s="754">
        <f t="shared" si="145"/>
        <v>0.5</v>
      </c>
      <c r="BK95" s="754">
        <f t="shared" si="145"/>
        <v>0.5</v>
      </c>
      <c r="BL95" s="754">
        <f t="shared" si="145"/>
        <v>0.5</v>
      </c>
      <c r="BM95" s="754">
        <f t="shared" si="145"/>
        <v>0.5</v>
      </c>
      <c r="BN95" s="754">
        <f t="shared" si="145"/>
        <v>0.5</v>
      </c>
      <c r="BO95" s="751">
        <v>0.5</v>
      </c>
      <c r="BP95" s="497"/>
      <c r="BQ95" s="737">
        <f t="shared" si="101"/>
        <v>115288.49019016526</v>
      </c>
      <c r="BR95" s="738">
        <f t="shared" si="111"/>
        <v>118948.38887431583</v>
      </c>
      <c r="BS95" s="738">
        <f t="shared" si="112"/>
        <v>122608.28755846641</v>
      </c>
      <c r="BT95" s="738">
        <f t="shared" si="113"/>
        <v>126268.18624261698</v>
      </c>
      <c r="BU95" s="738">
        <f t="shared" si="114"/>
        <v>129928.08492676757</v>
      </c>
      <c r="BV95" s="738">
        <f t="shared" si="115"/>
        <v>133587.98361091813</v>
      </c>
      <c r="BW95" s="738">
        <f t="shared" si="116"/>
        <v>137247.8822950687</v>
      </c>
      <c r="BX95" s="738">
        <f t="shared" si="117"/>
        <v>140907.7809792193</v>
      </c>
      <c r="BY95" s="738">
        <f t="shared" si="118"/>
        <v>144567.67966336987</v>
      </c>
      <c r="BZ95" s="738">
        <f t="shared" si="119"/>
        <v>148227.57834752047</v>
      </c>
      <c r="CA95" s="739">
        <f t="shared" si="102"/>
        <v>205083.42909364801</v>
      </c>
      <c r="CB95" s="739">
        <f t="shared" si="135"/>
        <v>211393.59923873522</v>
      </c>
      <c r="CC95" s="739">
        <f t="shared" si="136"/>
        <v>217703.76938382239</v>
      </c>
      <c r="CD95" s="739">
        <f t="shared" si="137"/>
        <v>224013.9395289096</v>
      </c>
      <c r="CE95" s="739">
        <f t="shared" si="138"/>
        <v>230324.10967399681</v>
      </c>
      <c r="CF95" s="739">
        <f t="shared" si="139"/>
        <v>236634.27981908401</v>
      </c>
      <c r="CG95" s="739">
        <f t="shared" si="140"/>
        <v>242944.44996417122</v>
      </c>
      <c r="CH95" s="739">
        <f t="shared" si="141"/>
        <v>249254.62010925839</v>
      </c>
      <c r="CI95" s="739">
        <f t="shared" si="142"/>
        <v>255564.79025434563</v>
      </c>
    </row>
    <row r="96" spans="1:87">
      <c r="A96" s="580">
        <v>237</v>
      </c>
      <c r="B96" s="497" t="s">
        <v>173</v>
      </c>
      <c r="C96" s="497" t="s">
        <v>174</v>
      </c>
      <c r="D96" s="497" t="s">
        <v>175</v>
      </c>
      <c r="E96" s="497" t="str">
        <f t="shared" si="84"/>
        <v>Purchase of consumables for Vitamin A supplementation in infants and children 6-59 months + Deworming</v>
      </c>
      <c r="F96" s="498">
        <v>3</v>
      </c>
      <c r="G96" s="497">
        <v>2.7</v>
      </c>
      <c r="H96" s="497">
        <v>7.9864826064215567E-3</v>
      </c>
      <c r="I96" s="497">
        <v>1.3901591084041618</v>
      </c>
      <c r="J96" s="499">
        <v>174.06399999999999</v>
      </c>
      <c r="K96" s="500">
        <f t="shared" si="85"/>
        <v>20765.538419607157</v>
      </c>
      <c r="L96" s="501">
        <v>0.9</v>
      </c>
      <c r="M96" s="538">
        <v>1</v>
      </c>
      <c r="N96" s="563" t="s">
        <v>51</v>
      </c>
      <c r="O96" s="577" t="s">
        <v>397</v>
      </c>
      <c r="P96" s="502">
        <v>2888984</v>
      </c>
      <c r="Q96" s="525">
        <v>1</v>
      </c>
      <c r="R96" s="497"/>
      <c r="S96" s="504">
        <f t="shared" si="86"/>
        <v>2888984</v>
      </c>
      <c r="T96" s="501">
        <v>0.9</v>
      </c>
      <c r="U96" s="497" t="s">
        <v>451</v>
      </c>
      <c r="V96" s="497">
        <v>1</v>
      </c>
      <c r="W96" s="497"/>
      <c r="X96" s="497">
        <v>6.5279999999999999E-3</v>
      </c>
      <c r="Y96" s="507">
        <f t="shared" si="87"/>
        <v>2600086</v>
      </c>
      <c r="Z96" s="508">
        <f t="shared" si="88"/>
        <v>17482559.560704</v>
      </c>
      <c r="AA96" s="578">
        <f t="shared" si="89"/>
        <v>16973.358796799999</v>
      </c>
      <c r="AB96" s="567" t="s">
        <v>49</v>
      </c>
      <c r="AC96" s="593">
        <f t="shared" si="123"/>
        <v>20765.538419607157</v>
      </c>
      <c r="AD96" s="627" t="s">
        <v>397</v>
      </c>
      <c r="AE96" s="597">
        <f t="shared" si="91"/>
        <v>2915161.3333333335</v>
      </c>
      <c r="AF96" s="536">
        <f t="shared" si="143"/>
        <v>2941338.666666667</v>
      </c>
      <c r="AG96" s="536">
        <f t="shared" si="143"/>
        <v>2967516.0000000005</v>
      </c>
      <c r="AH96" s="536">
        <f t="shared" si="143"/>
        <v>2993693.333333334</v>
      </c>
      <c r="AI96" s="536">
        <f t="shared" si="143"/>
        <v>3019870.6666666674</v>
      </c>
      <c r="AJ96" s="536">
        <f t="shared" si="143"/>
        <v>3046048.0000000009</v>
      </c>
      <c r="AK96" s="536">
        <f t="shared" si="143"/>
        <v>3072225.3333333344</v>
      </c>
      <c r="AL96" s="536">
        <f t="shared" si="143"/>
        <v>3098402.6666666679</v>
      </c>
      <c r="AM96" s="598">
        <v>3124580</v>
      </c>
      <c r="AN96" s="710">
        <v>1</v>
      </c>
      <c r="AO96" s="546">
        <f t="shared" si="144"/>
        <v>1</v>
      </c>
      <c r="AP96" s="546">
        <f t="shared" si="144"/>
        <v>1</v>
      </c>
      <c r="AQ96" s="546">
        <f t="shared" si="144"/>
        <v>1</v>
      </c>
      <c r="AR96" s="546">
        <f t="shared" si="144"/>
        <v>1</v>
      </c>
      <c r="AS96" s="546">
        <f t="shared" si="144"/>
        <v>1</v>
      </c>
      <c r="AT96" s="546">
        <f t="shared" si="144"/>
        <v>1</v>
      </c>
      <c r="AU96" s="546">
        <f t="shared" si="144"/>
        <v>1</v>
      </c>
      <c r="AV96" s="612">
        <v>1</v>
      </c>
      <c r="AW96" s="731" t="s">
        <v>529</v>
      </c>
      <c r="AX96" s="617">
        <f t="shared" si="125"/>
        <v>2915161.3333333335</v>
      </c>
      <c r="AY96" s="509">
        <f t="shared" si="126"/>
        <v>2941338.666666667</v>
      </c>
      <c r="AZ96" s="509">
        <f t="shared" si="127"/>
        <v>2967516.0000000005</v>
      </c>
      <c r="BA96" s="509">
        <f t="shared" si="128"/>
        <v>2993693.333333334</v>
      </c>
      <c r="BB96" s="509">
        <f t="shared" si="129"/>
        <v>3019870.6666666674</v>
      </c>
      <c r="BC96" s="509">
        <f t="shared" si="130"/>
        <v>3046048.0000000009</v>
      </c>
      <c r="BD96" s="509">
        <f t="shared" si="131"/>
        <v>3072225.3333333344</v>
      </c>
      <c r="BE96" s="509">
        <f t="shared" si="132"/>
        <v>3098402.6666666679</v>
      </c>
      <c r="BF96" s="860">
        <f t="shared" si="133"/>
        <v>3124580</v>
      </c>
      <c r="BG96" s="620">
        <v>0.9</v>
      </c>
      <c r="BH96" s="754">
        <f t="shared" si="145"/>
        <v>0.9</v>
      </c>
      <c r="BI96" s="754">
        <f t="shared" si="145"/>
        <v>0.9</v>
      </c>
      <c r="BJ96" s="754">
        <f t="shared" si="145"/>
        <v>0.9</v>
      </c>
      <c r="BK96" s="754">
        <f t="shared" si="145"/>
        <v>0.9</v>
      </c>
      <c r="BL96" s="754">
        <f t="shared" si="145"/>
        <v>0.9</v>
      </c>
      <c r="BM96" s="754">
        <f t="shared" si="145"/>
        <v>0.9</v>
      </c>
      <c r="BN96" s="754">
        <f t="shared" si="145"/>
        <v>0.9</v>
      </c>
      <c r="BO96" s="751">
        <v>0.9</v>
      </c>
      <c r="BP96" s="497"/>
      <c r="BQ96" s="737">
        <f t="shared" si="101"/>
        <v>16973.358796799999</v>
      </c>
      <c r="BR96" s="738">
        <f t="shared" si="111"/>
        <v>17127.155865600002</v>
      </c>
      <c r="BS96" s="738">
        <f t="shared" si="112"/>
        <v>17280.9529344</v>
      </c>
      <c r="BT96" s="738">
        <f t="shared" si="113"/>
        <v>17434.750003200003</v>
      </c>
      <c r="BU96" s="738">
        <f t="shared" si="114"/>
        <v>17588.547072000001</v>
      </c>
      <c r="BV96" s="738">
        <f t="shared" si="115"/>
        <v>17742.344140800004</v>
      </c>
      <c r="BW96" s="738">
        <f t="shared" si="116"/>
        <v>17896.141209600006</v>
      </c>
      <c r="BX96" s="738">
        <f t="shared" si="117"/>
        <v>18049.938278400008</v>
      </c>
      <c r="BY96" s="738">
        <f t="shared" si="118"/>
        <v>18203.735347200007</v>
      </c>
      <c r="BZ96" s="738">
        <f t="shared" si="119"/>
        <v>18357.532415999998</v>
      </c>
      <c r="CA96" s="739">
        <f t="shared" si="102"/>
        <v>17127.155865600002</v>
      </c>
      <c r="CB96" s="739">
        <f t="shared" si="135"/>
        <v>17280.9529344</v>
      </c>
      <c r="CC96" s="739">
        <f t="shared" si="136"/>
        <v>17434.750003200003</v>
      </c>
      <c r="CD96" s="739">
        <f t="shared" si="137"/>
        <v>17588.547072000001</v>
      </c>
      <c r="CE96" s="739">
        <f t="shared" si="138"/>
        <v>17742.344140800004</v>
      </c>
      <c r="CF96" s="739">
        <f t="shared" si="139"/>
        <v>17896.141209600006</v>
      </c>
      <c r="CG96" s="739">
        <f t="shared" si="140"/>
        <v>18049.938278400008</v>
      </c>
      <c r="CH96" s="739">
        <f t="shared" si="141"/>
        <v>18203.735347200007</v>
      </c>
      <c r="CI96" s="739">
        <f t="shared" si="142"/>
        <v>18357.532415999998</v>
      </c>
    </row>
    <row r="97" spans="1:87">
      <c r="A97" s="580">
        <v>241</v>
      </c>
      <c r="B97" s="497" t="s">
        <v>173</v>
      </c>
      <c r="C97" s="497" t="s">
        <v>176</v>
      </c>
      <c r="D97" s="497" t="s">
        <v>177</v>
      </c>
      <c r="E97" s="497" t="str">
        <f t="shared" si="84"/>
        <v>Purchase of consumables for Community-based management of moderate acute malnutrition (children)</v>
      </c>
      <c r="F97" s="498">
        <v>3</v>
      </c>
      <c r="G97" s="497">
        <v>2.7</v>
      </c>
      <c r="H97" s="497">
        <v>3.9</v>
      </c>
      <c r="I97" s="497">
        <v>211.27681871999999</v>
      </c>
      <c r="J97" s="499">
        <v>54.173543261538462</v>
      </c>
      <c r="K97" s="500">
        <f t="shared" si="85"/>
        <v>499708.43675999995</v>
      </c>
      <c r="L97" s="501">
        <v>0</v>
      </c>
      <c r="M97" s="538">
        <v>1</v>
      </c>
      <c r="N97" s="563" t="s">
        <v>51</v>
      </c>
      <c r="O97" s="577" t="s">
        <v>452</v>
      </c>
      <c r="P97" s="535">
        <v>7909282</v>
      </c>
      <c r="Q97" s="526">
        <v>2.7E-2</v>
      </c>
      <c r="R97" s="502" t="s">
        <v>453</v>
      </c>
      <c r="S97" s="504">
        <f t="shared" si="86"/>
        <v>213550.614</v>
      </c>
      <c r="T97" s="501">
        <v>0.6</v>
      </c>
      <c r="U97" s="504" t="s">
        <v>454</v>
      </c>
      <c r="V97" s="504">
        <v>6</v>
      </c>
      <c r="W97" s="504" t="s">
        <v>510</v>
      </c>
      <c r="X97" s="506">
        <v>5</v>
      </c>
      <c r="Y97" s="507">
        <f t="shared" si="87"/>
        <v>128130</v>
      </c>
      <c r="Z97" s="508">
        <f t="shared" si="88"/>
        <v>659871397.25999999</v>
      </c>
      <c r="AA97" s="578">
        <f t="shared" si="89"/>
        <v>640651.84199999995</v>
      </c>
      <c r="AB97" s="567" t="s">
        <v>49</v>
      </c>
      <c r="AC97" s="593">
        <f t="shared" si="123"/>
        <v>499708.43675999995</v>
      </c>
      <c r="AD97" s="627" t="s">
        <v>452</v>
      </c>
      <c r="AE97" s="597">
        <f t="shared" si="91"/>
        <v>8011127.555555556</v>
      </c>
      <c r="AF97" s="536">
        <f t="shared" ref="AF97:AL106" si="146">IF($AM97=$AE97,$AE97,(($AM97-$P97)/$AF$2)+AE97)</f>
        <v>8112973.1111111119</v>
      </c>
      <c r="AG97" s="536">
        <f t="shared" si="146"/>
        <v>8214818.6666666679</v>
      </c>
      <c r="AH97" s="536">
        <f t="shared" si="146"/>
        <v>8316664.2222222239</v>
      </c>
      <c r="AI97" s="536">
        <f t="shared" si="146"/>
        <v>8418509.7777777798</v>
      </c>
      <c r="AJ97" s="536">
        <f t="shared" si="146"/>
        <v>8520355.3333333358</v>
      </c>
      <c r="AK97" s="536">
        <f t="shared" si="146"/>
        <v>8622200.8888888918</v>
      </c>
      <c r="AL97" s="536">
        <f t="shared" si="146"/>
        <v>8724046.4444444478</v>
      </c>
      <c r="AM97" s="621">
        <v>8825892</v>
      </c>
      <c r="AN97" s="712">
        <v>2.7E-2</v>
      </c>
      <c r="AO97" s="713">
        <f t="shared" si="144"/>
        <v>2.7E-2</v>
      </c>
      <c r="AP97" s="713">
        <f t="shared" si="144"/>
        <v>2.7E-2</v>
      </c>
      <c r="AQ97" s="713">
        <f t="shared" si="144"/>
        <v>2.7E-2</v>
      </c>
      <c r="AR97" s="713">
        <f t="shared" si="144"/>
        <v>2.7E-2</v>
      </c>
      <c r="AS97" s="713">
        <f t="shared" si="144"/>
        <v>2.7E-2</v>
      </c>
      <c r="AT97" s="713">
        <f t="shared" si="144"/>
        <v>2.7E-2</v>
      </c>
      <c r="AU97" s="713">
        <f t="shared" si="144"/>
        <v>2.7E-2</v>
      </c>
      <c r="AV97" s="714">
        <v>2.7E-2</v>
      </c>
      <c r="AW97" s="731" t="s">
        <v>529</v>
      </c>
      <c r="AX97" s="617">
        <f t="shared" si="125"/>
        <v>216300.44400000002</v>
      </c>
      <c r="AY97" s="509">
        <f t="shared" si="126"/>
        <v>219050.27400000003</v>
      </c>
      <c r="AZ97" s="509">
        <f t="shared" si="127"/>
        <v>221800.10400000002</v>
      </c>
      <c r="BA97" s="509">
        <f t="shared" si="128"/>
        <v>224549.93400000004</v>
      </c>
      <c r="BB97" s="509">
        <f t="shared" si="129"/>
        <v>227299.76400000005</v>
      </c>
      <c r="BC97" s="509">
        <f t="shared" si="130"/>
        <v>230049.59400000007</v>
      </c>
      <c r="BD97" s="509">
        <f t="shared" si="131"/>
        <v>232799.42400000009</v>
      </c>
      <c r="BE97" s="509">
        <f t="shared" si="132"/>
        <v>235549.25400000007</v>
      </c>
      <c r="BF97" s="860">
        <f t="shared" si="133"/>
        <v>238299.084</v>
      </c>
      <c r="BG97" s="620">
        <v>0.6</v>
      </c>
      <c r="BH97" s="754">
        <f t="shared" si="145"/>
        <v>0.6</v>
      </c>
      <c r="BI97" s="754">
        <f t="shared" si="145"/>
        <v>0.6</v>
      </c>
      <c r="BJ97" s="754">
        <f t="shared" si="145"/>
        <v>0.6</v>
      </c>
      <c r="BK97" s="754">
        <f t="shared" si="145"/>
        <v>0.6</v>
      </c>
      <c r="BL97" s="754">
        <f t="shared" si="145"/>
        <v>0.6</v>
      </c>
      <c r="BM97" s="754">
        <f t="shared" si="145"/>
        <v>0.6</v>
      </c>
      <c r="BN97" s="754">
        <f t="shared" si="145"/>
        <v>0.6</v>
      </c>
      <c r="BO97" s="751">
        <v>0.6</v>
      </c>
      <c r="BP97" s="497"/>
      <c r="BQ97" s="737">
        <f t="shared" si="101"/>
        <v>640651.84199999995</v>
      </c>
      <c r="BR97" s="738">
        <f t="shared" si="111"/>
        <v>648901.33200000005</v>
      </c>
      <c r="BS97" s="738">
        <f t="shared" si="112"/>
        <v>657150.82200000004</v>
      </c>
      <c r="BT97" s="738">
        <f t="shared" si="113"/>
        <v>665400.31199999992</v>
      </c>
      <c r="BU97" s="738">
        <f t="shared" si="114"/>
        <v>673649.80200000003</v>
      </c>
      <c r="BV97" s="738">
        <f t="shared" si="115"/>
        <v>681899.29200000013</v>
      </c>
      <c r="BW97" s="738">
        <f t="shared" si="116"/>
        <v>690148.78200000024</v>
      </c>
      <c r="BX97" s="738">
        <f t="shared" si="117"/>
        <v>698398.27200000035</v>
      </c>
      <c r="BY97" s="738">
        <f t="shared" si="118"/>
        <v>706647.76200000022</v>
      </c>
      <c r="BZ97" s="738">
        <f t="shared" si="119"/>
        <v>714897.25199999998</v>
      </c>
      <c r="CA97" s="739">
        <f t="shared" si="102"/>
        <v>648901.33200000005</v>
      </c>
      <c r="CB97" s="739">
        <f t="shared" si="135"/>
        <v>657150.82200000004</v>
      </c>
      <c r="CC97" s="739">
        <f t="shared" si="136"/>
        <v>665400.31199999992</v>
      </c>
      <c r="CD97" s="739">
        <f t="shared" si="137"/>
        <v>673649.80200000003</v>
      </c>
      <c r="CE97" s="739">
        <f t="shared" si="138"/>
        <v>681899.29200000013</v>
      </c>
      <c r="CF97" s="739">
        <f t="shared" si="139"/>
        <v>690148.78200000024</v>
      </c>
      <c r="CG97" s="739">
        <f t="shared" si="140"/>
        <v>698398.27200000035</v>
      </c>
      <c r="CH97" s="739">
        <f t="shared" si="141"/>
        <v>706647.76200000022</v>
      </c>
      <c r="CI97" s="739">
        <f t="shared" si="142"/>
        <v>714897.25199999998</v>
      </c>
    </row>
    <row r="98" spans="1:87">
      <c r="A98" s="580">
        <v>243</v>
      </c>
      <c r="B98" s="497" t="s">
        <v>173</v>
      </c>
      <c r="C98" s="497" t="s">
        <v>176</v>
      </c>
      <c r="D98" s="497" t="s">
        <v>311</v>
      </c>
      <c r="E98" s="497" t="str">
        <f t="shared" si="84"/>
        <v xml:space="preserve">Purchase of consumables for Community Management of severe malnutrition (children) </v>
      </c>
      <c r="F98" s="498">
        <v>3</v>
      </c>
      <c r="G98" s="497">
        <v>2.87</v>
      </c>
      <c r="H98" s="497">
        <v>2.3885700000000001</v>
      </c>
      <c r="I98" s="497">
        <v>616.7532799999999</v>
      </c>
      <c r="J98" s="499">
        <v>258.21025969513136</v>
      </c>
      <c r="K98" s="500">
        <f t="shared" si="85"/>
        <v>68010.745344263996</v>
      </c>
      <c r="L98" s="501">
        <v>0.9</v>
      </c>
      <c r="M98" s="538">
        <v>1</v>
      </c>
      <c r="N98" s="563" t="s">
        <v>51</v>
      </c>
      <c r="O98" s="577" t="s">
        <v>455</v>
      </c>
      <c r="P98" s="535">
        <v>7909282</v>
      </c>
      <c r="Q98" s="526">
        <v>6.0000000000000001E-3</v>
      </c>
      <c r="R98" s="502" t="s">
        <v>453</v>
      </c>
      <c r="S98" s="504">
        <f t="shared" si="86"/>
        <v>47455.692000000003</v>
      </c>
      <c r="T98" s="501">
        <v>0.6</v>
      </c>
      <c r="U98" s="504" t="s">
        <v>456</v>
      </c>
      <c r="V98" s="504">
        <v>6</v>
      </c>
      <c r="W98" s="504"/>
      <c r="X98" s="506">
        <v>54.77</v>
      </c>
      <c r="Y98" s="507">
        <f t="shared" si="87"/>
        <v>28473</v>
      </c>
      <c r="Z98" s="508">
        <f t="shared" si="88"/>
        <v>1606273619.01912</v>
      </c>
      <c r="AA98" s="578">
        <f t="shared" si="89"/>
        <v>1559488.9505040001</v>
      </c>
      <c r="AB98" s="567" t="s">
        <v>49</v>
      </c>
      <c r="AC98" s="593">
        <f t="shared" si="123"/>
        <v>68010.745344263996</v>
      </c>
      <c r="AD98" s="627" t="s">
        <v>455</v>
      </c>
      <c r="AE98" s="597">
        <f t="shared" si="91"/>
        <v>8011127.555555556</v>
      </c>
      <c r="AF98" s="536">
        <f t="shared" si="146"/>
        <v>8112973.1111111119</v>
      </c>
      <c r="AG98" s="536">
        <f t="shared" si="146"/>
        <v>8214818.6666666679</v>
      </c>
      <c r="AH98" s="536">
        <f t="shared" si="146"/>
        <v>8316664.2222222239</v>
      </c>
      <c r="AI98" s="536">
        <f t="shared" si="146"/>
        <v>8418509.7777777798</v>
      </c>
      <c r="AJ98" s="536">
        <f t="shared" si="146"/>
        <v>8520355.3333333358</v>
      </c>
      <c r="AK98" s="536">
        <f t="shared" si="146"/>
        <v>8622200.8888888918</v>
      </c>
      <c r="AL98" s="536">
        <f t="shared" si="146"/>
        <v>8724046.4444444478</v>
      </c>
      <c r="AM98" s="621">
        <v>8825892</v>
      </c>
      <c r="AN98" s="712">
        <v>6.0000000000000001E-3</v>
      </c>
      <c r="AO98" s="713">
        <f t="shared" si="144"/>
        <v>6.0000000000000001E-3</v>
      </c>
      <c r="AP98" s="713">
        <f t="shared" si="144"/>
        <v>6.0000000000000001E-3</v>
      </c>
      <c r="AQ98" s="713">
        <f t="shared" si="144"/>
        <v>6.0000000000000001E-3</v>
      </c>
      <c r="AR98" s="713">
        <f t="shared" si="144"/>
        <v>6.0000000000000001E-3</v>
      </c>
      <c r="AS98" s="713">
        <f t="shared" si="144"/>
        <v>6.0000000000000001E-3</v>
      </c>
      <c r="AT98" s="713">
        <f t="shared" si="144"/>
        <v>6.0000000000000001E-3</v>
      </c>
      <c r="AU98" s="713">
        <f t="shared" si="144"/>
        <v>6.0000000000000001E-3</v>
      </c>
      <c r="AV98" s="714">
        <v>6.0000000000000001E-3</v>
      </c>
      <c r="AW98" s="731" t="s">
        <v>529</v>
      </c>
      <c r="AX98" s="617">
        <f t="shared" si="125"/>
        <v>48066.765333333336</v>
      </c>
      <c r="AY98" s="509">
        <f t="shared" si="126"/>
        <v>48677.83866666667</v>
      </c>
      <c r="AZ98" s="509">
        <f t="shared" si="127"/>
        <v>49288.912000000011</v>
      </c>
      <c r="BA98" s="509">
        <f t="shared" si="128"/>
        <v>49899.985333333345</v>
      </c>
      <c r="BB98" s="509">
        <f t="shared" si="129"/>
        <v>50511.058666666679</v>
      </c>
      <c r="BC98" s="509">
        <f t="shared" si="130"/>
        <v>51122.132000000012</v>
      </c>
      <c r="BD98" s="509">
        <f t="shared" si="131"/>
        <v>51733.205333333353</v>
      </c>
      <c r="BE98" s="509">
        <f t="shared" si="132"/>
        <v>52344.278666666687</v>
      </c>
      <c r="BF98" s="860">
        <f t="shared" si="133"/>
        <v>52955.351999999999</v>
      </c>
      <c r="BG98" s="620">
        <v>0.6</v>
      </c>
      <c r="BH98" s="754">
        <f t="shared" si="145"/>
        <v>0.6</v>
      </c>
      <c r="BI98" s="754">
        <f t="shared" si="145"/>
        <v>0.6</v>
      </c>
      <c r="BJ98" s="754">
        <f t="shared" si="145"/>
        <v>0.6</v>
      </c>
      <c r="BK98" s="754">
        <f t="shared" si="145"/>
        <v>0.6</v>
      </c>
      <c r="BL98" s="754">
        <f t="shared" si="145"/>
        <v>0.6</v>
      </c>
      <c r="BM98" s="754">
        <f t="shared" si="145"/>
        <v>0.6</v>
      </c>
      <c r="BN98" s="754">
        <f t="shared" si="145"/>
        <v>0.6</v>
      </c>
      <c r="BO98" s="751">
        <v>0.6</v>
      </c>
      <c r="BP98" s="497"/>
      <c r="BQ98" s="737">
        <f t="shared" si="101"/>
        <v>1559488.9505040001</v>
      </c>
      <c r="BR98" s="738">
        <f t="shared" si="111"/>
        <v>1579570.042384</v>
      </c>
      <c r="BS98" s="738">
        <f t="shared" si="112"/>
        <v>1599651.134264</v>
      </c>
      <c r="BT98" s="738">
        <f t="shared" si="113"/>
        <v>1619732.2261440002</v>
      </c>
      <c r="BU98" s="738">
        <f t="shared" si="114"/>
        <v>1639813.3180240004</v>
      </c>
      <c r="BV98" s="738">
        <f t="shared" si="115"/>
        <v>1659894.4099040003</v>
      </c>
      <c r="BW98" s="738">
        <f t="shared" si="116"/>
        <v>1679975.5017840003</v>
      </c>
      <c r="BX98" s="738">
        <f t="shared" si="117"/>
        <v>1700056.5936640007</v>
      </c>
      <c r="BY98" s="738">
        <f t="shared" si="118"/>
        <v>1720137.6855440007</v>
      </c>
      <c r="BZ98" s="738">
        <f t="shared" si="119"/>
        <v>1740218.777424</v>
      </c>
      <c r="CA98" s="739">
        <f t="shared" si="102"/>
        <v>1579570.042384</v>
      </c>
      <c r="CB98" s="739">
        <f t="shared" si="135"/>
        <v>1599651.134264</v>
      </c>
      <c r="CC98" s="739">
        <f t="shared" si="136"/>
        <v>1619732.2261440002</v>
      </c>
      <c r="CD98" s="739">
        <f t="shared" si="137"/>
        <v>1639813.3180240004</v>
      </c>
      <c r="CE98" s="739">
        <f t="shared" si="138"/>
        <v>1659894.4099040003</v>
      </c>
      <c r="CF98" s="739">
        <f t="shared" si="139"/>
        <v>1679975.5017840003</v>
      </c>
      <c r="CG98" s="739">
        <f t="shared" si="140"/>
        <v>1700056.5936640007</v>
      </c>
      <c r="CH98" s="739">
        <f t="shared" si="141"/>
        <v>1720137.6855440007</v>
      </c>
      <c r="CI98" s="739">
        <f t="shared" si="142"/>
        <v>1740218.777424</v>
      </c>
    </row>
    <row r="99" spans="1:87">
      <c r="A99" s="580">
        <v>243</v>
      </c>
      <c r="B99" s="497" t="s">
        <v>173</v>
      </c>
      <c r="C99" s="497" t="s">
        <v>176</v>
      </c>
      <c r="D99" s="506" t="s">
        <v>312</v>
      </c>
      <c r="E99" s="497" t="str">
        <f t="shared" si="84"/>
        <v xml:space="preserve">Purchase of consumables for NRU management of severe malnutrition (children) </v>
      </c>
      <c r="F99" s="498">
        <v>2</v>
      </c>
      <c r="G99" s="497">
        <v>2.87</v>
      </c>
      <c r="H99" s="497">
        <v>2.3885700000000001</v>
      </c>
      <c r="I99" s="497">
        <v>616.7532799999999</v>
      </c>
      <c r="J99" s="499">
        <v>258.21025969513136</v>
      </c>
      <c r="K99" s="500">
        <f t="shared" si="85"/>
        <v>11335.124224044002</v>
      </c>
      <c r="L99" s="501">
        <v>0.9</v>
      </c>
      <c r="M99" s="538">
        <v>1</v>
      </c>
      <c r="N99" s="563" t="s">
        <v>51</v>
      </c>
      <c r="O99" s="577" t="s">
        <v>455</v>
      </c>
      <c r="P99" s="535">
        <v>7909282</v>
      </c>
      <c r="Q99" s="526">
        <v>6.0000000000000001E-3</v>
      </c>
      <c r="R99" s="502" t="s">
        <v>453</v>
      </c>
      <c r="S99" s="504">
        <f t="shared" si="86"/>
        <v>47455.692000000003</v>
      </c>
      <c r="T99" s="501">
        <v>0.1</v>
      </c>
      <c r="U99" s="504" t="s">
        <v>454</v>
      </c>
      <c r="V99" s="504">
        <v>1</v>
      </c>
      <c r="W99" s="504"/>
      <c r="X99" s="506">
        <v>6.39</v>
      </c>
      <c r="Y99" s="507">
        <f t="shared" si="87"/>
        <v>4746</v>
      </c>
      <c r="Z99" s="508">
        <f t="shared" si="88"/>
        <v>31233912.803640004</v>
      </c>
      <c r="AA99" s="578">
        <f t="shared" si="89"/>
        <v>30324.187188000004</v>
      </c>
      <c r="AB99" s="567" t="s">
        <v>49</v>
      </c>
      <c r="AC99" s="593">
        <f t="shared" si="123"/>
        <v>11335.124224044002</v>
      </c>
      <c r="AD99" s="627" t="s">
        <v>455</v>
      </c>
      <c r="AE99" s="597">
        <f t="shared" si="91"/>
        <v>8011127.555555556</v>
      </c>
      <c r="AF99" s="536">
        <f t="shared" si="146"/>
        <v>8112973.1111111119</v>
      </c>
      <c r="AG99" s="536">
        <f t="shared" si="146"/>
        <v>8214818.6666666679</v>
      </c>
      <c r="AH99" s="536">
        <f t="shared" si="146"/>
        <v>8316664.2222222239</v>
      </c>
      <c r="AI99" s="536">
        <f t="shared" si="146"/>
        <v>8418509.7777777798</v>
      </c>
      <c r="AJ99" s="536">
        <f t="shared" si="146"/>
        <v>8520355.3333333358</v>
      </c>
      <c r="AK99" s="536">
        <f t="shared" si="146"/>
        <v>8622200.8888888918</v>
      </c>
      <c r="AL99" s="536">
        <f t="shared" si="146"/>
        <v>8724046.4444444478</v>
      </c>
      <c r="AM99" s="621">
        <v>8825892</v>
      </c>
      <c r="AN99" s="712">
        <v>6.0000000000000001E-3</v>
      </c>
      <c r="AO99" s="713">
        <f t="shared" si="144"/>
        <v>6.0000000000000001E-3</v>
      </c>
      <c r="AP99" s="713">
        <f t="shared" si="144"/>
        <v>6.0000000000000001E-3</v>
      </c>
      <c r="AQ99" s="713">
        <f t="shared" si="144"/>
        <v>6.0000000000000001E-3</v>
      </c>
      <c r="AR99" s="713">
        <f t="shared" si="144"/>
        <v>6.0000000000000001E-3</v>
      </c>
      <c r="AS99" s="713">
        <f t="shared" si="144"/>
        <v>6.0000000000000001E-3</v>
      </c>
      <c r="AT99" s="713">
        <f t="shared" si="144"/>
        <v>6.0000000000000001E-3</v>
      </c>
      <c r="AU99" s="713">
        <f t="shared" si="144"/>
        <v>6.0000000000000001E-3</v>
      </c>
      <c r="AV99" s="714">
        <v>6.0000000000000001E-3</v>
      </c>
      <c r="AW99" s="731" t="s">
        <v>529</v>
      </c>
      <c r="AX99" s="617">
        <f t="shared" si="125"/>
        <v>48066.765333333336</v>
      </c>
      <c r="AY99" s="509">
        <f t="shared" si="126"/>
        <v>48677.83866666667</v>
      </c>
      <c r="AZ99" s="509">
        <f t="shared" si="127"/>
        <v>49288.912000000011</v>
      </c>
      <c r="BA99" s="509">
        <f t="shared" si="128"/>
        <v>49899.985333333345</v>
      </c>
      <c r="BB99" s="509">
        <f t="shared" si="129"/>
        <v>50511.058666666679</v>
      </c>
      <c r="BC99" s="509">
        <f t="shared" si="130"/>
        <v>51122.132000000012</v>
      </c>
      <c r="BD99" s="509">
        <f t="shared" si="131"/>
        <v>51733.205333333353</v>
      </c>
      <c r="BE99" s="509">
        <f t="shared" si="132"/>
        <v>52344.278666666687</v>
      </c>
      <c r="BF99" s="860">
        <f t="shared" si="133"/>
        <v>52955.351999999999</v>
      </c>
      <c r="BG99" s="620">
        <v>0.1</v>
      </c>
      <c r="BH99" s="754">
        <f t="shared" si="145"/>
        <v>0.1</v>
      </c>
      <c r="BI99" s="754">
        <f t="shared" si="145"/>
        <v>0.1</v>
      </c>
      <c r="BJ99" s="754">
        <f t="shared" si="145"/>
        <v>0.1</v>
      </c>
      <c r="BK99" s="754">
        <f t="shared" si="145"/>
        <v>0.1</v>
      </c>
      <c r="BL99" s="754">
        <f t="shared" si="145"/>
        <v>0.1</v>
      </c>
      <c r="BM99" s="754">
        <f t="shared" si="145"/>
        <v>0.1</v>
      </c>
      <c r="BN99" s="754">
        <f t="shared" si="145"/>
        <v>0.1</v>
      </c>
      <c r="BO99" s="751">
        <v>0.1</v>
      </c>
      <c r="BP99" s="497"/>
      <c r="BQ99" s="737">
        <f t="shared" si="101"/>
        <v>30324.187188000004</v>
      </c>
      <c r="BR99" s="738">
        <f t="shared" si="111"/>
        <v>30714.663048000002</v>
      </c>
      <c r="BS99" s="738">
        <f t="shared" si="112"/>
        <v>31105.138908000004</v>
      </c>
      <c r="BT99" s="738">
        <f t="shared" si="113"/>
        <v>31495.61476800001</v>
      </c>
      <c r="BU99" s="738">
        <f t="shared" si="114"/>
        <v>31886.090628000009</v>
      </c>
      <c r="BV99" s="738">
        <f t="shared" si="115"/>
        <v>32276.566488000011</v>
      </c>
      <c r="BW99" s="738">
        <f t="shared" si="116"/>
        <v>32667.04234800001</v>
      </c>
      <c r="BX99" s="738">
        <f t="shared" si="117"/>
        <v>33057.518208000009</v>
      </c>
      <c r="BY99" s="738">
        <f t="shared" si="118"/>
        <v>33447.994068000015</v>
      </c>
      <c r="BZ99" s="738">
        <f t="shared" si="119"/>
        <v>33838.469927999999</v>
      </c>
      <c r="CA99" s="739">
        <f t="shared" si="102"/>
        <v>30714.663048000002</v>
      </c>
      <c r="CB99" s="739">
        <f t="shared" si="135"/>
        <v>31105.138908000004</v>
      </c>
      <c r="CC99" s="739">
        <f t="shared" si="136"/>
        <v>31495.61476800001</v>
      </c>
      <c r="CD99" s="739">
        <f t="shared" si="137"/>
        <v>31886.090628000009</v>
      </c>
      <c r="CE99" s="739">
        <f t="shared" si="138"/>
        <v>32276.566488000011</v>
      </c>
      <c r="CF99" s="739">
        <f t="shared" si="139"/>
        <v>32667.04234800001</v>
      </c>
      <c r="CG99" s="739">
        <f t="shared" si="140"/>
        <v>33057.518208000009</v>
      </c>
      <c r="CH99" s="739">
        <f t="shared" si="141"/>
        <v>33447.994068000015</v>
      </c>
      <c r="CI99" s="739">
        <f t="shared" si="142"/>
        <v>33838.469927999999</v>
      </c>
    </row>
    <row r="100" spans="1:87">
      <c r="A100" s="698">
        <v>247</v>
      </c>
      <c r="B100" s="497" t="s">
        <v>173</v>
      </c>
      <c r="C100" s="497" t="s">
        <v>179</v>
      </c>
      <c r="D100" s="506" t="s">
        <v>180</v>
      </c>
      <c r="E100" s="497" t="str">
        <f t="shared" si="84"/>
        <v>Purchase of consumables for Growth Monitoring and promotion</v>
      </c>
      <c r="F100" s="498">
        <v>3</v>
      </c>
      <c r="G100" s="497">
        <v>2.25</v>
      </c>
      <c r="H100" s="497"/>
      <c r="I100" s="497"/>
      <c r="J100" s="499"/>
      <c r="K100" s="500">
        <f t="shared" si="85"/>
        <v>0</v>
      </c>
      <c r="L100" s="501"/>
      <c r="M100" s="501">
        <v>0.46</v>
      </c>
      <c r="N100" s="563" t="s">
        <v>48</v>
      </c>
      <c r="O100" s="577" t="s">
        <v>397</v>
      </c>
      <c r="P100" s="502">
        <v>2888984</v>
      </c>
      <c r="Q100" s="543">
        <v>1</v>
      </c>
      <c r="R100" s="497"/>
      <c r="S100" s="504">
        <f t="shared" si="86"/>
        <v>2888984</v>
      </c>
      <c r="T100" s="501">
        <v>0.8</v>
      </c>
      <c r="U100" s="497" t="s">
        <v>457</v>
      </c>
      <c r="V100" s="497">
        <v>4</v>
      </c>
      <c r="W100" s="497" t="s">
        <v>612</v>
      </c>
      <c r="X100" s="497">
        <v>0</v>
      </c>
      <c r="Y100" s="507">
        <f t="shared" si="87"/>
        <v>2311187</v>
      </c>
      <c r="Z100" s="508">
        <f t="shared" si="88"/>
        <v>0</v>
      </c>
      <c r="AA100" s="578">
        <f t="shared" si="89"/>
        <v>0</v>
      </c>
      <c r="AB100" s="567" t="s">
        <v>49</v>
      </c>
      <c r="AC100" s="593">
        <f t="shared" si="123"/>
        <v>0</v>
      </c>
      <c r="AD100" s="627" t="s">
        <v>397</v>
      </c>
      <c r="AE100" s="597">
        <f t="shared" si="91"/>
        <v>2915161.3333333335</v>
      </c>
      <c r="AF100" s="536">
        <f t="shared" si="146"/>
        <v>2941338.666666667</v>
      </c>
      <c r="AG100" s="536">
        <f t="shared" si="146"/>
        <v>2967516.0000000005</v>
      </c>
      <c r="AH100" s="536">
        <f t="shared" si="146"/>
        <v>2993693.333333334</v>
      </c>
      <c r="AI100" s="536">
        <f t="shared" si="146"/>
        <v>3019870.6666666674</v>
      </c>
      <c r="AJ100" s="536">
        <f t="shared" si="146"/>
        <v>3046048.0000000009</v>
      </c>
      <c r="AK100" s="536">
        <f t="shared" si="146"/>
        <v>3072225.3333333344</v>
      </c>
      <c r="AL100" s="536">
        <f t="shared" si="146"/>
        <v>3098402.6666666679</v>
      </c>
      <c r="AM100" s="598">
        <v>3124580</v>
      </c>
      <c r="AN100" s="719">
        <v>1</v>
      </c>
      <c r="AO100" s="546">
        <f t="shared" ref="AO100:AU109" si="147">IF($AV100=$AN100,$AN100,(($AV100-$Q100)/$AF$2)+AN100)</f>
        <v>1</v>
      </c>
      <c r="AP100" s="546">
        <f t="shared" si="147"/>
        <v>1</v>
      </c>
      <c r="AQ100" s="546">
        <f t="shared" si="147"/>
        <v>1</v>
      </c>
      <c r="AR100" s="546">
        <f t="shared" si="147"/>
        <v>1</v>
      </c>
      <c r="AS100" s="546">
        <f t="shared" si="147"/>
        <v>1</v>
      </c>
      <c r="AT100" s="546">
        <f t="shared" si="147"/>
        <v>1</v>
      </c>
      <c r="AU100" s="546">
        <f t="shared" si="147"/>
        <v>1</v>
      </c>
      <c r="AV100" s="720">
        <v>1</v>
      </c>
      <c r="AW100" s="731" t="s">
        <v>529</v>
      </c>
      <c r="AX100" s="617">
        <f t="shared" si="125"/>
        <v>2915161.3333333335</v>
      </c>
      <c r="AY100" s="509">
        <f t="shared" si="126"/>
        <v>2941338.666666667</v>
      </c>
      <c r="AZ100" s="509">
        <f t="shared" si="127"/>
        <v>2967516.0000000005</v>
      </c>
      <c r="BA100" s="509">
        <f t="shared" si="128"/>
        <v>2993693.333333334</v>
      </c>
      <c r="BB100" s="509">
        <f t="shared" si="129"/>
        <v>3019870.6666666674</v>
      </c>
      <c r="BC100" s="509">
        <f t="shared" si="130"/>
        <v>3046048.0000000009</v>
      </c>
      <c r="BD100" s="509">
        <f t="shared" si="131"/>
        <v>3072225.3333333344</v>
      </c>
      <c r="BE100" s="509">
        <f t="shared" si="132"/>
        <v>3098402.6666666679</v>
      </c>
      <c r="BF100" s="860">
        <f t="shared" si="133"/>
        <v>3124580</v>
      </c>
      <c r="BG100" s="620">
        <v>0.8</v>
      </c>
      <c r="BH100" s="754">
        <f t="shared" ref="BH100:BN109" si="148">IF($BO100=$BG100,$BG100,(($BO100-$T100)/$AF$2)+BG100)</f>
        <v>0.8</v>
      </c>
      <c r="BI100" s="754">
        <f t="shared" si="148"/>
        <v>0.8</v>
      </c>
      <c r="BJ100" s="754">
        <f t="shared" si="148"/>
        <v>0.8</v>
      </c>
      <c r="BK100" s="754">
        <f t="shared" si="148"/>
        <v>0.8</v>
      </c>
      <c r="BL100" s="754">
        <f t="shared" si="148"/>
        <v>0.8</v>
      </c>
      <c r="BM100" s="754">
        <f t="shared" si="148"/>
        <v>0.8</v>
      </c>
      <c r="BN100" s="754">
        <f t="shared" si="148"/>
        <v>0.8</v>
      </c>
      <c r="BO100" s="751">
        <v>0.8</v>
      </c>
      <c r="BP100" s="497"/>
      <c r="BQ100" s="737">
        <f t="shared" si="101"/>
        <v>0</v>
      </c>
      <c r="BR100" s="738">
        <f t="shared" si="111"/>
        <v>0</v>
      </c>
      <c r="BS100" s="738">
        <f t="shared" si="112"/>
        <v>0</v>
      </c>
      <c r="BT100" s="738">
        <f t="shared" si="113"/>
        <v>0</v>
      </c>
      <c r="BU100" s="738">
        <f t="shared" si="114"/>
        <v>0</v>
      </c>
      <c r="BV100" s="738">
        <f t="shared" si="115"/>
        <v>0</v>
      </c>
      <c r="BW100" s="738">
        <f t="shared" si="116"/>
        <v>0</v>
      </c>
      <c r="BX100" s="738">
        <f t="shared" si="117"/>
        <v>0</v>
      </c>
      <c r="BY100" s="738">
        <f t="shared" si="118"/>
        <v>0</v>
      </c>
      <c r="BZ100" s="738">
        <f t="shared" si="119"/>
        <v>0</v>
      </c>
      <c r="CA100" s="739">
        <f t="shared" si="102"/>
        <v>0</v>
      </c>
      <c r="CB100" s="739">
        <f t="shared" si="135"/>
        <v>0</v>
      </c>
      <c r="CC100" s="739">
        <f t="shared" si="136"/>
        <v>0</v>
      </c>
      <c r="CD100" s="739">
        <f t="shared" si="137"/>
        <v>0</v>
      </c>
      <c r="CE100" s="739">
        <f t="shared" si="138"/>
        <v>0</v>
      </c>
      <c r="CF100" s="739">
        <f t="shared" si="139"/>
        <v>0</v>
      </c>
      <c r="CG100" s="739">
        <f t="shared" si="140"/>
        <v>0</v>
      </c>
      <c r="CH100" s="739">
        <f t="shared" si="141"/>
        <v>0</v>
      </c>
      <c r="CI100" s="739">
        <f t="shared" si="142"/>
        <v>0</v>
      </c>
    </row>
    <row r="101" spans="1:87">
      <c r="A101" s="580">
        <v>250</v>
      </c>
      <c r="B101" s="497" t="s">
        <v>173</v>
      </c>
      <c r="C101" s="497" t="s">
        <v>78</v>
      </c>
      <c r="D101" s="497" t="s">
        <v>181</v>
      </c>
      <c r="E101" s="497" t="str">
        <f t="shared" si="84"/>
        <v>Purchase of consumables for Distribution of micronutrient supplements</v>
      </c>
      <c r="F101" s="545">
        <v>3</v>
      </c>
      <c r="G101" s="497">
        <v>2.25</v>
      </c>
      <c r="H101" s="497"/>
      <c r="I101" s="497"/>
      <c r="J101" s="497"/>
      <c r="K101" s="500">
        <f t="shared" si="85"/>
        <v>0</v>
      </c>
      <c r="L101" s="497"/>
      <c r="M101" s="497"/>
      <c r="N101" s="563" t="s">
        <v>48</v>
      </c>
      <c r="O101" s="577" t="s">
        <v>397</v>
      </c>
      <c r="P101" s="502">
        <v>2888984</v>
      </c>
      <c r="Q101" s="539">
        <v>1</v>
      </c>
      <c r="R101" s="497"/>
      <c r="S101" s="504">
        <f t="shared" si="86"/>
        <v>2888984</v>
      </c>
      <c r="T101" s="501">
        <v>0.8</v>
      </c>
      <c r="U101" s="497" t="s">
        <v>457</v>
      </c>
      <c r="V101" s="497">
        <v>1</v>
      </c>
      <c r="W101" s="497"/>
      <c r="X101" s="497"/>
      <c r="Y101" s="507">
        <f t="shared" si="87"/>
        <v>2311187</v>
      </c>
      <c r="Z101" s="508">
        <f t="shared" si="88"/>
        <v>0</v>
      </c>
      <c r="AA101" s="578">
        <f t="shared" si="89"/>
        <v>0</v>
      </c>
      <c r="AB101" s="567" t="s">
        <v>57</v>
      </c>
      <c r="AC101" s="593"/>
      <c r="AD101" s="627" t="s">
        <v>469</v>
      </c>
      <c r="AE101" s="597">
        <f t="shared" si="91"/>
        <v>2817885.0123456791</v>
      </c>
      <c r="AF101" s="536">
        <f t="shared" si="146"/>
        <v>2746786.0246913582</v>
      </c>
      <c r="AG101" s="536">
        <f t="shared" si="146"/>
        <v>2675687.0370370373</v>
      </c>
      <c r="AH101" s="536">
        <f t="shared" si="146"/>
        <v>2604588.0493827164</v>
      </c>
      <c r="AI101" s="536">
        <f t="shared" si="146"/>
        <v>2533489.0617283955</v>
      </c>
      <c r="AJ101" s="536">
        <f t="shared" si="146"/>
        <v>2462390.0740740746</v>
      </c>
      <c r="AK101" s="536">
        <f t="shared" si="146"/>
        <v>2391291.0864197537</v>
      </c>
      <c r="AL101" s="536">
        <f t="shared" si="146"/>
        <v>2320192.0987654328</v>
      </c>
      <c r="AM101" s="597">
        <v>2249093.111111111</v>
      </c>
      <c r="AN101" s="712">
        <v>1</v>
      </c>
      <c r="AO101" s="713">
        <f t="shared" si="147"/>
        <v>1</v>
      </c>
      <c r="AP101" s="713">
        <f t="shared" si="147"/>
        <v>1</v>
      </c>
      <c r="AQ101" s="713">
        <f t="shared" si="147"/>
        <v>1</v>
      </c>
      <c r="AR101" s="713">
        <f t="shared" si="147"/>
        <v>1</v>
      </c>
      <c r="AS101" s="713">
        <f t="shared" si="147"/>
        <v>1</v>
      </c>
      <c r="AT101" s="713">
        <f t="shared" si="147"/>
        <v>1</v>
      </c>
      <c r="AU101" s="713">
        <f t="shared" si="147"/>
        <v>1</v>
      </c>
      <c r="AV101" s="714">
        <v>1</v>
      </c>
      <c r="AW101" s="497" t="s">
        <v>553</v>
      </c>
      <c r="AX101" s="617">
        <f t="shared" si="125"/>
        <v>2817885.0123456791</v>
      </c>
      <c r="AY101" s="617">
        <f t="shared" si="126"/>
        <v>2746786.0246913582</v>
      </c>
      <c r="AZ101" s="617">
        <f t="shared" si="127"/>
        <v>2675687.0370370373</v>
      </c>
      <c r="BA101" s="617">
        <f t="shared" si="128"/>
        <v>2604588.0493827164</v>
      </c>
      <c r="BB101" s="617">
        <f t="shared" si="129"/>
        <v>2533489.0617283955</v>
      </c>
      <c r="BC101" s="617">
        <f t="shared" si="130"/>
        <v>2462390.0740740746</v>
      </c>
      <c r="BD101" s="617">
        <f t="shared" si="131"/>
        <v>2391291.0864197537</v>
      </c>
      <c r="BE101" s="617">
        <f t="shared" si="132"/>
        <v>2320192.0987654328</v>
      </c>
      <c r="BF101" s="617">
        <f t="shared" si="133"/>
        <v>2249093.111111111</v>
      </c>
      <c r="BG101" s="620">
        <v>0.6</v>
      </c>
      <c r="BH101" s="754">
        <f t="shared" si="148"/>
        <v>0.6</v>
      </c>
      <c r="BI101" s="754">
        <f t="shared" si="148"/>
        <v>0.6</v>
      </c>
      <c r="BJ101" s="754">
        <f t="shared" si="148"/>
        <v>0.6</v>
      </c>
      <c r="BK101" s="754">
        <f t="shared" si="148"/>
        <v>0.6</v>
      </c>
      <c r="BL101" s="754">
        <f t="shared" si="148"/>
        <v>0.6</v>
      </c>
      <c r="BM101" s="754">
        <f t="shared" si="148"/>
        <v>0.6</v>
      </c>
      <c r="BN101" s="754">
        <f t="shared" si="148"/>
        <v>0.6</v>
      </c>
      <c r="BO101" s="751">
        <v>0.6</v>
      </c>
      <c r="BP101" s="497"/>
      <c r="BQ101" s="737">
        <f t="shared" si="101"/>
        <v>0</v>
      </c>
      <c r="BR101" s="738">
        <f t="shared" si="111"/>
        <v>0</v>
      </c>
      <c r="BS101" s="738">
        <f t="shared" si="112"/>
        <v>0</v>
      </c>
      <c r="BT101" s="738">
        <f t="shared" si="113"/>
        <v>0</v>
      </c>
      <c r="BU101" s="738">
        <f t="shared" si="114"/>
        <v>0</v>
      </c>
      <c r="BV101" s="738">
        <f t="shared" si="115"/>
        <v>0</v>
      </c>
      <c r="BW101" s="738">
        <f t="shared" si="116"/>
        <v>0</v>
      </c>
      <c r="BX101" s="738">
        <f t="shared" si="117"/>
        <v>0</v>
      </c>
      <c r="BY101" s="738">
        <f t="shared" si="118"/>
        <v>0</v>
      </c>
      <c r="BZ101" s="738">
        <f t="shared" si="119"/>
        <v>0</v>
      </c>
      <c r="CA101" s="740">
        <f t="shared" si="102"/>
        <v>0</v>
      </c>
      <c r="CB101" s="740">
        <f t="shared" si="135"/>
        <v>0</v>
      </c>
      <c r="CC101" s="740">
        <f t="shared" si="136"/>
        <v>0</v>
      </c>
      <c r="CD101" s="740">
        <f t="shared" si="137"/>
        <v>0</v>
      </c>
      <c r="CE101" s="740">
        <f t="shared" si="138"/>
        <v>0</v>
      </c>
      <c r="CF101" s="740">
        <f t="shared" si="139"/>
        <v>0</v>
      </c>
      <c r="CG101" s="740">
        <f t="shared" si="140"/>
        <v>0</v>
      </c>
      <c r="CH101" s="740">
        <f t="shared" si="141"/>
        <v>0</v>
      </c>
      <c r="CI101" s="740">
        <f t="shared" si="142"/>
        <v>0</v>
      </c>
    </row>
    <row r="102" spans="1:87">
      <c r="A102" s="698">
        <v>259</v>
      </c>
      <c r="B102" s="497" t="s">
        <v>182</v>
      </c>
      <c r="C102" s="497" t="s">
        <v>183</v>
      </c>
      <c r="D102" s="506" t="s">
        <v>184</v>
      </c>
      <c r="E102" s="497" t="str">
        <f t="shared" si="84"/>
        <v>Purchase of consumables for Management of severe tooth pain - tooth extraction</v>
      </c>
      <c r="F102" s="498">
        <v>3</v>
      </c>
      <c r="G102" s="497">
        <v>2.5100000000000002</v>
      </c>
      <c r="H102" s="497"/>
      <c r="I102" s="497"/>
      <c r="J102" s="499"/>
      <c r="K102" s="500">
        <f t="shared" si="85"/>
        <v>0</v>
      </c>
      <c r="L102" s="501"/>
      <c r="M102" s="501">
        <v>0.57999999999999996</v>
      </c>
      <c r="N102" s="563" t="s">
        <v>48</v>
      </c>
      <c r="O102" s="580" t="s">
        <v>458</v>
      </c>
      <c r="P102" s="540">
        <v>9672513</v>
      </c>
      <c r="Q102" s="541">
        <v>0.1</v>
      </c>
      <c r="R102" s="497" t="s">
        <v>459</v>
      </c>
      <c r="S102" s="504">
        <f t="shared" si="86"/>
        <v>967251.3</v>
      </c>
      <c r="T102" s="521">
        <v>0.7</v>
      </c>
      <c r="U102" s="497" t="s">
        <v>459</v>
      </c>
      <c r="V102" s="497">
        <v>1</v>
      </c>
      <c r="W102" s="497"/>
      <c r="X102" s="506">
        <v>1.56</v>
      </c>
      <c r="Y102" s="507">
        <f t="shared" si="87"/>
        <v>677076</v>
      </c>
      <c r="Z102" s="508">
        <f t="shared" si="88"/>
        <v>1087925572.1880002</v>
      </c>
      <c r="AA102" s="578">
        <f t="shared" si="89"/>
        <v>1056238.4196000001</v>
      </c>
      <c r="AB102" s="567" t="s">
        <v>49</v>
      </c>
      <c r="AC102" s="593">
        <f>K102*M102</f>
        <v>0</v>
      </c>
      <c r="AD102" s="567" t="s">
        <v>458</v>
      </c>
      <c r="AE102" s="597">
        <f t="shared" si="91"/>
        <v>10012804</v>
      </c>
      <c r="AF102" s="536">
        <f t="shared" si="146"/>
        <v>10353095</v>
      </c>
      <c r="AG102" s="536">
        <f t="shared" si="146"/>
        <v>10693386</v>
      </c>
      <c r="AH102" s="536">
        <f t="shared" si="146"/>
        <v>11033677</v>
      </c>
      <c r="AI102" s="536">
        <f t="shared" si="146"/>
        <v>11373968</v>
      </c>
      <c r="AJ102" s="536">
        <f t="shared" si="146"/>
        <v>11714259</v>
      </c>
      <c r="AK102" s="536">
        <f t="shared" si="146"/>
        <v>12054550</v>
      </c>
      <c r="AL102" s="536">
        <f t="shared" si="146"/>
        <v>12394841</v>
      </c>
      <c r="AM102" s="726">
        <v>12735132</v>
      </c>
      <c r="AN102" s="719">
        <v>0.1</v>
      </c>
      <c r="AO102" s="546">
        <f t="shared" si="147"/>
        <v>0.1</v>
      </c>
      <c r="AP102" s="546">
        <f t="shared" si="147"/>
        <v>0.1</v>
      </c>
      <c r="AQ102" s="546">
        <f t="shared" si="147"/>
        <v>0.1</v>
      </c>
      <c r="AR102" s="546">
        <f t="shared" si="147"/>
        <v>0.1</v>
      </c>
      <c r="AS102" s="546">
        <f t="shared" si="147"/>
        <v>0.1</v>
      </c>
      <c r="AT102" s="546">
        <f t="shared" si="147"/>
        <v>0.1</v>
      </c>
      <c r="AU102" s="546">
        <f t="shared" si="147"/>
        <v>0.1</v>
      </c>
      <c r="AV102" s="720">
        <v>0.1</v>
      </c>
      <c r="AW102" s="731" t="s">
        <v>529</v>
      </c>
      <c r="AX102" s="617">
        <f t="shared" si="125"/>
        <v>1001280.4</v>
      </c>
      <c r="AY102" s="509">
        <f t="shared" si="126"/>
        <v>1035309.5</v>
      </c>
      <c r="AZ102" s="509">
        <f t="shared" si="127"/>
        <v>1069338.6000000001</v>
      </c>
      <c r="BA102" s="509">
        <f t="shared" si="128"/>
        <v>1103367.7</v>
      </c>
      <c r="BB102" s="509">
        <f t="shared" si="129"/>
        <v>1137396.8</v>
      </c>
      <c r="BC102" s="509">
        <f t="shared" si="130"/>
        <v>1171425.9000000001</v>
      </c>
      <c r="BD102" s="509">
        <f t="shared" si="131"/>
        <v>1205455</v>
      </c>
      <c r="BE102" s="509">
        <f t="shared" si="132"/>
        <v>1239484.1000000001</v>
      </c>
      <c r="BF102" s="860">
        <f t="shared" si="133"/>
        <v>1273513.2000000002</v>
      </c>
      <c r="BG102" s="606">
        <v>0.7</v>
      </c>
      <c r="BH102" s="546">
        <f t="shared" si="148"/>
        <v>0.7</v>
      </c>
      <c r="BI102" s="546">
        <f t="shared" si="148"/>
        <v>0.7</v>
      </c>
      <c r="BJ102" s="546">
        <f t="shared" si="148"/>
        <v>0.7</v>
      </c>
      <c r="BK102" s="546">
        <f t="shared" si="148"/>
        <v>0.7</v>
      </c>
      <c r="BL102" s="546">
        <f t="shared" si="148"/>
        <v>0.7</v>
      </c>
      <c r="BM102" s="546">
        <f t="shared" si="148"/>
        <v>0.7</v>
      </c>
      <c r="BN102" s="546">
        <f t="shared" si="148"/>
        <v>0.7</v>
      </c>
      <c r="BO102" s="759">
        <v>0.7</v>
      </c>
      <c r="BP102" s="497"/>
      <c r="BQ102" s="737">
        <f t="shared" si="101"/>
        <v>612618.28336800006</v>
      </c>
      <c r="BR102" s="738">
        <f t="shared" si="111"/>
        <v>634170.95414399996</v>
      </c>
      <c r="BS102" s="738">
        <f t="shared" si="112"/>
        <v>655723.62491999986</v>
      </c>
      <c r="BT102" s="738">
        <f t="shared" si="113"/>
        <v>677276.29569599999</v>
      </c>
      <c r="BU102" s="738">
        <f t="shared" si="114"/>
        <v>698828.96647199988</v>
      </c>
      <c r="BV102" s="738">
        <f t="shared" si="115"/>
        <v>720381.63724800001</v>
      </c>
      <c r="BW102" s="738">
        <f t="shared" si="116"/>
        <v>741934.30802399991</v>
      </c>
      <c r="BX102" s="738">
        <f t="shared" si="117"/>
        <v>763486.97880000004</v>
      </c>
      <c r="BY102" s="738">
        <f t="shared" si="118"/>
        <v>785039.64957599994</v>
      </c>
      <c r="BZ102" s="738">
        <f t="shared" si="119"/>
        <v>806592.32035200007</v>
      </c>
      <c r="CA102" s="739">
        <f t="shared" si="102"/>
        <v>1093398.1968</v>
      </c>
      <c r="CB102" s="739">
        <f t="shared" si="135"/>
        <v>1130557.9739999999</v>
      </c>
      <c r="CC102" s="739">
        <f t="shared" si="136"/>
        <v>1167717.7512000001</v>
      </c>
      <c r="CD102" s="739">
        <f t="shared" si="137"/>
        <v>1204877.5284</v>
      </c>
      <c r="CE102" s="739">
        <f t="shared" si="138"/>
        <v>1242037.3056000001</v>
      </c>
      <c r="CF102" s="739">
        <f t="shared" si="139"/>
        <v>1279197.0828</v>
      </c>
      <c r="CG102" s="739">
        <f t="shared" si="140"/>
        <v>1316356.8600000001</v>
      </c>
      <c r="CH102" s="739">
        <f t="shared" si="141"/>
        <v>1353516.6372</v>
      </c>
      <c r="CI102" s="739">
        <f t="shared" si="142"/>
        <v>1390676.4144000001</v>
      </c>
    </row>
    <row r="103" spans="1:87">
      <c r="A103" s="698">
        <v>260</v>
      </c>
      <c r="B103" s="497" t="s">
        <v>182</v>
      </c>
      <c r="C103" s="497" t="s">
        <v>185</v>
      </c>
      <c r="D103" s="497" t="s">
        <v>186</v>
      </c>
      <c r="E103" s="497" t="str">
        <f t="shared" ref="E103:E134" si="149">CONCATENATE($E$5,D103)</f>
        <v>Purchase of consumables for Management of mild tooth pain - tooth filling</v>
      </c>
      <c r="F103" s="497">
        <v>2</v>
      </c>
      <c r="G103" s="497">
        <v>2.38</v>
      </c>
      <c r="H103" s="497"/>
      <c r="I103" s="497"/>
      <c r="J103" s="499"/>
      <c r="K103" s="500">
        <f t="shared" ref="K103:K139" si="150">H103*(T103*S103)</f>
        <v>0</v>
      </c>
      <c r="L103" s="501"/>
      <c r="M103" s="501"/>
      <c r="N103" s="563" t="s">
        <v>48</v>
      </c>
      <c r="O103" s="580" t="s">
        <v>458</v>
      </c>
      <c r="P103" s="540">
        <v>9672513</v>
      </c>
      <c r="Q103" s="541">
        <v>0.1</v>
      </c>
      <c r="R103" s="497" t="s">
        <v>459</v>
      </c>
      <c r="S103" s="504">
        <f t="shared" ref="S103:S139" si="151">P103*Q103</f>
        <v>967251.3</v>
      </c>
      <c r="T103" s="521">
        <v>0.1</v>
      </c>
      <c r="U103" s="497" t="s">
        <v>459</v>
      </c>
      <c r="V103" s="497">
        <v>1</v>
      </c>
      <c r="W103" s="497"/>
      <c r="X103" s="506">
        <v>17.609796000000003</v>
      </c>
      <c r="Y103" s="507">
        <f t="shared" ref="Y103:Y139" si="152">ROUND(S103*T103,0)</f>
        <v>96725</v>
      </c>
      <c r="Z103" s="508">
        <f t="shared" ref="Z103:Z134" si="153">AA103*$Z$5</f>
        <v>1754409101.5946848</v>
      </c>
      <c r="AA103" s="578">
        <f t="shared" ref="AA103:AA139" si="154">S103*T103*X103</f>
        <v>1703309.8073734804</v>
      </c>
      <c r="AB103" s="567" t="s">
        <v>57</v>
      </c>
      <c r="AC103" s="593"/>
      <c r="AD103" s="567" t="s">
        <v>458</v>
      </c>
      <c r="AE103" s="597">
        <f t="shared" ref="AE103:AE126" si="155">((AM103-P103)/$AF$2)+P103</f>
        <v>8944964.8888888881</v>
      </c>
      <c r="AF103" s="536">
        <f t="shared" si="146"/>
        <v>8217416.7777777771</v>
      </c>
      <c r="AG103" s="536">
        <f t="shared" si="146"/>
        <v>7489868.666666666</v>
      </c>
      <c r="AH103" s="536">
        <f t="shared" si="146"/>
        <v>6762320.555555555</v>
      </c>
      <c r="AI103" s="536">
        <f t="shared" si="146"/>
        <v>6034772.444444444</v>
      </c>
      <c r="AJ103" s="536">
        <f t="shared" si="146"/>
        <v>5307224.333333333</v>
      </c>
      <c r="AK103" s="536">
        <f t="shared" si="146"/>
        <v>4579676.222222222</v>
      </c>
      <c r="AL103" s="536">
        <f t="shared" si="146"/>
        <v>3852128.111111111</v>
      </c>
      <c r="AM103" s="598">
        <v>3124580</v>
      </c>
      <c r="AN103" s="712">
        <v>0.1</v>
      </c>
      <c r="AO103" s="713">
        <f t="shared" si="147"/>
        <v>0.1</v>
      </c>
      <c r="AP103" s="713">
        <f t="shared" si="147"/>
        <v>0.1</v>
      </c>
      <c r="AQ103" s="713">
        <f t="shared" si="147"/>
        <v>0.1</v>
      </c>
      <c r="AR103" s="713">
        <f t="shared" si="147"/>
        <v>0.1</v>
      </c>
      <c r="AS103" s="713">
        <f t="shared" si="147"/>
        <v>0.1</v>
      </c>
      <c r="AT103" s="713">
        <f t="shared" si="147"/>
        <v>0.1</v>
      </c>
      <c r="AU103" s="713">
        <f t="shared" si="147"/>
        <v>0.1</v>
      </c>
      <c r="AV103" s="720">
        <v>0.1</v>
      </c>
      <c r="AW103" s="731" t="s">
        <v>529</v>
      </c>
      <c r="AX103" s="617">
        <f t="shared" si="125"/>
        <v>894496.48888888885</v>
      </c>
      <c r="AY103" s="509">
        <f t="shared" si="126"/>
        <v>821741.67777777778</v>
      </c>
      <c r="AZ103" s="509">
        <f t="shared" si="127"/>
        <v>748986.8666666667</v>
      </c>
      <c r="BA103" s="509">
        <f t="shared" si="128"/>
        <v>676232.0555555555</v>
      </c>
      <c r="BB103" s="509">
        <f t="shared" si="129"/>
        <v>603477.24444444443</v>
      </c>
      <c r="BC103" s="509">
        <f t="shared" si="130"/>
        <v>530722.43333333335</v>
      </c>
      <c r="BD103" s="509">
        <f t="shared" si="131"/>
        <v>457967.62222222221</v>
      </c>
      <c r="BE103" s="509">
        <f t="shared" si="132"/>
        <v>385212.81111111114</v>
      </c>
      <c r="BF103" s="860">
        <f t="shared" si="133"/>
        <v>312458</v>
      </c>
      <c r="BG103" s="620">
        <v>0.1</v>
      </c>
      <c r="BH103" s="754">
        <f t="shared" si="148"/>
        <v>0.1</v>
      </c>
      <c r="BI103" s="754">
        <f t="shared" si="148"/>
        <v>0.1</v>
      </c>
      <c r="BJ103" s="754">
        <f t="shared" si="148"/>
        <v>0.1</v>
      </c>
      <c r="BK103" s="754">
        <f t="shared" si="148"/>
        <v>0.1</v>
      </c>
      <c r="BL103" s="754">
        <f t="shared" si="148"/>
        <v>0.1</v>
      </c>
      <c r="BM103" s="754">
        <f t="shared" si="148"/>
        <v>0.1</v>
      </c>
      <c r="BN103" s="754">
        <f t="shared" si="148"/>
        <v>0.1</v>
      </c>
      <c r="BO103" s="760">
        <v>0.1</v>
      </c>
      <c r="BP103" s="497"/>
      <c r="BQ103" s="737">
        <f t="shared" ref="BQ103:BQ139" si="156">S103*T103*$X103*$M103</f>
        <v>0</v>
      </c>
      <c r="BR103" s="738">
        <f t="shared" si="111"/>
        <v>0</v>
      </c>
      <c r="BS103" s="738">
        <f t="shared" si="112"/>
        <v>0</v>
      </c>
      <c r="BT103" s="738">
        <f t="shared" si="113"/>
        <v>0</v>
      </c>
      <c r="BU103" s="738">
        <f t="shared" si="114"/>
        <v>0</v>
      </c>
      <c r="BV103" s="738">
        <f t="shared" si="115"/>
        <v>0</v>
      </c>
      <c r="BW103" s="738">
        <f t="shared" si="116"/>
        <v>0</v>
      </c>
      <c r="BX103" s="738">
        <f t="shared" si="117"/>
        <v>0</v>
      </c>
      <c r="BY103" s="738">
        <f t="shared" si="118"/>
        <v>0</v>
      </c>
      <c r="BZ103" s="738">
        <f t="shared" si="119"/>
        <v>0</v>
      </c>
      <c r="CA103" s="740">
        <f t="shared" ref="CA103:CA139" si="157">AX103*BG103*$X103</f>
        <v>1575190.0692049603</v>
      </c>
      <c r="CB103" s="740">
        <f t="shared" si="135"/>
        <v>1447070.3310364403</v>
      </c>
      <c r="CC103" s="740">
        <f t="shared" si="136"/>
        <v>1318950.5928679204</v>
      </c>
      <c r="CD103" s="740">
        <f t="shared" si="137"/>
        <v>1190830.8546994003</v>
      </c>
      <c r="CE103" s="740">
        <f t="shared" si="138"/>
        <v>1062711.1165308801</v>
      </c>
      <c r="CF103" s="740">
        <f t="shared" si="139"/>
        <v>934591.37836236029</v>
      </c>
      <c r="CG103" s="740">
        <f t="shared" si="140"/>
        <v>806471.64019384026</v>
      </c>
      <c r="CH103" s="740">
        <f t="shared" si="141"/>
        <v>678351.90202532022</v>
      </c>
      <c r="CI103" s="740">
        <f t="shared" si="142"/>
        <v>550232.16385680018</v>
      </c>
    </row>
    <row r="104" spans="1:87">
      <c r="A104" s="580">
        <v>279</v>
      </c>
      <c r="B104" s="497" t="s">
        <v>187</v>
      </c>
      <c r="C104" s="497" t="s">
        <v>139</v>
      </c>
      <c r="D104" s="497" t="s">
        <v>188</v>
      </c>
      <c r="E104" s="497" t="str">
        <f t="shared" si="149"/>
        <v>Purchase of consumables for Asthma: Inhaled short acting beta agonist for intermittent asthma</v>
      </c>
      <c r="F104" s="498">
        <v>3</v>
      </c>
      <c r="G104" s="497">
        <v>2.13</v>
      </c>
      <c r="H104" s="497">
        <v>1.5053980731355918E-3</v>
      </c>
      <c r="I104" s="497">
        <v>9.9655115715982276</v>
      </c>
      <c r="J104" s="499">
        <v>6619.8514196587721</v>
      </c>
      <c r="K104" s="500">
        <f t="shared" si="150"/>
        <v>554.76869499999998</v>
      </c>
      <c r="L104" s="501">
        <v>0</v>
      </c>
      <c r="M104" s="501">
        <v>0.46</v>
      </c>
      <c r="N104" s="563" t="s">
        <v>48</v>
      </c>
      <c r="O104" s="577" t="s">
        <v>460</v>
      </c>
      <c r="P104" s="502">
        <v>18898441</v>
      </c>
      <c r="Q104" s="525">
        <v>3.9E-2</v>
      </c>
      <c r="R104" s="504" t="s">
        <v>461</v>
      </c>
      <c r="S104" s="504">
        <f t="shared" si="151"/>
        <v>737039.19900000002</v>
      </c>
      <c r="T104" s="501">
        <v>0.5</v>
      </c>
      <c r="U104" s="497" t="s">
        <v>436</v>
      </c>
      <c r="V104" s="732">
        <v>4</v>
      </c>
      <c r="W104" s="732" t="s">
        <v>502</v>
      </c>
      <c r="X104" s="497">
        <v>54.552</v>
      </c>
      <c r="Y104" s="507">
        <f t="shared" si="152"/>
        <v>368520</v>
      </c>
      <c r="Z104" s="508">
        <f t="shared" si="153"/>
        <v>20706585627.681721</v>
      </c>
      <c r="AA104" s="578">
        <f t="shared" si="154"/>
        <v>20103481.191924002</v>
      </c>
      <c r="AB104" s="567" t="s">
        <v>49</v>
      </c>
      <c r="AC104" s="593">
        <f t="shared" ref="AC104:AC135" si="158">K104*M104</f>
        <v>255.19359969999999</v>
      </c>
      <c r="AD104" s="627" t="s">
        <v>460</v>
      </c>
      <c r="AE104" s="597">
        <f t="shared" si="155"/>
        <v>19366610.555555556</v>
      </c>
      <c r="AF104" s="536">
        <f t="shared" si="146"/>
        <v>19834780.111111112</v>
      </c>
      <c r="AG104" s="536">
        <f t="shared" si="146"/>
        <v>20302949.666666668</v>
      </c>
      <c r="AH104" s="536">
        <f t="shared" si="146"/>
        <v>20771119.222222224</v>
      </c>
      <c r="AI104" s="536">
        <f t="shared" si="146"/>
        <v>21239288.77777778</v>
      </c>
      <c r="AJ104" s="536">
        <f t="shared" si="146"/>
        <v>21707458.333333336</v>
      </c>
      <c r="AK104" s="536">
        <f t="shared" si="146"/>
        <v>22175627.888888892</v>
      </c>
      <c r="AL104" s="536">
        <f t="shared" si="146"/>
        <v>22643797.444444448</v>
      </c>
      <c r="AM104" s="726">
        <v>23111967</v>
      </c>
      <c r="AN104" s="710">
        <v>3.9E-2</v>
      </c>
      <c r="AO104" s="713">
        <f t="shared" si="147"/>
        <v>3.9E-2</v>
      </c>
      <c r="AP104" s="713">
        <f t="shared" si="147"/>
        <v>3.9E-2</v>
      </c>
      <c r="AQ104" s="713">
        <f t="shared" si="147"/>
        <v>3.9E-2</v>
      </c>
      <c r="AR104" s="713">
        <f t="shared" si="147"/>
        <v>3.9E-2</v>
      </c>
      <c r="AS104" s="713">
        <f t="shared" si="147"/>
        <v>3.9E-2</v>
      </c>
      <c r="AT104" s="713">
        <f t="shared" si="147"/>
        <v>3.9E-2</v>
      </c>
      <c r="AU104" s="713">
        <f t="shared" si="147"/>
        <v>3.9E-2</v>
      </c>
      <c r="AV104" s="612">
        <v>3.9E-2</v>
      </c>
      <c r="AW104" s="731" t="s">
        <v>529</v>
      </c>
      <c r="AX104" s="617">
        <f t="shared" si="125"/>
        <v>755297.81166666665</v>
      </c>
      <c r="AY104" s="509">
        <f t="shared" si="126"/>
        <v>773556.42433333339</v>
      </c>
      <c r="AZ104" s="509">
        <f t="shared" si="127"/>
        <v>791815.03700000001</v>
      </c>
      <c r="BA104" s="509">
        <f t="shared" si="128"/>
        <v>810073.64966666675</v>
      </c>
      <c r="BB104" s="509">
        <f t="shared" si="129"/>
        <v>828332.26233333338</v>
      </c>
      <c r="BC104" s="509">
        <f t="shared" si="130"/>
        <v>846590.87500000012</v>
      </c>
      <c r="BD104" s="509">
        <f t="shared" si="131"/>
        <v>864849.48766666674</v>
      </c>
      <c r="BE104" s="509">
        <f t="shared" si="132"/>
        <v>883108.10033333348</v>
      </c>
      <c r="BF104" s="860">
        <f t="shared" si="133"/>
        <v>901366.71299999999</v>
      </c>
      <c r="BG104" s="620">
        <v>0.5</v>
      </c>
      <c r="BH104" s="754">
        <f t="shared" si="148"/>
        <v>0.5</v>
      </c>
      <c r="BI104" s="754">
        <f t="shared" si="148"/>
        <v>0.5</v>
      </c>
      <c r="BJ104" s="754">
        <f t="shared" si="148"/>
        <v>0.5</v>
      </c>
      <c r="BK104" s="754">
        <f t="shared" si="148"/>
        <v>0.5</v>
      </c>
      <c r="BL104" s="754">
        <f t="shared" si="148"/>
        <v>0.5</v>
      </c>
      <c r="BM104" s="754">
        <f t="shared" si="148"/>
        <v>0.5</v>
      </c>
      <c r="BN104" s="754">
        <f t="shared" si="148"/>
        <v>0.5</v>
      </c>
      <c r="BO104" s="751">
        <v>0.5</v>
      </c>
      <c r="BP104" s="497"/>
      <c r="BQ104" s="737">
        <f t="shared" si="156"/>
        <v>9247601.3482850417</v>
      </c>
      <c r="BR104" s="738">
        <f t="shared" si="111"/>
        <v>9476691.431069199</v>
      </c>
      <c r="BS104" s="738">
        <f t="shared" si="112"/>
        <v>9705781.5138533618</v>
      </c>
      <c r="BT104" s="738">
        <f t="shared" si="113"/>
        <v>9934871.5966375209</v>
      </c>
      <c r="BU104" s="738">
        <f t="shared" si="114"/>
        <v>10163961.679421682</v>
      </c>
      <c r="BV104" s="738">
        <f t="shared" si="115"/>
        <v>10393051.762205841</v>
      </c>
      <c r="BW104" s="738">
        <f t="shared" si="116"/>
        <v>10622141.84499</v>
      </c>
      <c r="BX104" s="738">
        <f t="shared" si="117"/>
        <v>10851231.927774161</v>
      </c>
      <c r="BY104" s="738">
        <f t="shared" si="118"/>
        <v>11080322.010558322</v>
      </c>
      <c r="BZ104" s="738">
        <f t="shared" si="119"/>
        <v>11309412.093342479</v>
      </c>
      <c r="CA104" s="739">
        <f t="shared" si="157"/>
        <v>20601503.111019999</v>
      </c>
      <c r="CB104" s="739">
        <f t="shared" si="135"/>
        <v>21099525.030116003</v>
      </c>
      <c r="CC104" s="739">
        <f t="shared" si="136"/>
        <v>21597546.949212</v>
      </c>
      <c r="CD104" s="739">
        <f t="shared" si="137"/>
        <v>22095568.868308004</v>
      </c>
      <c r="CE104" s="739">
        <f t="shared" si="138"/>
        <v>22593590.787404001</v>
      </c>
      <c r="CF104" s="739">
        <f t="shared" si="139"/>
        <v>23091612.706500001</v>
      </c>
      <c r="CG104" s="739">
        <f t="shared" si="140"/>
        <v>23589634.625596002</v>
      </c>
      <c r="CH104" s="739">
        <f t="shared" si="141"/>
        <v>24087656.544692002</v>
      </c>
      <c r="CI104" s="739">
        <f t="shared" si="142"/>
        <v>24585678.463787999</v>
      </c>
    </row>
    <row r="105" spans="1:87">
      <c r="A105" s="580">
        <v>280</v>
      </c>
      <c r="B105" s="497" t="s">
        <v>187</v>
      </c>
      <c r="C105" s="497" t="s">
        <v>139</v>
      </c>
      <c r="D105" s="497" t="s">
        <v>189</v>
      </c>
      <c r="E105" s="497" t="str">
        <f t="shared" si="149"/>
        <v>Purchase of consumables for COPD - Inhaled salbutamol</v>
      </c>
      <c r="F105" s="498">
        <v>3</v>
      </c>
      <c r="G105" s="497">
        <v>2.13</v>
      </c>
      <c r="H105" s="497">
        <v>1.2491601032401719E-3</v>
      </c>
      <c r="I105" s="497">
        <v>8.2692542828155506</v>
      </c>
      <c r="J105" s="499">
        <v>6619.851419658773</v>
      </c>
      <c r="K105" s="500">
        <f t="shared" si="150"/>
        <v>283.93915743528976</v>
      </c>
      <c r="L105" s="501">
        <v>0</v>
      </c>
      <c r="M105" s="501">
        <v>0.46</v>
      </c>
      <c r="N105" s="563" t="s">
        <v>48</v>
      </c>
      <c r="O105" s="577" t="s">
        <v>435</v>
      </c>
      <c r="P105" s="502">
        <v>9672513</v>
      </c>
      <c r="Q105" s="525">
        <v>4.7E-2</v>
      </c>
      <c r="R105" s="504" t="s">
        <v>462</v>
      </c>
      <c r="S105" s="504">
        <f t="shared" si="151"/>
        <v>454608.11099999998</v>
      </c>
      <c r="T105" s="501">
        <v>0.5</v>
      </c>
      <c r="U105" s="497" t="s">
        <v>436</v>
      </c>
      <c r="V105" s="732">
        <v>4</v>
      </c>
      <c r="W105" s="732" t="s">
        <v>502</v>
      </c>
      <c r="X105" s="497">
        <v>54.552</v>
      </c>
      <c r="Y105" s="507">
        <f t="shared" si="152"/>
        <v>227304</v>
      </c>
      <c r="Z105" s="508">
        <f t="shared" si="153"/>
        <v>12771887560.70508</v>
      </c>
      <c r="AA105" s="578">
        <f t="shared" si="154"/>
        <v>12399890.835635999</v>
      </c>
      <c r="AB105" s="567" t="s">
        <v>49</v>
      </c>
      <c r="AC105" s="593">
        <f t="shared" si="158"/>
        <v>130.6120124202333</v>
      </c>
      <c r="AD105" s="627" t="s">
        <v>435</v>
      </c>
      <c r="AE105" s="597">
        <f t="shared" si="155"/>
        <v>10012804</v>
      </c>
      <c r="AF105" s="536">
        <f t="shared" si="146"/>
        <v>10353095</v>
      </c>
      <c r="AG105" s="536">
        <f t="shared" si="146"/>
        <v>10693386</v>
      </c>
      <c r="AH105" s="536">
        <f t="shared" si="146"/>
        <v>11033677</v>
      </c>
      <c r="AI105" s="536">
        <f t="shared" si="146"/>
        <v>11373968</v>
      </c>
      <c r="AJ105" s="536">
        <f t="shared" si="146"/>
        <v>11714259</v>
      </c>
      <c r="AK105" s="536">
        <f t="shared" si="146"/>
        <v>12054550</v>
      </c>
      <c r="AL105" s="536">
        <f t="shared" si="146"/>
        <v>12394841</v>
      </c>
      <c r="AM105" s="726">
        <v>12735132</v>
      </c>
      <c r="AN105" s="710">
        <v>4.7E-2</v>
      </c>
      <c r="AO105" s="546">
        <f t="shared" si="147"/>
        <v>4.7E-2</v>
      </c>
      <c r="AP105" s="546">
        <f t="shared" si="147"/>
        <v>4.7E-2</v>
      </c>
      <c r="AQ105" s="546">
        <f t="shared" si="147"/>
        <v>4.7E-2</v>
      </c>
      <c r="AR105" s="546">
        <f t="shared" si="147"/>
        <v>4.7E-2</v>
      </c>
      <c r="AS105" s="546">
        <f t="shared" si="147"/>
        <v>4.7E-2</v>
      </c>
      <c r="AT105" s="546">
        <f t="shared" si="147"/>
        <v>4.7E-2</v>
      </c>
      <c r="AU105" s="546">
        <f t="shared" si="147"/>
        <v>4.7E-2</v>
      </c>
      <c r="AV105" s="612">
        <v>4.7E-2</v>
      </c>
      <c r="AW105" s="731" t="s">
        <v>529</v>
      </c>
      <c r="AX105" s="617">
        <f t="shared" si="125"/>
        <v>470601.788</v>
      </c>
      <c r="AY105" s="509">
        <f t="shared" si="126"/>
        <v>486595.46500000003</v>
      </c>
      <c r="AZ105" s="509">
        <f t="shared" si="127"/>
        <v>502589.14199999999</v>
      </c>
      <c r="BA105" s="509">
        <f t="shared" si="128"/>
        <v>518582.81900000002</v>
      </c>
      <c r="BB105" s="509">
        <f t="shared" si="129"/>
        <v>534576.49600000004</v>
      </c>
      <c r="BC105" s="509">
        <f t="shared" si="130"/>
        <v>550570.17299999995</v>
      </c>
      <c r="BD105" s="509">
        <f t="shared" si="131"/>
        <v>566563.85</v>
      </c>
      <c r="BE105" s="509">
        <f t="shared" si="132"/>
        <v>582557.527</v>
      </c>
      <c r="BF105" s="860">
        <f t="shared" si="133"/>
        <v>598551.20400000003</v>
      </c>
      <c r="BG105" s="620">
        <v>0.5</v>
      </c>
      <c r="BH105" s="754">
        <f t="shared" si="148"/>
        <v>0.5</v>
      </c>
      <c r="BI105" s="754">
        <f t="shared" si="148"/>
        <v>0.5</v>
      </c>
      <c r="BJ105" s="754">
        <f t="shared" si="148"/>
        <v>0.5</v>
      </c>
      <c r="BK105" s="754">
        <f t="shared" si="148"/>
        <v>0.5</v>
      </c>
      <c r="BL105" s="754">
        <f t="shared" si="148"/>
        <v>0.5</v>
      </c>
      <c r="BM105" s="754">
        <f t="shared" si="148"/>
        <v>0.5</v>
      </c>
      <c r="BN105" s="754">
        <f t="shared" si="148"/>
        <v>0.5</v>
      </c>
      <c r="BO105" s="751">
        <v>0.5</v>
      </c>
      <c r="BP105" s="497"/>
      <c r="BQ105" s="737">
        <f t="shared" si="156"/>
        <v>5703949.7843925599</v>
      </c>
      <c r="BR105" s="738">
        <f t="shared" si="111"/>
        <v>5904621.8099644799</v>
      </c>
      <c r="BS105" s="738">
        <f t="shared" si="112"/>
        <v>6105293.8355364008</v>
      </c>
      <c r="BT105" s="738">
        <f t="shared" si="113"/>
        <v>6305965.8611083208</v>
      </c>
      <c r="BU105" s="738">
        <f t="shared" si="114"/>
        <v>6506637.8866802407</v>
      </c>
      <c r="BV105" s="738">
        <f t="shared" si="115"/>
        <v>6707309.9122521607</v>
      </c>
      <c r="BW105" s="738">
        <f t="shared" si="116"/>
        <v>6907981.9378240798</v>
      </c>
      <c r="BX105" s="738">
        <f t="shared" si="117"/>
        <v>7108653.9633959997</v>
      </c>
      <c r="BY105" s="738">
        <f t="shared" si="118"/>
        <v>7309325.9889679197</v>
      </c>
      <c r="BZ105" s="738">
        <f t="shared" si="119"/>
        <v>7509998.0145398406</v>
      </c>
      <c r="CA105" s="739">
        <f t="shared" si="157"/>
        <v>12836134.369487999</v>
      </c>
      <c r="CB105" s="739">
        <f t="shared" si="135"/>
        <v>13272377.903340001</v>
      </c>
      <c r="CC105" s="739">
        <f t="shared" si="136"/>
        <v>13708621.437192</v>
      </c>
      <c r="CD105" s="739">
        <f t="shared" si="137"/>
        <v>14144864.971044</v>
      </c>
      <c r="CE105" s="739">
        <f t="shared" si="138"/>
        <v>14581108.504896002</v>
      </c>
      <c r="CF105" s="739">
        <f t="shared" si="139"/>
        <v>15017352.038747998</v>
      </c>
      <c r="CG105" s="739">
        <f t="shared" si="140"/>
        <v>15453595.5726</v>
      </c>
      <c r="CH105" s="739">
        <f t="shared" si="141"/>
        <v>15889839.106451999</v>
      </c>
      <c r="CI105" s="739">
        <f t="shared" si="142"/>
        <v>16326082.640304001</v>
      </c>
    </row>
    <row r="106" spans="1:87" ht="15" customHeight="1">
      <c r="A106" s="580">
        <v>298</v>
      </c>
      <c r="B106" s="497" t="s">
        <v>190</v>
      </c>
      <c r="C106" s="497" t="s">
        <v>191</v>
      </c>
      <c r="D106" s="497" t="s">
        <v>192</v>
      </c>
      <c r="E106" s="497" t="str">
        <f t="shared" si="149"/>
        <v>Purchase of consumables for (Full) Xpert for all patients with presumptive tuberculosis</v>
      </c>
      <c r="F106" s="497">
        <v>2</v>
      </c>
      <c r="G106" s="497">
        <v>2.73</v>
      </c>
      <c r="H106" s="497">
        <v>2.3940286609243342E-3</v>
      </c>
      <c r="I106" s="497">
        <v>0.33295142272375861</v>
      </c>
      <c r="J106" s="499">
        <v>139.07578808818693</v>
      </c>
      <c r="K106" s="500">
        <f t="shared" si="150"/>
        <v>1400.5067666407356</v>
      </c>
      <c r="L106" s="501">
        <v>0.9</v>
      </c>
      <c r="M106" s="729">
        <v>1</v>
      </c>
      <c r="N106" s="563" t="s">
        <v>51</v>
      </c>
      <c r="O106" s="577" t="s">
        <v>463</v>
      </c>
      <c r="P106" s="518">
        <v>650000</v>
      </c>
      <c r="Q106" s="539">
        <v>1</v>
      </c>
      <c r="R106" s="502" t="s">
        <v>464</v>
      </c>
      <c r="S106" s="504">
        <f t="shared" si="151"/>
        <v>650000</v>
      </c>
      <c r="T106" s="501">
        <v>0.9</v>
      </c>
      <c r="U106" s="504" t="s">
        <v>465</v>
      </c>
      <c r="V106" s="504">
        <v>1</v>
      </c>
      <c r="W106" s="504"/>
      <c r="X106" s="497">
        <v>9.9906959999999998</v>
      </c>
      <c r="Y106" s="507">
        <f t="shared" si="152"/>
        <v>585000</v>
      </c>
      <c r="Z106" s="508">
        <f t="shared" si="153"/>
        <v>6019893874.8000002</v>
      </c>
      <c r="AA106" s="578">
        <f t="shared" si="154"/>
        <v>5844557.1600000001</v>
      </c>
      <c r="AB106" s="567" t="s">
        <v>49</v>
      </c>
      <c r="AC106" s="593">
        <f t="shared" si="158"/>
        <v>1400.5067666407356</v>
      </c>
      <c r="AD106" s="627" t="s">
        <v>551</v>
      </c>
      <c r="AE106" s="597">
        <f t="shared" si="155"/>
        <v>634942</v>
      </c>
      <c r="AF106" s="536">
        <f t="shared" si="146"/>
        <v>619884</v>
      </c>
      <c r="AG106" s="536">
        <f t="shared" si="146"/>
        <v>604826</v>
      </c>
      <c r="AH106" s="536">
        <f t="shared" si="146"/>
        <v>589768</v>
      </c>
      <c r="AI106" s="536">
        <f t="shared" si="146"/>
        <v>574710</v>
      </c>
      <c r="AJ106" s="536">
        <f t="shared" si="146"/>
        <v>559652</v>
      </c>
      <c r="AK106" s="536">
        <f t="shared" si="146"/>
        <v>544594</v>
      </c>
      <c r="AL106" s="536">
        <f t="shared" si="146"/>
        <v>529536</v>
      </c>
      <c r="AM106" s="726">
        <v>514478</v>
      </c>
      <c r="AN106" s="712">
        <v>1</v>
      </c>
      <c r="AO106" s="713">
        <f t="shared" si="147"/>
        <v>1</v>
      </c>
      <c r="AP106" s="546">
        <f t="shared" si="147"/>
        <v>1</v>
      </c>
      <c r="AQ106" s="546">
        <f t="shared" si="147"/>
        <v>1</v>
      </c>
      <c r="AR106" s="546">
        <f t="shared" si="147"/>
        <v>1</v>
      </c>
      <c r="AS106" s="546">
        <f t="shared" si="147"/>
        <v>1</v>
      </c>
      <c r="AT106" s="546">
        <f t="shared" si="147"/>
        <v>1</v>
      </c>
      <c r="AU106" s="546">
        <f t="shared" si="147"/>
        <v>1</v>
      </c>
      <c r="AV106" s="714">
        <v>1</v>
      </c>
      <c r="AW106" s="497" t="s">
        <v>552</v>
      </c>
      <c r="AX106" s="617">
        <f t="shared" si="125"/>
        <v>634942</v>
      </c>
      <c r="AY106" s="509">
        <f t="shared" si="126"/>
        <v>619884</v>
      </c>
      <c r="AZ106" s="509">
        <f t="shared" si="127"/>
        <v>604826</v>
      </c>
      <c r="BA106" s="509">
        <f t="shared" si="128"/>
        <v>589768</v>
      </c>
      <c r="BB106" s="509">
        <f t="shared" si="129"/>
        <v>574710</v>
      </c>
      <c r="BC106" s="509">
        <f t="shared" si="130"/>
        <v>559652</v>
      </c>
      <c r="BD106" s="509">
        <f t="shared" si="131"/>
        <v>544594</v>
      </c>
      <c r="BE106" s="509">
        <f t="shared" si="132"/>
        <v>529536</v>
      </c>
      <c r="BF106" s="860">
        <f t="shared" si="133"/>
        <v>514478</v>
      </c>
      <c r="BG106" s="620">
        <v>0.9</v>
      </c>
      <c r="BH106" s="754">
        <f t="shared" si="148"/>
        <v>0.9</v>
      </c>
      <c r="BI106" s="754">
        <f t="shared" si="148"/>
        <v>0.9</v>
      </c>
      <c r="BJ106" s="754">
        <f t="shared" si="148"/>
        <v>0.9</v>
      </c>
      <c r="BK106" s="754">
        <f t="shared" si="148"/>
        <v>0.9</v>
      </c>
      <c r="BL106" s="754">
        <f t="shared" si="148"/>
        <v>0.9</v>
      </c>
      <c r="BM106" s="754">
        <f t="shared" si="148"/>
        <v>0.9</v>
      </c>
      <c r="BN106" s="754">
        <f t="shared" si="148"/>
        <v>0.9</v>
      </c>
      <c r="BO106" s="751">
        <v>0.9</v>
      </c>
      <c r="BP106" s="497"/>
      <c r="BQ106" s="737">
        <f t="shared" si="156"/>
        <v>5844557.1600000001</v>
      </c>
      <c r="BR106" s="738">
        <f t="shared" si="111"/>
        <v>5709161.2496688003</v>
      </c>
      <c r="BS106" s="738">
        <f t="shared" si="112"/>
        <v>5573765.3393375995</v>
      </c>
      <c r="BT106" s="738">
        <f t="shared" si="113"/>
        <v>5438369.4290064005</v>
      </c>
      <c r="BU106" s="738">
        <f t="shared" si="114"/>
        <v>5302973.5186752006</v>
      </c>
      <c r="BV106" s="738">
        <f t="shared" si="115"/>
        <v>5167577.6083439998</v>
      </c>
      <c r="BW106" s="738">
        <f t="shared" si="116"/>
        <v>5032181.6980128</v>
      </c>
      <c r="BX106" s="738">
        <f t="shared" si="117"/>
        <v>4896785.7876816001</v>
      </c>
      <c r="BY106" s="738">
        <f t="shared" si="118"/>
        <v>4761389.8773504002</v>
      </c>
      <c r="BZ106" s="738">
        <f t="shared" si="119"/>
        <v>4625993.9670192003</v>
      </c>
      <c r="CA106" s="739">
        <f t="shared" si="157"/>
        <v>5709161.2496688003</v>
      </c>
      <c r="CB106" s="739">
        <f t="shared" si="135"/>
        <v>5573765.3393375995</v>
      </c>
      <c r="CC106" s="739">
        <f t="shared" si="136"/>
        <v>5438369.4290064005</v>
      </c>
      <c r="CD106" s="739">
        <f t="shared" si="137"/>
        <v>5302973.5186752006</v>
      </c>
      <c r="CE106" s="739">
        <f t="shared" si="138"/>
        <v>5167577.6083439998</v>
      </c>
      <c r="CF106" s="739">
        <f t="shared" si="139"/>
        <v>5032181.6980128</v>
      </c>
      <c r="CG106" s="739">
        <f t="shared" si="140"/>
        <v>4896785.7876816001</v>
      </c>
      <c r="CH106" s="739">
        <f t="shared" si="141"/>
        <v>4761389.8773504002</v>
      </c>
      <c r="CI106" s="739">
        <f t="shared" si="142"/>
        <v>4625993.9670192003</v>
      </c>
    </row>
    <row r="107" spans="1:87">
      <c r="A107" s="698">
        <v>307</v>
      </c>
      <c r="B107" s="497" t="s">
        <v>190</v>
      </c>
      <c r="C107" s="497"/>
      <c r="D107" s="497" t="s">
        <v>194</v>
      </c>
      <c r="E107" s="497" t="str">
        <f t="shared" si="149"/>
        <v>Purchase of consumables for 3HP Preventive Therapy for HIV+ people</v>
      </c>
      <c r="F107" s="498">
        <v>3</v>
      </c>
      <c r="G107" s="497">
        <v>2.6300000000000003</v>
      </c>
      <c r="H107" s="497"/>
      <c r="I107" s="497"/>
      <c r="J107" s="499"/>
      <c r="K107" s="500">
        <f t="shared" si="150"/>
        <v>0</v>
      </c>
      <c r="L107" s="501"/>
      <c r="M107" s="729">
        <v>1</v>
      </c>
      <c r="N107" s="563" t="s">
        <v>51</v>
      </c>
      <c r="O107" s="577" t="s">
        <v>466</v>
      </c>
      <c r="P107" s="518">
        <v>1045011</v>
      </c>
      <c r="Q107" s="539">
        <v>1</v>
      </c>
      <c r="R107" s="502" t="s">
        <v>467</v>
      </c>
      <c r="S107" s="512">
        <f t="shared" si="151"/>
        <v>1045011</v>
      </c>
      <c r="T107" s="501">
        <v>0.9</v>
      </c>
      <c r="U107" s="504" t="s">
        <v>468</v>
      </c>
      <c r="V107" s="732">
        <v>4</v>
      </c>
      <c r="W107" s="732" t="s">
        <v>502</v>
      </c>
      <c r="X107" s="506">
        <v>26.64</v>
      </c>
      <c r="Y107" s="507">
        <f t="shared" si="152"/>
        <v>940510</v>
      </c>
      <c r="Z107" s="508">
        <f t="shared" si="153"/>
        <v>25806839248.080002</v>
      </c>
      <c r="AA107" s="578">
        <f t="shared" si="154"/>
        <v>25055183.736000001</v>
      </c>
      <c r="AB107" s="567" t="s">
        <v>49</v>
      </c>
      <c r="AC107" s="593">
        <f t="shared" si="158"/>
        <v>0</v>
      </c>
      <c r="AD107" s="627" t="s">
        <v>466</v>
      </c>
      <c r="AE107" s="597">
        <f t="shared" si="155"/>
        <v>1008266</v>
      </c>
      <c r="AF107" s="536">
        <f t="shared" ref="AF107:AL116" si="159">IF($AM107=$AE107,$AE107,(($AM107-$P107)/$AF$2)+AE107)</f>
        <v>971521</v>
      </c>
      <c r="AG107" s="536">
        <f t="shared" si="159"/>
        <v>934776</v>
      </c>
      <c r="AH107" s="536">
        <f t="shared" si="159"/>
        <v>898031</v>
      </c>
      <c r="AI107" s="536">
        <f t="shared" si="159"/>
        <v>861286</v>
      </c>
      <c r="AJ107" s="536">
        <f t="shared" si="159"/>
        <v>824541</v>
      </c>
      <c r="AK107" s="536">
        <f t="shared" si="159"/>
        <v>787796</v>
      </c>
      <c r="AL107" s="536">
        <f t="shared" si="159"/>
        <v>751051</v>
      </c>
      <c r="AM107" s="733">
        <v>714306</v>
      </c>
      <c r="AN107" s="712">
        <v>1</v>
      </c>
      <c r="AO107" s="713">
        <f t="shared" si="147"/>
        <v>1</v>
      </c>
      <c r="AP107" s="546">
        <f t="shared" si="147"/>
        <v>1</v>
      </c>
      <c r="AQ107" s="546">
        <f t="shared" si="147"/>
        <v>1</v>
      </c>
      <c r="AR107" s="546">
        <f t="shared" si="147"/>
        <v>1</v>
      </c>
      <c r="AS107" s="546">
        <f t="shared" si="147"/>
        <v>1</v>
      </c>
      <c r="AT107" s="546">
        <f t="shared" si="147"/>
        <v>1</v>
      </c>
      <c r="AU107" s="546">
        <f t="shared" si="147"/>
        <v>1</v>
      </c>
      <c r="AV107" s="714">
        <v>1</v>
      </c>
      <c r="AW107" s="497" t="s">
        <v>548</v>
      </c>
      <c r="AX107" s="617">
        <f t="shared" si="125"/>
        <v>1008266</v>
      </c>
      <c r="AY107" s="509">
        <f t="shared" si="126"/>
        <v>971521</v>
      </c>
      <c r="AZ107" s="509">
        <f t="shared" si="127"/>
        <v>934776</v>
      </c>
      <c r="BA107" s="509">
        <f t="shared" si="128"/>
        <v>898031</v>
      </c>
      <c r="BB107" s="509">
        <f t="shared" si="129"/>
        <v>861286</v>
      </c>
      <c r="BC107" s="509">
        <f t="shared" si="130"/>
        <v>824541</v>
      </c>
      <c r="BD107" s="509">
        <f t="shared" si="131"/>
        <v>787796</v>
      </c>
      <c r="BE107" s="509">
        <f t="shared" si="132"/>
        <v>751051</v>
      </c>
      <c r="BF107" s="860">
        <f t="shared" si="133"/>
        <v>714306</v>
      </c>
      <c r="BG107" s="620">
        <v>0.9</v>
      </c>
      <c r="BH107" s="754">
        <f t="shared" si="148"/>
        <v>0.9</v>
      </c>
      <c r="BI107" s="754">
        <f t="shared" si="148"/>
        <v>0.9</v>
      </c>
      <c r="BJ107" s="754">
        <f t="shared" si="148"/>
        <v>0.9</v>
      </c>
      <c r="BK107" s="754">
        <f t="shared" si="148"/>
        <v>0.9</v>
      </c>
      <c r="BL107" s="754">
        <f t="shared" si="148"/>
        <v>0.9</v>
      </c>
      <c r="BM107" s="754">
        <f t="shared" si="148"/>
        <v>0.9</v>
      </c>
      <c r="BN107" s="754">
        <f t="shared" si="148"/>
        <v>0.9</v>
      </c>
      <c r="BO107" s="751">
        <v>0.9</v>
      </c>
      <c r="BP107" s="497"/>
      <c r="BQ107" s="737">
        <f t="shared" si="156"/>
        <v>25055183.736000001</v>
      </c>
      <c r="BR107" s="738">
        <f t="shared" si="111"/>
        <v>24174185.616</v>
      </c>
      <c r="BS107" s="738">
        <f t="shared" si="112"/>
        <v>23293187.495999999</v>
      </c>
      <c r="BT107" s="738">
        <f t="shared" si="113"/>
        <v>22412189.376000002</v>
      </c>
      <c r="BU107" s="738">
        <f t="shared" si="114"/>
        <v>21531191.256000001</v>
      </c>
      <c r="BV107" s="738">
        <f t="shared" si="115"/>
        <v>20650193.136</v>
      </c>
      <c r="BW107" s="738">
        <f t="shared" si="116"/>
        <v>19769195.016000003</v>
      </c>
      <c r="BX107" s="738">
        <f t="shared" si="117"/>
        <v>18888196.896000002</v>
      </c>
      <c r="BY107" s="738">
        <f t="shared" si="118"/>
        <v>18007198.776000001</v>
      </c>
      <c r="BZ107" s="738">
        <f t="shared" si="119"/>
        <v>17126200.655999999</v>
      </c>
      <c r="CA107" s="739">
        <f t="shared" si="157"/>
        <v>24174185.616</v>
      </c>
      <c r="CB107" s="739">
        <f t="shared" si="135"/>
        <v>23293187.495999999</v>
      </c>
      <c r="CC107" s="739">
        <f t="shared" si="136"/>
        <v>22412189.376000002</v>
      </c>
      <c r="CD107" s="739">
        <f t="shared" si="137"/>
        <v>21531191.256000001</v>
      </c>
      <c r="CE107" s="739">
        <f t="shared" si="138"/>
        <v>20650193.136</v>
      </c>
      <c r="CF107" s="739">
        <f t="shared" si="139"/>
        <v>19769195.016000003</v>
      </c>
      <c r="CG107" s="739">
        <f t="shared" si="140"/>
        <v>18888196.896000002</v>
      </c>
      <c r="CH107" s="739">
        <f t="shared" si="141"/>
        <v>18007198.776000001</v>
      </c>
      <c r="CI107" s="739">
        <f t="shared" si="142"/>
        <v>17126200.655999999</v>
      </c>
    </row>
    <row r="108" spans="1:87" ht="16.2" customHeight="1">
      <c r="A108" s="580">
        <v>308</v>
      </c>
      <c r="B108" s="497" t="s">
        <v>190</v>
      </c>
      <c r="C108" s="497" t="s">
        <v>195</v>
      </c>
      <c r="D108" s="497" t="s">
        <v>196</v>
      </c>
      <c r="E108" s="497" t="str">
        <f t="shared" si="149"/>
        <v>Purchase of consumables for Isonized Preventive Therapy for children in contact with TB patients</v>
      </c>
      <c r="F108" s="498">
        <v>3</v>
      </c>
      <c r="G108" s="497">
        <v>2.7</v>
      </c>
      <c r="H108" s="497">
        <v>0.47073353681261659</v>
      </c>
      <c r="I108" s="497">
        <v>49.450368000000005</v>
      </c>
      <c r="J108" s="499">
        <v>105.04959628505193</v>
      </c>
      <c r="K108" s="500">
        <f t="shared" si="150"/>
        <v>3499.9979929091669</v>
      </c>
      <c r="L108" s="501">
        <v>0</v>
      </c>
      <c r="M108" s="729">
        <v>1</v>
      </c>
      <c r="N108" s="563" t="s">
        <v>51</v>
      </c>
      <c r="O108" s="577" t="s">
        <v>469</v>
      </c>
      <c r="P108" s="518">
        <v>12392</v>
      </c>
      <c r="Q108" s="539">
        <v>1</v>
      </c>
      <c r="R108" s="524" t="s">
        <v>470</v>
      </c>
      <c r="S108" s="504">
        <f t="shared" si="151"/>
        <v>12392</v>
      </c>
      <c r="T108" s="501">
        <v>0.6</v>
      </c>
      <c r="U108" s="504" t="s">
        <v>465</v>
      </c>
      <c r="V108" s="732">
        <v>4</v>
      </c>
      <c r="W108" s="732" t="s">
        <v>502</v>
      </c>
      <c r="X108" s="497">
        <v>14.399999999999999</v>
      </c>
      <c r="Y108" s="507">
        <f t="shared" si="152"/>
        <v>7435</v>
      </c>
      <c r="Z108" s="508">
        <f t="shared" si="153"/>
        <v>110278886.39999999</v>
      </c>
      <c r="AA108" s="578">
        <f t="shared" si="154"/>
        <v>107066.87999999999</v>
      </c>
      <c r="AB108" s="567" t="s">
        <v>49</v>
      </c>
      <c r="AC108" s="593">
        <f t="shared" si="158"/>
        <v>3499.9979929091669</v>
      </c>
      <c r="AD108" s="627" t="s">
        <v>469</v>
      </c>
      <c r="AE108" s="597">
        <f t="shared" si="155"/>
        <v>12067.888888888889</v>
      </c>
      <c r="AF108" s="536">
        <f t="shared" si="159"/>
        <v>11743.777777777777</v>
      </c>
      <c r="AG108" s="536">
        <f t="shared" si="159"/>
        <v>11419.666666666666</v>
      </c>
      <c r="AH108" s="536">
        <f t="shared" si="159"/>
        <v>11095.555555555555</v>
      </c>
      <c r="AI108" s="536">
        <f t="shared" si="159"/>
        <v>10771.444444444443</v>
      </c>
      <c r="AJ108" s="536">
        <f t="shared" si="159"/>
        <v>10447.333333333332</v>
      </c>
      <c r="AK108" s="536">
        <f t="shared" si="159"/>
        <v>10123.222222222221</v>
      </c>
      <c r="AL108" s="536">
        <f t="shared" si="159"/>
        <v>9799.1111111111095</v>
      </c>
      <c r="AM108" s="621">
        <v>9475</v>
      </c>
      <c r="AN108" s="712">
        <v>1</v>
      </c>
      <c r="AO108" s="713">
        <f t="shared" si="147"/>
        <v>1</v>
      </c>
      <c r="AP108" s="713">
        <f t="shared" si="147"/>
        <v>1</v>
      </c>
      <c r="AQ108" s="713">
        <f t="shared" si="147"/>
        <v>1</v>
      </c>
      <c r="AR108" s="713">
        <f t="shared" si="147"/>
        <v>1</v>
      </c>
      <c r="AS108" s="713">
        <f t="shared" si="147"/>
        <v>1</v>
      </c>
      <c r="AT108" s="713">
        <f t="shared" si="147"/>
        <v>1</v>
      </c>
      <c r="AU108" s="713">
        <f t="shared" si="147"/>
        <v>1</v>
      </c>
      <c r="AV108" s="714">
        <v>1</v>
      </c>
      <c r="AW108" s="497" t="s">
        <v>553</v>
      </c>
      <c r="AX108" s="617">
        <f t="shared" si="125"/>
        <v>12067.888888888889</v>
      </c>
      <c r="AY108" s="509">
        <f t="shared" si="126"/>
        <v>11743.777777777777</v>
      </c>
      <c r="AZ108" s="509">
        <f t="shared" si="127"/>
        <v>11419.666666666666</v>
      </c>
      <c r="BA108" s="509">
        <f t="shared" si="128"/>
        <v>11095.555555555555</v>
      </c>
      <c r="BB108" s="509">
        <f t="shared" si="129"/>
        <v>10771.444444444443</v>
      </c>
      <c r="BC108" s="509">
        <f t="shared" si="130"/>
        <v>10447.333333333332</v>
      </c>
      <c r="BD108" s="509">
        <f t="shared" si="131"/>
        <v>10123.222222222221</v>
      </c>
      <c r="BE108" s="509">
        <f t="shared" si="132"/>
        <v>9799.1111111111095</v>
      </c>
      <c r="BF108" s="860">
        <f t="shared" si="133"/>
        <v>9475</v>
      </c>
      <c r="BG108" s="620">
        <v>0.6</v>
      </c>
      <c r="BH108" s="546">
        <f t="shared" si="148"/>
        <v>0.6</v>
      </c>
      <c r="BI108" s="754">
        <f t="shared" si="148"/>
        <v>0.6</v>
      </c>
      <c r="BJ108" s="754">
        <f t="shared" si="148"/>
        <v>0.6</v>
      </c>
      <c r="BK108" s="754">
        <f t="shared" si="148"/>
        <v>0.6</v>
      </c>
      <c r="BL108" s="754">
        <f t="shared" si="148"/>
        <v>0.6</v>
      </c>
      <c r="BM108" s="754">
        <f t="shared" si="148"/>
        <v>0.6</v>
      </c>
      <c r="BN108" s="754">
        <f t="shared" si="148"/>
        <v>0.6</v>
      </c>
      <c r="BO108" s="751">
        <v>0.6</v>
      </c>
      <c r="BP108" s="497"/>
      <c r="BQ108" s="737">
        <f t="shared" si="156"/>
        <v>107066.87999999999</v>
      </c>
      <c r="BR108" s="738">
        <f t="shared" si="111"/>
        <v>104266.55999999998</v>
      </c>
      <c r="BS108" s="738">
        <f t="shared" si="112"/>
        <v>101466.23999999999</v>
      </c>
      <c r="BT108" s="738">
        <f t="shared" si="113"/>
        <v>98665.919999999984</v>
      </c>
      <c r="BU108" s="738">
        <f t="shared" si="114"/>
        <v>95865.599999999991</v>
      </c>
      <c r="BV108" s="738">
        <f t="shared" si="115"/>
        <v>93065.279999999984</v>
      </c>
      <c r="BW108" s="738">
        <f t="shared" si="116"/>
        <v>90264.959999999977</v>
      </c>
      <c r="BX108" s="738">
        <f t="shared" si="117"/>
        <v>87464.639999999985</v>
      </c>
      <c r="BY108" s="738">
        <f t="shared" si="118"/>
        <v>84664.319999999978</v>
      </c>
      <c r="BZ108" s="738">
        <f t="shared" si="119"/>
        <v>81863.999999999985</v>
      </c>
      <c r="CA108" s="739">
        <f t="shared" si="157"/>
        <v>104266.55999999998</v>
      </c>
      <c r="CB108" s="739">
        <f t="shared" si="135"/>
        <v>101466.23999999999</v>
      </c>
      <c r="CC108" s="739">
        <f t="shared" si="136"/>
        <v>98665.919999999984</v>
      </c>
      <c r="CD108" s="739">
        <f t="shared" si="137"/>
        <v>95865.599999999991</v>
      </c>
      <c r="CE108" s="739">
        <f t="shared" si="138"/>
        <v>93065.279999999984</v>
      </c>
      <c r="CF108" s="739">
        <f t="shared" si="139"/>
        <v>90264.959999999977</v>
      </c>
      <c r="CG108" s="739">
        <f t="shared" si="140"/>
        <v>87464.639999999985</v>
      </c>
      <c r="CH108" s="739">
        <f t="shared" si="141"/>
        <v>84664.319999999978</v>
      </c>
      <c r="CI108" s="739">
        <f t="shared" si="142"/>
        <v>81863.999999999985</v>
      </c>
    </row>
    <row r="109" spans="1:87">
      <c r="A109" s="580">
        <v>309</v>
      </c>
      <c r="B109" s="497" t="s">
        <v>190</v>
      </c>
      <c r="C109" s="497" t="s">
        <v>195</v>
      </c>
      <c r="D109" s="497" t="s">
        <v>197</v>
      </c>
      <c r="E109" s="497" t="str">
        <f t="shared" si="149"/>
        <v>Purchase of consumables for Isonized Preventive Therapy for HIV+ pregnant women</v>
      </c>
      <c r="F109" s="498">
        <v>3</v>
      </c>
      <c r="G109" s="497">
        <v>2.25</v>
      </c>
      <c r="H109" s="497">
        <v>20.286999999999999</v>
      </c>
      <c r="I109" s="497">
        <v>24.624388800000002</v>
      </c>
      <c r="J109" s="499">
        <v>1.2138013900527433</v>
      </c>
      <c r="K109" s="500">
        <f t="shared" si="150"/>
        <v>1493123.2</v>
      </c>
      <c r="L109" s="501">
        <v>0.92</v>
      </c>
      <c r="M109" s="729">
        <v>1</v>
      </c>
      <c r="N109" s="563" t="s">
        <v>51</v>
      </c>
      <c r="O109" s="577" t="s">
        <v>471</v>
      </c>
      <c r="P109" s="518">
        <v>80000</v>
      </c>
      <c r="Q109" s="539">
        <v>1</v>
      </c>
      <c r="R109" s="502" t="s">
        <v>377</v>
      </c>
      <c r="S109" s="504">
        <f t="shared" si="151"/>
        <v>80000</v>
      </c>
      <c r="T109" s="501">
        <v>0.92</v>
      </c>
      <c r="U109" s="504" t="s">
        <v>465</v>
      </c>
      <c r="V109" s="732">
        <v>4</v>
      </c>
      <c r="W109" s="732" t="s">
        <v>502</v>
      </c>
      <c r="X109" s="497">
        <v>14.399999999999999</v>
      </c>
      <c r="Y109" s="507">
        <f t="shared" si="152"/>
        <v>73600</v>
      </c>
      <c r="Z109" s="508">
        <f t="shared" si="153"/>
        <v>1091635200</v>
      </c>
      <c r="AA109" s="578">
        <f t="shared" si="154"/>
        <v>1059840</v>
      </c>
      <c r="AB109" s="567" t="s">
        <v>49</v>
      </c>
      <c r="AC109" s="593">
        <f t="shared" si="158"/>
        <v>1493123.2</v>
      </c>
      <c r="AD109" s="627" t="s">
        <v>471</v>
      </c>
      <c r="AE109" s="597">
        <f t="shared" si="155"/>
        <v>77777.777777777781</v>
      </c>
      <c r="AF109" s="536">
        <f t="shared" si="159"/>
        <v>75555.555555555562</v>
      </c>
      <c r="AG109" s="536">
        <f t="shared" si="159"/>
        <v>73333.333333333343</v>
      </c>
      <c r="AH109" s="536">
        <f t="shared" si="159"/>
        <v>71111.111111111124</v>
      </c>
      <c r="AI109" s="536">
        <f t="shared" si="159"/>
        <v>68888.888888888905</v>
      </c>
      <c r="AJ109" s="536">
        <f t="shared" si="159"/>
        <v>66666.666666666686</v>
      </c>
      <c r="AK109" s="536">
        <f t="shared" si="159"/>
        <v>64444.444444444467</v>
      </c>
      <c r="AL109" s="536">
        <f t="shared" si="159"/>
        <v>62222.222222222248</v>
      </c>
      <c r="AM109" s="734">
        <v>60000</v>
      </c>
      <c r="AN109" s="712">
        <v>1</v>
      </c>
      <c r="AO109" s="713">
        <f t="shared" si="147"/>
        <v>1</v>
      </c>
      <c r="AP109" s="713">
        <f t="shared" si="147"/>
        <v>1</v>
      </c>
      <c r="AQ109" s="713">
        <f t="shared" si="147"/>
        <v>1</v>
      </c>
      <c r="AR109" s="713">
        <f t="shared" si="147"/>
        <v>1</v>
      </c>
      <c r="AS109" s="713">
        <f t="shared" si="147"/>
        <v>1</v>
      </c>
      <c r="AT109" s="713">
        <f t="shared" si="147"/>
        <v>1</v>
      </c>
      <c r="AU109" s="713">
        <f t="shared" si="147"/>
        <v>1</v>
      </c>
      <c r="AV109" s="714">
        <v>1</v>
      </c>
      <c r="AW109" s="497" t="s">
        <v>549</v>
      </c>
      <c r="AX109" s="617">
        <f t="shared" si="125"/>
        <v>77777.777777777781</v>
      </c>
      <c r="AY109" s="509">
        <f t="shared" si="126"/>
        <v>75555.555555555562</v>
      </c>
      <c r="AZ109" s="509">
        <f t="shared" si="127"/>
        <v>73333.333333333343</v>
      </c>
      <c r="BA109" s="509">
        <f t="shared" si="128"/>
        <v>71111.111111111124</v>
      </c>
      <c r="BB109" s="509">
        <f t="shared" si="129"/>
        <v>68888.888888888905</v>
      </c>
      <c r="BC109" s="509">
        <f t="shared" si="130"/>
        <v>66666.666666666686</v>
      </c>
      <c r="BD109" s="509">
        <f t="shared" si="131"/>
        <v>64444.444444444467</v>
      </c>
      <c r="BE109" s="509">
        <f t="shared" si="132"/>
        <v>62222.222222222248</v>
      </c>
      <c r="BF109" s="860">
        <f t="shared" si="133"/>
        <v>60000</v>
      </c>
      <c r="BG109" s="606">
        <v>0.92</v>
      </c>
      <c r="BH109" s="546">
        <f t="shared" si="148"/>
        <v>0.92</v>
      </c>
      <c r="BI109" s="546">
        <f t="shared" si="148"/>
        <v>0.92</v>
      </c>
      <c r="BJ109" s="546">
        <f t="shared" si="148"/>
        <v>0.92</v>
      </c>
      <c r="BK109" s="546">
        <f t="shared" si="148"/>
        <v>0.92</v>
      </c>
      <c r="BL109" s="546">
        <f t="shared" si="148"/>
        <v>0.92</v>
      </c>
      <c r="BM109" s="546">
        <f t="shared" si="148"/>
        <v>0.92</v>
      </c>
      <c r="BN109" s="546">
        <f t="shared" si="148"/>
        <v>0.92</v>
      </c>
      <c r="BO109" s="751">
        <v>0.92</v>
      </c>
      <c r="BP109" s="497"/>
      <c r="BQ109" s="737">
        <f t="shared" si="156"/>
        <v>1059840</v>
      </c>
      <c r="BR109" s="738">
        <f t="shared" si="111"/>
        <v>1030400</v>
      </c>
      <c r="BS109" s="738">
        <f t="shared" si="112"/>
        <v>1000960.0000000001</v>
      </c>
      <c r="BT109" s="738">
        <f t="shared" si="113"/>
        <v>971520</v>
      </c>
      <c r="BU109" s="738">
        <f t="shared" si="114"/>
        <v>942080.00000000012</v>
      </c>
      <c r="BV109" s="738">
        <f t="shared" si="115"/>
        <v>912640.00000000012</v>
      </c>
      <c r="BW109" s="738">
        <f t="shared" si="116"/>
        <v>883200.00000000012</v>
      </c>
      <c r="BX109" s="738">
        <f t="shared" si="117"/>
        <v>853760.00000000023</v>
      </c>
      <c r="BY109" s="738">
        <f t="shared" si="118"/>
        <v>824320.00000000035</v>
      </c>
      <c r="BZ109" s="738">
        <f t="shared" si="119"/>
        <v>794879.99999999988</v>
      </c>
      <c r="CA109" s="739">
        <f t="shared" si="157"/>
        <v>1030400</v>
      </c>
      <c r="CB109" s="739">
        <f t="shared" si="135"/>
        <v>1000960.0000000001</v>
      </c>
      <c r="CC109" s="739">
        <f t="shared" si="136"/>
        <v>971520</v>
      </c>
      <c r="CD109" s="739">
        <f t="shared" si="137"/>
        <v>942080.00000000012</v>
      </c>
      <c r="CE109" s="739">
        <f t="shared" si="138"/>
        <v>912640.00000000012</v>
      </c>
      <c r="CF109" s="739">
        <f t="shared" si="139"/>
        <v>883200.00000000012</v>
      </c>
      <c r="CG109" s="739">
        <f t="shared" si="140"/>
        <v>853760.00000000023</v>
      </c>
      <c r="CH109" s="739">
        <f t="shared" si="141"/>
        <v>824320.00000000035</v>
      </c>
      <c r="CI109" s="739">
        <f t="shared" si="142"/>
        <v>794879.99999999988</v>
      </c>
    </row>
    <row r="110" spans="1:87">
      <c r="A110" s="580">
        <v>310</v>
      </c>
      <c r="B110" s="497" t="s">
        <v>190</v>
      </c>
      <c r="C110" s="497" t="s">
        <v>199</v>
      </c>
      <c r="D110" s="497" t="s">
        <v>200</v>
      </c>
      <c r="E110" s="497" t="str">
        <f t="shared" si="149"/>
        <v>Purchase of consumables for First line treatment of smear positive cases (95% coverage)</v>
      </c>
      <c r="F110" s="498">
        <v>3</v>
      </c>
      <c r="G110" s="497">
        <v>2.93</v>
      </c>
      <c r="H110" s="497">
        <v>72.258064516129039</v>
      </c>
      <c r="I110" s="497">
        <v>329.39084015409611</v>
      </c>
      <c r="J110" s="499">
        <v>4.5585339485611511</v>
      </c>
      <c r="K110" s="500">
        <f t="shared" si="150"/>
        <v>1519153.548387097</v>
      </c>
      <c r="L110" s="501">
        <v>0.8</v>
      </c>
      <c r="M110" s="729">
        <v>1</v>
      </c>
      <c r="N110" s="563" t="s">
        <v>51</v>
      </c>
      <c r="O110" s="577" t="s">
        <v>472</v>
      </c>
      <c r="P110" s="518">
        <v>26280</v>
      </c>
      <c r="Q110" s="539">
        <v>1</v>
      </c>
      <c r="R110" s="524" t="s">
        <v>473</v>
      </c>
      <c r="S110" s="504">
        <f t="shared" si="151"/>
        <v>26280</v>
      </c>
      <c r="T110" s="501">
        <v>0.8</v>
      </c>
      <c r="U110" s="504"/>
      <c r="V110" s="732">
        <v>4</v>
      </c>
      <c r="W110" s="732" t="s">
        <v>512</v>
      </c>
      <c r="X110" s="497">
        <v>17.609796000000003</v>
      </c>
      <c r="Y110" s="507">
        <f t="shared" si="152"/>
        <v>21024</v>
      </c>
      <c r="Z110" s="508">
        <f t="shared" si="153"/>
        <v>381335201.63712007</v>
      </c>
      <c r="AA110" s="578">
        <f t="shared" si="154"/>
        <v>370228.35110400006</v>
      </c>
      <c r="AB110" s="567" t="s">
        <v>49</v>
      </c>
      <c r="AC110" s="593">
        <f t="shared" si="158"/>
        <v>1519153.548387097</v>
      </c>
      <c r="AD110" s="627" t="s">
        <v>378</v>
      </c>
      <c r="AE110" s="597">
        <f t="shared" si="155"/>
        <v>2591356.3333333335</v>
      </c>
      <c r="AF110" s="536">
        <f t="shared" si="159"/>
        <v>5156432.666666667</v>
      </c>
      <c r="AG110" s="536">
        <f t="shared" si="159"/>
        <v>7721509</v>
      </c>
      <c r="AH110" s="536">
        <f t="shared" si="159"/>
        <v>10286585.333333334</v>
      </c>
      <c r="AI110" s="536">
        <f t="shared" si="159"/>
        <v>12851661.666666668</v>
      </c>
      <c r="AJ110" s="536">
        <f t="shared" si="159"/>
        <v>15416738.000000002</v>
      </c>
      <c r="AK110" s="536">
        <f t="shared" si="159"/>
        <v>17981814.333333336</v>
      </c>
      <c r="AL110" s="536">
        <f t="shared" si="159"/>
        <v>20546890.666666668</v>
      </c>
      <c r="AM110" s="726">
        <v>23111967</v>
      </c>
      <c r="AN110" s="712">
        <v>8.9999999999999998E-4</v>
      </c>
      <c r="AO110" s="713">
        <f>IF($AV110=$AN110,$AN110,(($AV110-$Q110)/$AF$2)+AN110)</f>
        <v>8.9999999999999998E-4</v>
      </c>
      <c r="AP110" s="713">
        <f t="shared" ref="AO110:AU119" si="160">IF($AV110=$AN110,$AN110,(($AV110-$Q110)/$AF$2)+AO110)</f>
        <v>8.9999999999999998E-4</v>
      </c>
      <c r="AQ110" s="713">
        <f t="shared" si="160"/>
        <v>8.9999999999999998E-4</v>
      </c>
      <c r="AR110" s="713">
        <f t="shared" si="160"/>
        <v>8.9999999999999998E-4</v>
      </c>
      <c r="AS110" s="713">
        <f t="shared" si="160"/>
        <v>8.9999999999999998E-4</v>
      </c>
      <c r="AT110" s="713">
        <f t="shared" si="160"/>
        <v>8.9999999999999998E-4</v>
      </c>
      <c r="AU110" s="713">
        <f t="shared" si="160"/>
        <v>8.9999999999999998E-4</v>
      </c>
      <c r="AV110" s="714">
        <v>8.9999999999999998E-4</v>
      </c>
      <c r="AW110" s="497" t="s">
        <v>550</v>
      </c>
      <c r="AX110" s="617">
        <f t="shared" si="125"/>
        <v>2332.2206999999999</v>
      </c>
      <c r="AY110" s="509">
        <f t="shared" si="126"/>
        <v>4640.7894000000006</v>
      </c>
      <c r="AZ110" s="509">
        <f t="shared" si="127"/>
        <v>6949.3580999999995</v>
      </c>
      <c r="BA110" s="509">
        <f t="shared" si="128"/>
        <v>9257.9268000000011</v>
      </c>
      <c r="BB110" s="509">
        <f t="shared" si="129"/>
        <v>11566.495500000001</v>
      </c>
      <c r="BC110" s="509">
        <f t="shared" si="130"/>
        <v>13875.064200000001</v>
      </c>
      <c r="BD110" s="509">
        <f t="shared" si="131"/>
        <v>16183.632900000002</v>
      </c>
      <c r="BE110" s="509">
        <f t="shared" si="132"/>
        <v>18492.2016</v>
      </c>
      <c r="BF110" s="860">
        <f t="shared" si="133"/>
        <v>20800.7703</v>
      </c>
      <c r="BG110" s="606">
        <v>0.8</v>
      </c>
      <c r="BH110" s="546">
        <f t="shared" ref="BH110:BN119" si="161">IF($BO110=$BG110,$BG110,(($BO110-$T110)/$AF$2)+BG110)</f>
        <v>0.8</v>
      </c>
      <c r="BI110" s="546">
        <f t="shared" si="161"/>
        <v>0.8</v>
      </c>
      <c r="BJ110" s="546">
        <f t="shared" si="161"/>
        <v>0.8</v>
      </c>
      <c r="BK110" s="546">
        <f t="shared" si="161"/>
        <v>0.8</v>
      </c>
      <c r="BL110" s="546">
        <f t="shared" si="161"/>
        <v>0.8</v>
      </c>
      <c r="BM110" s="546">
        <f t="shared" si="161"/>
        <v>0.8</v>
      </c>
      <c r="BN110" s="546">
        <f t="shared" si="161"/>
        <v>0.8</v>
      </c>
      <c r="BO110" s="751">
        <v>0.8</v>
      </c>
      <c r="BP110" s="497"/>
      <c r="BQ110" s="737">
        <f t="shared" si="156"/>
        <v>370228.35110400006</v>
      </c>
      <c r="BR110" s="738">
        <f t="shared" si="111"/>
        <v>32855.944603181764</v>
      </c>
      <c r="BS110" s="738">
        <f t="shared" si="112"/>
        <v>65378.683690369944</v>
      </c>
      <c r="BT110" s="738">
        <f t="shared" si="113"/>
        <v>97901.422777558095</v>
      </c>
      <c r="BU110" s="738">
        <f t="shared" si="114"/>
        <v>130424.16186474627</v>
      </c>
      <c r="BV110" s="738">
        <f t="shared" si="115"/>
        <v>162946.90095193443</v>
      </c>
      <c r="BW110" s="738">
        <f t="shared" si="116"/>
        <v>195469.64003912261</v>
      </c>
      <c r="BX110" s="738">
        <f t="shared" si="117"/>
        <v>227992.37912631079</v>
      </c>
      <c r="BY110" s="738">
        <f t="shared" si="118"/>
        <v>260515.11821349894</v>
      </c>
      <c r="BZ110" s="738">
        <f t="shared" si="119"/>
        <v>293037.85730068706</v>
      </c>
      <c r="CA110" s="739">
        <f t="shared" si="157"/>
        <v>32855.944603181764</v>
      </c>
      <c r="CB110" s="739">
        <f t="shared" si="135"/>
        <v>65378.683690369944</v>
      </c>
      <c r="CC110" s="739">
        <f t="shared" si="136"/>
        <v>97901.422777558095</v>
      </c>
      <c r="CD110" s="739">
        <f t="shared" si="137"/>
        <v>130424.16186474627</v>
      </c>
      <c r="CE110" s="739">
        <f t="shared" si="138"/>
        <v>162946.90095193443</v>
      </c>
      <c r="CF110" s="739">
        <f t="shared" si="139"/>
        <v>195469.64003912261</v>
      </c>
      <c r="CG110" s="739">
        <f t="shared" si="140"/>
        <v>227992.37912631079</v>
      </c>
      <c r="CH110" s="739">
        <f t="shared" si="141"/>
        <v>260515.11821349894</v>
      </c>
      <c r="CI110" s="739">
        <f t="shared" si="142"/>
        <v>293037.85730068706</v>
      </c>
    </row>
    <row r="111" spans="1:87">
      <c r="A111" s="580">
        <v>311</v>
      </c>
      <c r="B111" s="497" t="s">
        <v>190</v>
      </c>
      <c r="C111" s="497" t="s">
        <v>199</v>
      </c>
      <c r="D111" s="497" t="s">
        <v>201</v>
      </c>
      <c r="E111" s="497" t="str">
        <f t="shared" si="149"/>
        <v>Purchase of consumables for Full DOTS (smear-positive, smear negative and Extrapulmonary cases)</v>
      </c>
      <c r="F111" s="498">
        <v>3</v>
      </c>
      <c r="G111" s="497">
        <v>2.93</v>
      </c>
      <c r="H111" s="497">
        <v>61.061837084884296</v>
      </c>
      <c r="I111" s="497">
        <v>357.15907886041867</v>
      </c>
      <c r="J111" s="499">
        <v>5.8491374631247792</v>
      </c>
      <c r="K111" s="500">
        <f t="shared" si="150"/>
        <v>80235.253929537968</v>
      </c>
      <c r="L111" s="501">
        <v>0.8</v>
      </c>
      <c r="M111" s="729">
        <v>1</v>
      </c>
      <c r="N111" s="563" t="s">
        <v>51</v>
      </c>
      <c r="O111" s="577" t="s">
        <v>472</v>
      </c>
      <c r="P111" s="518">
        <v>26280</v>
      </c>
      <c r="Q111" s="539">
        <v>1</v>
      </c>
      <c r="R111" s="524" t="s">
        <v>473</v>
      </c>
      <c r="S111" s="504">
        <f t="shared" si="151"/>
        <v>26280</v>
      </c>
      <c r="T111" s="521">
        <v>0.05</v>
      </c>
      <c r="U111" s="504" t="s">
        <v>465</v>
      </c>
      <c r="V111" s="504">
        <v>6</v>
      </c>
      <c r="W111" s="504" t="s">
        <v>511</v>
      </c>
      <c r="X111" s="497">
        <v>622.14637168141599</v>
      </c>
      <c r="Y111" s="507">
        <f t="shared" si="152"/>
        <v>1314</v>
      </c>
      <c r="Z111" s="508">
        <f t="shared" si="153"/>
        <v>842025342.36106193</v>
      </c>
      <c r="AA111" s="578">
        <f t="shared" si="154"/>
        <v>817500.33238938055</v>
      </c>
      <c r="AB111" s="567" t="s">
        <v>49</v>
      </c>
      <c r="AC111" s="593">
        <f t="shared" si="158"/>
        <v>80235.253929537968</v>
      </c>
      <c r="AD111" s="627" t="s">
        <v>378</v>
      </c>
      <c r="AE111" s="597">
        <f t="shared" si="155"/>
        <v>2591356.3333333335</v>
      </c>
      <c r="AF111" s="536">
        <f t="shared" si="159"/>
        <v>5156432.666666667</v>
      </c>
      <c r="AG111" s="536">
        <f t="shared" si="159"/>
        <v>7721509</v>
      </c>
      <c r="AH111" s="536">
        <f t="shared" si="159"/>
        <v>10286585.333333334</v>
      </c>
      <c r="AI111" s="536">
        <f t="shared" si="159"/>
        <v>12851661.666666668</v>
      </c>
      <c r="AJ111" s="536">
        <f t="shared" si="159"/>
        <v>15416738.000000002</v>
      </c>
      <c r="AK111" s="536">
        <f t="shared" si="159"/>
        <v>17981814.333333336</v>
      </c>
      <c r="AL111" s="536">
        <f t="shared" si="159"/>
        <v>20546890.666666668</v>
      </c>
      <c r="AM111" s="726">
        <v>23111967</v>
      </c>
      <c r="AN111" s="712">
        <v>8.9999999999999998E-4</v>
      </c>
      <c r="AO111" s="713">
        <f t="shared" si="160"/>
        <v>8.9999999999999998E-4</v>
      </c>
      <c r="AP111" s="713">
        <f t="shared" si="160"/>
        <v>8.9999999999999998E-4</v>
      </c>
      <c r="AQ111" s="713">
        <f t="shared" si="160"/>
        <v>8.9999999999999998E-4</v>
      </c>
      <c r="AR111" s="713">
        <f t="shared" si="160"/>
        <v>8.9999999999999998E-4</v>
      </c>
      <c r="AS111" s="713">
        <f t="shared" si="160"/>
        <v>8.9999999999999998E-4</v>
      </c>
      <c r="AT111" s="713">
        <f t="shared" si="160"/>
        <v>8.9999999999999998E-4</v>
      </c>
      <c r="AU111" s="713">
        <f t="shared" si="160"/>
        <v>8.9999999999999998E-4</v>
      </c>
      <c r="AV111" s="714">
        <v>8.9999999999999998E-4</v>
      </c>
      <c r="AW111" s="497" t="s">
        <v>550</v>
      </c>
      <c r="AX111" s="617">
        <f t="shared" si="125"/>
        <v>2332.2206999999999</v>
      </c>
      <c r="AY111" s="509">
        <f t="shared" si="126"/>
        <v>4640.7894000000006</v>
      </c>
      <c r="AZ111" s="509">
        <f t="shared" si="127"/>
        <v>6949.3580999999995</v>
      </c>
      <c r="BA111" s="509">
        <f t="shared" si="128"/>
        <v>9257.9268000000011</v>
      </c>
      <c r="BB111" s="509">
        <f t="shared" si="129"/>
        <v>11566.495500000001</v>
      </c>
      <c r="BC111" s="509">
        <f t="shared" si="130"/>
        <v>13875.064200000001</v>
      </c>
      <c r="BD111" s="509">
        <f t="shared" si="131"/>
        <v>16183.632900000002</v>
      </c>
      <c r="BE111" s="509">
        <f t="shared" si="132"/>
        <v>18492.2016</v>
      </c>
      <c r="BF111" s="860">
        <f t="shared" si="133"/>
        <v>20800.7703</v>
      </c>
      <c r="BG111" s="606">
        <v>0.05</v>
      </c>
      <c r="BH111" s="546">
        <f t="shared" si="161"/>
        <v>0.05</v>
      </c>
      <c r="BI111" s="546">
        <f t="shared" si="161"/>
        <v>0.05</v>
      </c>
      <c r="BJ111" s="546">
        <f t="shared" si="161"/>
        <v>0.05</v>
      </c>
      <c r="BK111" s="546">
        <f t="shared" si="161"/>
        <v>0.05</v>
      </c>
      <c r="BL111" s="546">
        <f t="shared" si="161"/>
        <v>0.05</v>
      </c>
      <c r="BM111" s="546">
        <f t="shared" si="161"/>
        <v>0.05</v>
      </c>
      <c r="BN111" s="546">
        <f t="shared" si="161"/>
        <v>0.05</v>
      </c>
      <c r="BO111" s="758">
        <v>0.05</v>
      </c>
      <c r="BP111" s="497"/>
      <c r="BQ111" s="737">
        <f t="shared" si="156"/>
        <v>817500.33238938055</v>
      </c>
      <c r="BR111" s="738">
        <f t="shared" si="111"/>
        <v>72549.13232326461</v>
      </c>
      <c r="BS111" s="738">
        <f t="shared" si="112"/>
        <v>144362.5143473788</v>
      </c>
      <c r="BT111" s="738">
        <f t="shared" si="113"/>
        <v>216175.89637149291</v>
      </c>
      <c r="BU111" s="738">
        <f t="shared" si="114"/>
        <v>287989.27839560714</v>
      </c>
      <c r="BV111" s="738">
        <f t="shared" si="115"/>
        <v>359802.66041972127</v>
      </c>
      <c r="BW111" s="738">
        <f t="shared" si="116"/>
        <v>431616.04244383547</v>
      </c>
      <c r="BX111" s="738">
        <f t="shared" si="117"/>
        <v>503429.42446794966</v>
      </c>
      <c r="BY111" s="738">
        <f t="shared" si="118"/>
        <v>575242.8064920638</v>
      </c>
      <c r="BZ111" s="738">
        <f t="shared" si="119"/>
        <v>647056.18851617794</v>
      </c>
      <c r="CA111" s="739">
        <f t="shared" si="157"/>
        <v>72549.13232326461</v>
      </c>
      <c r="CB111" s="739">
        <f t="shared" si="135"/>
        <v>144362.5143473788</v>
      </c>
      <c r="CC111" s="739">
        <f t="shared" si="136"/>
        <v>216175.89637149291</v>
      </c>
      <c r="CD111" s="739">
        <f t="shared" si="137"/>
        <v>287989.27839560714</v>
      </c>
      <c r="CE111" s="739">
        <f t="shared" si="138"/>
        <v>359802.66041972127</v>
      </c>
      <c r="CF111" s="739">
        <f t="shared" si="139"/>
        <v>431616.04244383547</v>
      </c>
      <c r="CG111" s="739">
        <f t="shared" si="140"/>
        <v>503429.42446794966</v>
      </c>
      <c r="CH111" s="739">
        <f t="shared" si="141"/>
        <v>575242.8064920638</v>
      </c>
      <c r="CI111" s="739">
        <f t="shared" si="142"/>
        <v>647056.18851617794</v>
      </c>
    </row>
    <row r="112" spans="1:87">
      <c r="A112" s="580">
        <v>318</v>
      </c>
      <c r="B112" s="497" t="s">
        <v>190</v>
      </c>
      <c r="C112" s="497" t="s">
        <v>249</v>
      </c>
      <c r="D112" s="506" t="s">
        <v>250</v>
      </c>
      <c r="E112" s="497" t="str">
        <f t="shared" si="149"/>
        <v>Purchase of consumables for Case management of MDR-TB Cases</v>
      </c>
      <c r="F112" s="498">
        <v>3</v>
      </c>
      <c r="G112" s="497">
        <v>2.48</v>
      </c>
      <c r="H112" s="497">
        <v>0.12255696155523724</v>
      </c>
      <c r="I112" s="497">
        <v>26.711495284801398</v>
      </c>
      <c r="J112" s="499">
        <v>217.95167688424087</v>
      </c>
      <c r="K112" s="500">
        <f t="shared" si="150"/>
        <v>75.102906041049394</v>
      </c>
      <c r="L112" s="501">
        <v>0.8</v>
      </c>
      <c r="M112" s="729">
        <v>1</v>
      </c>
      <c r="N112" s="563" t="s">
        <v>51</v>
      </c>
      <c r="O112" s="583" t="s">
        <v>474</v>
      </c>
      <c r="P112" s="502">
        <v>766</v>
      </c>
      <c r="Q112" s="539">
        <v>1</v>
      </c>
      <c r="R112" s="502" t="s">
        <v>475</v>
      </c>
      <c r="S112" s="504">
        <f t="shared" si="151"/>
        <v>766</v>
      </c>
      <c r="T112" s="520">
        <v>0.8</v>
      </c>
      <c r="U112" s="504" t="s">
        <v>465</v>
      </c>
      <c r="V112" s="504">
        <v>9</v>
      </c>
      <c r="W112" s="504" t="s">
        <v>513</v>
      </c>
      <c r="X112" s="528">
        <v>420.038388</v>
      </c>
      <c r="Y112" s="507">
        <f t="shared" si="152"/>
        <v>613</v>
      </c>
      <c r="Z112" s="508">
        <f t="shared" si="153"/>
        <v>265121509.89139202</v>
      </c>
      <c r="AA112" s="578">
        <f t="shared" si="154"/>
        <v>257399.52416640002</v>
      </c>
      <c r="AB112" s="567" t="s">
        <v>49</v>
      </c>
      <c r="AC112" s="593">
        <f t="shared" si="158"/>
        <v>75.102906041049394</v>
      </c>
      <c r="AD112" s="567" t="s">
        <v>554</v>
      </c>
      <c r="AE112" s="597">
        <f t="shared" si="155"/>
        <v>748.22222222222217</v>
      </c>
      <c r="AF112" s="536">
        <f t="shared" si="159"/>
        <v>730.44444444444434</v>
      </c>
      <c r="AG112" s="536">
        <f t="shared" si="159"/>
        <v>712.66666666666652</v>
      </c>
      <c r="AH112" s="536">
        <f t="shared" si="159"/>
        <v>694.88888888888869</v>
      </c>
      <c r="AI112" s="536">
        <f t="shared" si="159"/>
        <v>677.11111111111086</v>
      </c>
      <c r="AJ112" s="536">
        <f t="shared" si="159"/>
        <v>659.33333333333303</v>
      </c>
      <c r="AK112" s="536">
        <f t="shared" si="159"/>
        <v>641.5555555555552</v>
      </c>
      <c r="AL112" s="536">
        <f t="shared" si="159"/>
        <v>623.77777777777737</v>
      </c>
      <c r="AM112" s="621">
        <v>606</v>
      </c>
      <c r="AN112" s="719">
        <v>1</v>
      </c>
      <c r="AO112" s="546">
        <f t="shared" si="160"/>
        <v>1</v>
      </c>
      <c r="AP112" s="546">
        <f t="shared" si="160"/>
        <v>1</v>
      </c>
      <c r="AQ112" s="546">
        <f t="shared" si="160"/>
        <v>1</v>
      </c>
      <c r="AR112" s="546">
        <f t="shared" si="160"/>
        <v>1</v>
      </c>
      <c r="AS112" s="546">
        <f t="shared" si="160"/>
        <v>1</v>
      </c>
      <c r="AT112" s="546">
        <f t="shared" si="160"/>
        <v>1</v>
      </c>
      <c r="AU112" s="546">
        <f t="shared" si="160"/>
        <v>1</v>
      </c>
      <c r="AV112" s="720">
        <v>1</v>
      </c>
      <c r="AW112" s="497" t="s">
        <v>555</v>
      </c>
      <c r="AX112" s="617">
        <f t="shared" ref="AX112:AX139" si="162">AE112*AN112</f>
        <v>748.22222222222217</v>
      </c>
      <c r="AY112" s="509">
        <f t="shared" ref="AY112:AY139" si="163">AF112*AO112</f>
        <v>730.44444444444434</v>
      </c>
      <c r="AZ112" s="509">
        <f t="shared" ref="AZ112:AZ139" si="164">AG112*AP112</f>
        <v>712.66666666666652</v>
      </c>
      <c r="BA112" s="509">
        <f t="shared" ref="BA112:BA139" si="165">AH112*AQ112</f>
        <v>694.88888888888869</v>
      </c>
      <c r="BB112" s="509">
        <f t="shared" ref="BB112:BB139" si="166">AI112*AR112</f>
        <v>677.11111111111086</v>
      </c>
      <c r="BC112" s="509">
        <f t="shared" ref="BC112:BC139" si="167">AJ112*AS112</f>
        <v>659.33333333333303</v>
      </c>
      <c r="BD112" s="509">
        <f t="shared" ref="BD112:BD139" si="168">AK112*AT112</f>
        <v>641.5555555555552</v>
      </c>
      <c r="BE112" s="509">
        <f t="shared" ref="BE112:BE139" si="169">AL112*AU112</f>
        <v>623.77777777777737</v>
      </c>
      <c r="BF112" s="860">
        <f t="shared" ref="BF112:BF139" si="170">AM112*AV112</f>
        <v>606</v>
      </c>
      <c r="BG112" s="606">
        <v>0.8</v>
      </c>
      <c r="BH112" s="546">
        <f t="shared" si="161"/>
        <v>0.8</v>
      </c>
      <c r="BI112" s="546">
        <f t="shared" si="161"/>
        <v>0.8</v>
      </c>
      <c r="BJ112" s="546">
        <f t="shared" si="161"/>
        <v>0.8</v>
      </c>
      <c r="BK112" s="546">
        <f t="shared" si="161"/>
        <v>0.8</v>
      </c>
      <c r="BL112" s="546">
        <f t="shared" si="161"/>
        <v>0.8</v>
      </c>
      <c r="BM112" s="546">
        <f t="shared" si="161"/>
        <v>0.8</v>
      </c>
      <c r="BN112" s="546">
        <f t="shared" si="161"/>
        <v>0.8</v>
      </c>
      <c r="BO112" s="752">
        <v>0.8</v>
      </c>
      <c r="BP112" s="497"/>
      <c r="BQ112" s="737">
        <f t="shared" si="156"/>
        <v>257399.52416640002</v>
      </c>
      <c r="BR112" s="738">
        <f t="shared" si="111"/>
        <v>251425.64487039999</v>
      </c>
      <c r="BS112" s="738">
        <f t="shared" si="112"/>
        <v>245451.76557439996</v>
      </c>
      <c r="BT112" s="738">
        <f t="shared" si="113"/>
        <v>239477.88627839994</v>
      </c>
      <c r="BU112" s="738">
        <f t="shared" si="114"/>
        <v>233504.00698239991</v>
      </c>
      <c r="BV112" s="738">
        <f t="shared" si="115"/>
        <v>227530.12768639994</v>
      </c>
      <c r="BW112" s="738">
        <f t="shared" si="116"/>
        <v>221556.24839039991</v>
      </c>
      <c r="BX112" s="738">
        <f t="shared" si="117"/>
        <v>215582.36909439988</v>
      </c>
      <c r="BY112" s="738">
        <f t="shared" si="118"/>
        <v>209608.48979839985</v>
      </c>
      <c r="BZ112" s="738">
        <f t="shared" si="119"/>
        <v>203634.6105024</v>
      </c>
      <c r="CA112" s="739">
        <f t="shared" si="157"/>
        <v>251425.64487039999</v>
      </c>
      <c r="CB112" s="739">
        <f t="shared" si="135"/>
        <v>245451.76557439996</v>
      </c>
      <c r="CC112" s="739">
        <f t="shared" si="136"/>
        <v>239477.88627839994</v>
      </c>
      <c r="CD112" s="739">
        <f t="shared" si="137"/>
        <v>233504.00698239991</v>
      </c>
      <c r="CE112" s="739">
        <f t="shared" si="138"/>
        <v>227530.12768639994</v>
      </c>
      <c r="CF112" s="739">
        <f t="shared" si="139"/>
        <v>221556.24839039991</v>
      </c>
      <c r="CG112" s="739">
        <f t="shared" si="140"/>
        <v>215582.36909439988</v>
      </c>
      <c r="CH112" s="739">
        <f t="shared" si="141"/>
        <v>209608.48979839985</v>
      </c>
      <c r="CI112" s="739">
        <f t="shared" si="142"/>
        <v>203634.6105024</v>
      </c>
    </row>
    <row r="113" spans="1:87">
      <c r="A113" s="580">
        <v>322</v>
      </c>
      <c r="B113" s="497" t="s">
        <v>202</v>
      </c>
      <c r="C113" s="497" t="s">
        <v>203</v>
      </c>
      <c r="D113" s="497" t="s">
        <v>204</v>
      </c>
      <c r="E113" s="497" t="str">
        <f t="shared" si="149"/>
        <v>Purchase of consumables for Rotavirus vaccine</v>
      </c>
      <c r="F113" s="498">
        <v>3</v>
      </c>
      <c r="G113" s="497">
        <v>3</v>
      </c>
      <c r="H113" s="497">
        <v>0.18796992481203006</v>
      </c>
      <c r="I113" s="497">
        <v>11.547970670512621</v>
      </c>
      <c r="J113" s="499">
        <v>61.435203967127144</v>
      </c>
      <c r="K113" s="500">
        <f t="shared" si="150"/>
        <v>110366.97368421053</v>
      </c>
      <c r="L113" s="501">
        <v>0</v>
      </c>
      <c r="M113" s="729">
        <v>1</v>
      </c>
      <c r="N113" s="563" t="s">
        <v>51</v>
      </c>
      <c r="O113" s="581" t="s">
        <v>476</v>
      </c>
      <c r="P113" s="502">
        <v>599135</v>
      </c>
      <c r="Q113" s="539">
        <v>1</v>
      </c>
      <c r="R113" s="502" t="s">
        <v>230</v>
      </c>
      <c r="S113" s="504">
        <f t="shared" si="151"/>
        <v>599135</v>
      </c>
      <c r="T113" s="501">
        <v>0.98</v>
      </c>
      <c r="U113" s="504" t="s">
        <v>477</v>
      </c>
      <c r="V113" s="504">
        <v>2</v>
      </c>
      <c r="W113" s="497" t="s">
        <v>514</v>
      </c>
      <c r="X113" s="497">
        <v>0.44159999999999999</v>
      </c>
      <c r="Y113" s="507">
        <f t="shared" si="152"/>
        <v>587152</v>
      </c>
      <c r="Z113" s="508">
        <f t="shared" si="153"/>
        <v>267065049.3504</v>
      </c>
      <c r="AA113" s="578">
        <f t="shared" si="154"/>
        <v>259286.45568000001</v>
      </c>
      <c r="AB113" s="567" t="s">
        <v>49</v>
      </c>
      <c r="AC113" s="593">
        <f t="shared" si="158"/>
        <v>110366.97368421053</v>
      </c>
      <c r="AD113" s="628" t="s">
        <v>476</v>
      </c>
      <c r="AE113" s="597">
        <f t="shared" si="155"/>
        <v>603829.88888888888</v>
      </c>
      <c r="AF113" s="536">
        <f t="shared" si="159"/>
        <v>608524.77777777775</v>
      </c>
      <c r="AG113" s="536">
        <f t="shared" si="159"/>
        <v>613219.66666666663</v>
      </c>
      <c r="AH113" s="536">
        <f t="shared" si="159"/>
        <v>617914.5555555555</v>
      </c>
      <c r="AI113" s="536">
        <f t="shared" si="159"/>
        <v>622609.44444444438</v>
      </c>
      <c r="AJ113" s="536">
        <f t="shared" si="159"/>
        <v>627304.33333333326</v>
      </c>
      <c r="AK113" s="536">
        <f t="shared" si="159"/>
        <v>631999.22222222213</v>
      </c>
      <c r="AL113" s="536">
        <f t="shared" si="159"/>
        <v>636694.11111111101</v>
      </c>
      <c r="AM113" s="735">
        <v>641389</v>
      </c>
      <c r="AN113" s="719">
        <v>1</v>
      </c>
      <c r="AO113" s="546">
        <f t="shared" si="160"/>
        <v>1</v>
      </c>
      <c r="AP113" s="546">
        <f t="shared" si="160"/>
        <v>1</v>
      </c>
      <c r="AQ113" s="546">
        <f t="shared" si="160"/>
        <v>1</v>
      </c>
      <c r="AR113" s="546">
        <f t="shared" si="160"/>
        <v>1</v>
      </c>
      <c r="AS113" s="546">
        <f t="shared" si="160"/>
        <v>1</v>
      </c>
      <c r="AT113" s="546">
        <f t="shared" si="160"/>
        <v>1</v>
      </c>
      <c r="AU113" s="546">
        <f t="shared" si="160"/>
        <v>1</v>
      </c>
      <c r="AV113" s="714">
        <v>1</v>
      </c>
      <c r="AW113" s="731" t="s">
        <v>529</v>
      </c>
      <c r="AX113" s="617">
        <f t="shared" si="162"/>
        <v>603829.88888888888</v>
      </c>
      <c r="AY113" s="509">
        <f t="shared" si="163"/>
        <v>608524.77777777775</v>
      </c>
      <c r="AZ113" s="509">
        <f t="shared" si="164"/>
        <v>613219.66666666663</v>
      </c>
      <c r="BA113" s="509">
        <f t="shared" si="165"/>
        <v>617914.5555555555</v>
      </c>
      <c r="BB113" s="509">
        <f t="shared" si="166"/>
        <v>622609.44444444438</v>
      </c>
      <c r="BC113" s="509">
        <f t="shared" si="167"/>
        <v>627304.33333333326</v>
      </c>
      <c r="BD113" s="509">
        <f t="shared" si="168"/>
        <v>631999.22222222213</v>
      </c>
      <c r="BE113" s="509">
        <f t="shared" si="169"/>
        <v>636694.11111111101</v>
      </c>
      <c r="BF113" s="860">
        <f t="shared" si="170"/>
        <v>641389</v>
      </c>
      <c r="BG113" s="620">
        <v>0.98</v>
      </c>
      <c r="BH113" s="754">
        <f t="shared" si="161"/>
        <v>0.98</v>
      </c>
      <c r="BI113" s="754">
        <f t="shared" si="161"/>
        <v>0.98</v>
      </c>
      <c r="BJ113" s="754">
        <f t="shared" si="161"/>
        <v>0.98</v>
      </c>
      <c r="BK113" s="754">
        <f t="shared" si="161"/>
        <v>0.98</v>
      </c>
      <c r="BL113" s="754">
        <f t="shared" si="161"/>
        <v>0.98</v>
      </c>
      <c r="BM113" s="754">
        <f t="shared" si="161"/>
        <v>0.98</v>
      </c>
      <c r="BN113" s="754">
        <f t="shared" si="161"/>
        <v>0.98</v>
      </c>
      <c r="BO113" s="751">
        <v>0.98</v>
      </c>
      <c r="BP113" s="497"/>
      <c r="BQ113" s="737">
        <f t="shared" si="156"/>
        <v>259286.45568000001</v>
      </c>
      <c r="BR113" s="738">
        <f t="shared" si="111"/>
        <v>261318.25335466664</v>
      </c>
      <c r="BS113" s="738">
        <f t="shared" si="112"/>
        <v>263350.05102933332</v>
      </c>
      <c r="BT113" s="738">
        <f t="shared" si="113"/>
        <v>265381.848704</v>
      </c>
      <c r="BU113" s="738">
        <f t="shared" si="114"/>
        <v>267413.64637866663</v>
      </c>
      <c r="BV113" s="738">
        <f t="shared" si="115"/>
        <v>269445.44405333331</v>
      </c>
      <c r="BW113" s="738">
        <f t="shared" si="116"/>
        <v>271477.24172799994</v>
      </c>
      <c r="BX113" s="738">
        <f t="shared" si="117"/>
        <v>273509.03940266662</v>
      </c>
      <c r="BY113" s="738">
        <f t="shared" si="118"/>
        <v>275540.83707733324</v>
      </c>
      <c r="BZ113" s="738">
        <f t="shared" si="119"/>
        <v>277572.63475199998</v>
      </c>
      <c r="CA113" s="739">
        <f t="shared" si="157"/>
        <v>261318.25335466664</v>
      </c>
      <c r="CB113" s="739">
        <f t="shared" si="135"/>
        <v>263350.05102933332</v>
      </c>
      <c r="CC113" s="739">
        <f t="shared" si="136"/>
        <v>265381.848704</v>
      </c>
      <c r="CD113" s="739">
        <f t="shared" si="137"/>
        <v>267413.64637866663</v>
      </c>
      <c r="CE113" s="739">
        <f t="shared" si="138"/>
        <v>269445.44405333331</v>
      </c>
      <c r="CF113" s="739">
        <f t="shared" si="139"/>
        <v>271477.24172799994</v>
      </c>
      <c r="CG113" s="739">
        <f t="shared" si="140"/>
        <v>273509.03940266662</v>
      </c>
      <c r="CH113" s="739">
        <f t="shared" si="141"/>
        <v>275540.83707733324</v>
      </c>
      <c r="CI113" s="739">
        <f t="shared" si="142"/>
        <v>277572.63475199998</v>
      </c>
    </row>
    <row r="114" spans="1:87">
      <c r="A114" s="580">
        <v>323</v>
      </c>
      <c r="B114" s="497" t="s">
        <v>202</v>
      </c>
      <c r="C114" s="497" t="s">
        <v>203</v>
      </c>
      <c r="D114" s="497" t="s">
        <v>205</v>
      </c>
      <c r="E114" s="497" t="str">
        <f t="shared" si="149"/>
        <v>Purchase of consumables for Polio vaccine</v>
      </c>
      <c r="F114" s="498">
        <v>3</v>
      </c>
      <c r="G114" s="497">
        <v>3</v>
      </c>
      <c r="H114" s="497">
        <v>4.9900199600798399E-4</v>
      </c>
      <c r="I114" s="497">
        <v>1.030216</v>
      </c>
      <c r="J114" s="499">
        <v>2064.5528640000002</v>
      </c>
      <c r="K114" s="500">
        <f t="shared" si="150"/>
        <v>287.01077844311374</v>
      </c>
      <c r="L114" s="501">
        <v>0</v>
      </c>
      <c r="M114" s="729">
        <v>1</v>
      </c>
      <c r="N114" s="563" t="s">
        <v>51</v>
      </c>
      <c r="O114" s="581" t="s">
        <v>476</v>
      </c>
      <c r="P114" s="502">
        <v>599135</v>
      </c>
      <c r="Q114" s="539">
        <v>1</v>
      </c>
      <c r="R114" s="502" t="s">
        <v>230</v>
      </c>
      <c r="S114" s="504">
        <f t="shared" si="151"/>
        <v>599135</v>
      </c>
      <c r="T114" s="501">
        <v>0.96</v>
      </c>
      <c r="U114" s="504" t="s">
        <v>477</v>
      </c>
      <c r="V114" s="504">
        <v>3</v>
      </c>
      <c r="W114" s="497" t="s">
        <v>514</v>
      </c>
      <c r="X114" s="497">
        <v>0.99062399999999995</v>
      </c>
      <c r="Y114" s="507">
        <f t="shared" si="152"/>
        <v>575170</v>
      </c>
      <c r="Z114" s="508">
        <f t="shared" si="153"/>
        <v>586870114.12531197</v>
      </c>
      <c r="AA114" s="578">
        <f t="shared" si="154"/>
        <v>569776.80983039993</v>
      </c>
      <c r="AB114" s="567" t="s">
        <v>49</v>
      </c>
      <c r="AC114" s="593">
        <f t="shared" si="158"/>
        <v>287.01077844311374</v>
      </c>
      <c r="AD114" s="628" t="s">
        <v>476</v>
      </c>
      <c r="AE114" s="597">
        <f t="shared" si="155"/>
        <v>603829.88888888888</v>
      </c>
      <c r="AF114" s="536">
        <f t="shared" si="159"/>
        <v>608524.77777777775</v>
      </c>
      <c r="AG114" s="536">
        <f t="shared" si="159"/>
        <v>613219.66666666663</v>
      </c>
      <c r="AH114" s="536">
        <f t="shared" si="159"/>
        <v>617914.5555555555</v>
      </c>
      <c r="AI114" s="536">
        <f t="shared" si="159"/>
        <v>622609.44444444438</v>
      </c>
      <c r="AJ114" s="536">
        <f t="shared" si="159"/>
        <v>627304.33333333326</v>
      </c>
      <c r="AK114" s="536">
        <f t="shared" si="159"/>
        <v>631999.22222222213</v>
      </c>
      <c r="AL114" s="536">
        <f t="shared" si="159"/>
        <v>636694.11111111101</v>
      </c>
      <c r="AM114" s="735">
        <v>641389</v>
      </c>
      <c r="AN114" s="719">
        <v>1</v>
      </c>
      <c r="AO114" s="546">
        <f t="shared" si="160"/>
        <v>1</v>
      </c>
      <c r="AP114" s="546">
        <f t="shared" si="160"/>
        <v>1</v>
      </c>
      <c r="AQ114" s="546">
        <f t="shared" si="160"/>
        <v>1</v>
      </c>
      <c r="AR114" s="546">
        <f t="shared" si="160"/>
        <v>1</v>
      </c>
      <c r="AS114" s="546">
        <f t="shared" si="160"/>
        <v>1</v>
      </c>
      <c r="AT114" s="546">
        <f t="shared" si="160"/>
        <v>1</v>
      </c>
      <c r="AU114" s="546">
        <f t="shared" si="160"/>
        <v>1</v>
      </c>
      <c r="AV114" s="714">
        <v>1</v>
      </c>
      <c r="AW114" s="731" t="s">
        <v>529</v>
      </c>
      <c r="AX114" s="617">
        <f t="shared" si="162"/>
        <v>603829.88888888888</v>
      </c>
      <c r="AY114" s="509">
        <f t="shared" si="163"/>
        <v>608524.77777777775</v>
      </c>
      <c r="AZ114" s="509">
        <f t="shared" si="164"/>
        <v>613219.66666666663</v>
      </c>
      <c r="BA114" s="509">
        <f t="shared" si="165"/>
        <v>617914.5555555555</v>
      </c>
      <c r="BB114" s="509">
        <f t="shared" si="166"/>
        <v>622609.44444444438</v>
      </c>
      <c r="BC114" s="509">
        <f t="shared" si="167"/>
        <v>627304.33333333326</v>
      </c>
      <c r="BD114" s="509">
        <f t="shared" si="168"/>
        <v>631999.22222222213</v>
      </c>
      <c r="BE114" s="509">
        <f t="shared" si="169"/>
        <v>636694.11111111101</v>
      </c>
      <c r="BF114" s="860">
        <f t="shared" si="170"/>
        <v>641389</v>
      </c>
      <c r="BG114" s="620">
        <v>0.96</v>
      </c>
      <c r="BH114" s="754">
        <f t="shared" si="161"/>
        <v>0.96</v>
      </c>
      <c r="BI114" s="754">
        <f t="shared" si="161"/>
        <v>0.96</v>
      </c>
      <c r="BJ114" s="754">
        <f t="shared" si="161"/>
        <v>0.96</v>
      </c>
      <c r="BK114" s="754">
        <f t="shared" si="161"/>
        <v>0.96</v>
      </c>
      <c r="BL114" s="754">
        <f t="shared" si="161"/>
        <v>0.96</v>
      </c>
      <c r="BM114" s="754">
        <f t="shared" si="161"/>
        <v>0.96</v>
      </c>
      <c r="BN114" s="754">
        <f t="shared" si="161"/>
        <v>0.96</v>
      </c>
      <c r="BO114" s="751">
        <v>0.96</v>
      </c>
      <c r="BP114" s="497"/>
      <c r="BQ114" s="737">
        <f t="shared" si="156"/>
        <v>569776.80983039993</v>
      </c>
      <c r="BR114" s="738">
        <f t="shared" si="111"/>
        <v>574241.6446566399</v>
      </c>
      <c r="BS114" s="738">
        <f t="shared" si="112"/>
        <v>578706.47948287998</v>
      </c>
      <c r="BT114" s="738">
        <f t="shared" si="113"/>
        <v>583171.31430911983</v>
      </c>
      <c r="BU114" s="738">
        <f t="shared" si="114"/>
        <v>587636.14913535991</v>
      </c>
      <c r="BV114" s="738">
        <f t="shared" si="115"/>
        <v>592100.98396159988</v>
      </c>
      <c r="BW114" s="738">
        <f t="shared" si="116"/>
        <v>596565.81878783985</v>
      </c>
      <c r="BX114" s="738">
        <f t="shared" si="117"/>
        <v>601030.65361407981</v>
      </c>
      <c r="BY114" s="738">
        <f t="shared" si="118"/>
        <v>605495.4884403199</v>
      </c>
      <c r="BZ114" s="738">
        <f t="shared" si="119"/>
        <v>609960.32326655986</v>
      </c>
      <c r="CA114" s="739">
        <f t="shared" si="157"/>
        <v>574241.6446566399</v>
      </c>
      <c r="CB114" s="739">
        <f t="shared" si="135"/>
        <v>578706.47948287998</v>
      </c>
      <c r="CC114" s="739">
        <f t="shared" si="136"/>
        <v>583171.31430911983</v>
      </c>
      <c r="CD114" s="739">
        <f t="shared" si="137"/>
        <v>587636.14913535991</v>
      </c>
      <c r="CE114" s="739">
        <f t="shared" si="138"/>
        <v>592100.98396159988</v>
      </c>
      <c r="CF114" s="739">
        <f t="shared" si="139"/>
        <v>596565.81878783985</v>
      </c>
      <c r="CG114" s="739">
        <f t="shared" si="140"/>
        <v>601030.65361407981</v>
      </c>
      <c r="CH114" s="739">
        <f t="shared" si="141"/>
        <v>605495.4884403199</v>
      </c>
      <c r="CI114" s="739">
        <f t="shared" si="142"/>
        <v>609960.32326655986</v>
      </c>
    </row>
    <row r="115" spans="1:87">
      <c r="A115" s="580">
        <v>324</v>
      </c>
      <c r="B115" s="497" t="s">
        <v>202</v>
      </c>
      <c r="C115" s="497" t="s">
        <v>203</v>
      </c>
      <c r="D115" s="497" t="s">
        <v>206</v>
      </c>
      <c r="E115" s="497" t="str">
        <f t="shared" si="149"/>
        <v>Purchase of consumables for BCG vaccine</v>
      </c>
      <c r="F115" s="498">
        <v>3</v>
      </c>
      <c r="G115" s="497">
        <v>2.5499999999999998</v>
      </c>
      <c r="H115" s="497">
        <v>0.11461224489795918</v>
      </c>
      <c r="I115" s="497">
        <v>13.221112583269997</v>
      </c>
      <c r="J115" s="499">
        <v>115.35514896371615</v>
      </c>
      <c r="K115" s="500">
        <f t="shared" si="150"/>
        <v>68668.207346938769</v>
      </c>
      <c r="L115" s="501">
        <v>0</v>
      </c>
      <c r="M115" s="729">
        <v>1</v>
      </c>
      <c r="N115" s="563" t="s">
        <v>51</v>
      </c>
      <c r="O115" s="581" t="s">
        <v>476</v>
      </c>
      <c r="P115" s="502">
        <v>599135</v>
      </c>
      <c r="Q115" s="539">
        <v>1</v>
      </c>
      <c r="R115" s="502" t="s">
        <v>230</v>
      </c>
      <c r="S115" s="504">
        <f t="shared" si="151"/>
        <v>599135</v>
      </c>
      <c r="T115" s="501">
        <v>1</v>
      </c>
      <c r="U115" s="504" t="s">
        <v>477</v>
      </c>
      <c r="V115" s="504">
        <v>1</v>
      </c>
      <c r="W115" s="497" t="s">
        <v>514</v>
      </c>
      <c r="X115" s="497">
        <v>0.190716</v>
      </c>
      <c r="Y115" s="507">
        <f t="shared" si="152"/>
        <v>599135</v>
      </c>
      <c r="Z115" s="508">
        <f t="shared" si="153"/>
        <v>117692569.57979999</v>
      </c>
      <c r="AA115" s="578">
        <f t="shared" si="154"/>
        <v>114264.63066</v>
      </c>
      <c r="AB115" s="567" t="s">
        <v>49</v>
      </c>
      <c r="AC115" s="593">
        <f t="shared" si="158"/>
        <v>68668.207346938769</v>
      </c>
      <c r="AD115" s="628" t="s">
        <v>476</v>
      </c>
      <c r="AE115" s="597">
        <f t="shared" si="155"/>
        <v>603829.88888888888</v>
      </c>
      <c r="AF115" s="536">
        <f t="shared" si="159"/>
        <v>608524.77777777775</v>
      </c>
      <c r="AG115" s="536">
        <f t="shared" si="159"/>
        <v>613219.66666666663</v>
      </c>
      <c r="AH115" s="536">
        <f t="shared" si="159"/>
        <v>617914.5555555555</v>
      </c>
      <c r="AI115" s="536">
        <f t="shared" si="159"/>
        <v>622609.44444444438</v>
      </c>
      <c r="AJ115" s="536">
        <f t="shared" si="159"/>
        <v>627304.33333333326</v>
      </c>
      <c r="AK115" s="536">
        <f t="shared" si="159"/>
        <v>631999.22222222213</v>
      </c>
      <c r="AL115" s="536">
        <f t="shared" si="159"/>
        <v>636694.11111111101</v>
      </c>
      <c r="AM115" s="735">
        <v>641389</v>
      </c>
      <c r="AN115" s="719">
        <v>1</v>
      </c>
      <c r="AO115" s="546">
        <f t="shared" si="160"/>
        <v>1</v>
      </c>
      <c r="AP115" s="546">
        <f t="shared" si="160"/>
        <v>1</v>
      </c>
      <c r="AQ115" s="546">
        <f t="shared" si="160"/>
        <v>1</v>
      </c>
      <c r="AR115" s="546">
        <f t="shared" si="160"/>
        <v>1</v>
      </c>
      <c r="AS115" s="546">
        <f t="shared" si="160"/>
        <v>1</v>
      </c>
      <c r="AT115" s="546">
        <f t="shared" si="160"/>
        <v>1</v>
      </c>
      <c r="AU115" s="546">
        <f t="shared" si="160"/>
        <v>1</v>
      </c>
      <c r="AV115" s="714">
        <v>1</v>
      </c>
      <c r="AW115" s="731" t="s">
        <v>529</v>
      </c>
      <c r="AX115" s="617">
        <f t="shared" si="162"/>
        <v>603829.88888888888</v>
      </c>
      <c r="AY115" s="509">
        <f t="shared" si="163"/>
        <v>608524.77777777775</v>
      </c>
      <c r="AZ115" s="509">
        <f t="shared" si="164"/>
        <v>613219.66666666663</v>
      </c>
      <c r="BA115" s="509">
        <f t="shared" si="165"/>
        <v>617914.5555555555</v>
      </c>
      <c r="BB115" s="509">
        <f t="shared" si="166"/>
        <v>622609.44444444438</v>
      </c>
      <c r="BC115" s="509">
        <f t="shared" si="167"/>
        <v>627304.33333333326</v>
      </c>
      <c r="BD115" s="509">
        <f t="shared" si="168"/>
        <v>631999.22222222213</v>
      </c>
      <c r="BE115" s="509">
        <f t="shared" si="169"/>
        <v>636694.11111111101</v>
      </c>
      <c r="BF115" s="860">
        <f t="shared" si="170"/>
        <v>641389</v>
      </c>
      <c r="BG115" s="620">
        <v>1</v>
      </c>
      <c r="BH115" s="754">
        <f t="shared" si="161"/>
        <v>1</v>
      </c>
      <c r="BI115" s="754">
        <f t="shared" si="161"/>
        <v>1</v>
      </c>
      <c r="BJ115" s="754">
        <f t="shared" si="161"/>
        <v>1</v>
      </c>
      <c r="BK115" s="754">
        <f t="shared" si="161"/>
        <v>1</v>
      </c>
      <c r="BL115" s="754">
        <f t="shared" si="161"/>
        <v>1</v>
      </c>
      <c r="BM115" s="754">
        <f t="shared" si="161"/>
        <v>1</v>
      </c>
      <c r="BN115" s="754">
        <f t="shared" si="161"/>
        <v>1</v>
      </c>
      <c r="BO115" s="751">
        <v>1</v>
      </c>
      <c r="BP115" s="497"/>
      <c r="BQ115" s="737">
        <f t="shared" si="156"/>
        <v>114264.63066</v>
      </c>
      <c r="BR115" s="738">
        <f t="shared" si="111"/>
        <v>115160.02108933333</v>
      </c>
      <c r="BS115" s="738">
        <f t="shared" si="112"/>
        <v>116055.41151866666</v>
      </c>
      <c r="BT115" s="738">
        <f t="shared" si="113"/>
        <v>116950.80194799999</v>
      </c>
      <c r="BU115" s="738">
        <f t="shared" si="114"/>
        <v>117846.19237733333</v>
      </c>
      <c r="BV115" s="738">
        <f t="shared" si="115"/>
        <v>118741.58280666666</v>
      </c>
      <c r="BW115" s="738">
        <f t="shared" si="116"/>
        <v>119636.97323599998</v>
      </c>
      <c r="BX115" s="738">
        <f t="shared" si="117"/>
        <v>120532.36366533331</v>
      </c>
      <c r="BY115" s="738">
        <f t="shared" si="118"/>
        <v>121427.75409466664</v>
      </c>
      <c r="BZ115" s="738">
        <f t="shared" si="119"/>
        <v>122323.144524</v>
      </c>
      <c r="CA115" s="739">
        <f t="shared" si="157"/>
        <v>115160.02108933333</v>
      </c>
      <c r="CB115" s="739">
        <f t="shared" si="135"/>
        <v>116055.41151866666</v>
      </c>
      <c r="CC115" s="739">
        <f t="shared" si="136"/>
        <v>116950.80194799999</v>
      </c>
      <c r="CD115" s="739">
        <f t="shared" si="137"/>
        <v>117846.19237733333</v>
      </c>
      <c r="CE115" s="739">
        <f t="shared" si="138"/>
        <v>118741.58280666666</v>
      </c>
      <c r="CF115" s="739">
        <f t="shared" si="139"/>
        <v>119636.97323599998</v>
      </c>
      <c r="CG115" s="739">
        <f t="shared" si="140"/>
        <v>120532.36366533331</v>
      </c>
      <c r="CH115" s="739">
        <f t="shared" si="141"/>
        <v>121427.75409466664</v>
      </c>
      <c r="CI115" s="739">
        <f t="shared" si="142"/>
        <v>122323.144524</v>
      </c>
    </row>
    <row r="116" spans="1:87">
      <c r="A116" s="580">
        <v>325</v>
      </c>
      <c r="B116" s="497" t="s">
        <v>202</v>
      </c>
      <c r="C116" s="497" t="s">
        <v>203</v>
      </c>
      <c r="D116" s="497" t="s">
        <v>207</v>
      </c>
      <c r="E116" s="497" t="str">
        <f t="shared" si="149"/>
        <v>Purchase of consumables for Pneumococcal vaccine</v>
      </c>
      <c r="F116" s="498">
        <v>3</v>
      </c>
      <c r="G116" s="497">
        <v>2.95</v>
      </c>
      <c r="H116" s="497">
        <v>3.5</v>
      </c>
      <c r="I116" s="497">
        <v>264.82555944685038</v>
      </c>
      <c r="J116" s="499">
        <v>75.664445556242967</v>
      </c>
      <c r="K116" s="500">
        <f t="shared" si="150"/>
        <v>2034063.3249999997</v>
      </c>
      <c r="L116" s="501">
        <v>0</v>
      </c>
      <c r="M116" s="729">
        <v>1</v>
      </c>
      <c r="N116" s="563" t="s">
        <v>51</v>
      </c>
      <c r="O116" s="581" t="s">
        <v>476</v>
      </c>
      <c r="P116" s="502">
        <v>599135</v>
      </c>
      <c r="Q116" s="539">
        <v>1</v>
      </c>
      <c r="R116" s="502" t="s">
        <v>230</v>
      </c>
      <c r="S116" s="504">
        <f t="shared" si="151"/>
        <v>599135</v>
      </c>
      <c r="T116" s="501">
        <v>0.97</v>
      </c>
      <c r="U116" s="504" t="s">
        <v>477</v>
      </c>
      <c r="V116" s="504">
        <v>3</v>
      </c>
      <c r="W116" s="497" t="s">
        <v>514</v>
      </c>
      <c r="X116" s="497">
        <v>2.94306</v>
      </c>
      <c r="Y116" s="507">
        <f t="shared" si="152"/>
        <v>581161</v>
      </c>
      <c r="Z116" s="508">
        <f t="shared" si="153"/>
        <v>1761703291.8722098</v>
      </c>
      <c r="AA116" s="578">
        <f t="shared" si="154"/>
        <v>1710391.5455069998</v>
      </c>
      <c r="AB116" s="567" t="s">
        <v>49</v>
      </c>
      <c r="AC116" s="593">
        <f t="shared" si="158"/>
        <v>2034063.3249999997</v>
      </c>
      <c r="AD116" s="628" t="s">
        <v>476</v>
      </c>
      <c r="AE116" s="597">
        <f t="shared" si="155"/>
        <v>603829.88888888888</v>
      </c>
      <c r="AF116" s="536">
        <f t="shared" si="159"/>
        <v>608524.77777777775</v>
      </c>
      <c r="AG116" s="536">
        <f t="shared" si="159"/>
        <v>613219.66666666663</v>
      </c>
      <c r="AH116" s="536">
        <f t="shared" si="159"/>
        <v>617914.5555555555</v>
      </c>
      <c r="AI116" s="536">
        <f t="shared" si="159"/>
        <v>622609.44444444438</v>
      </c>
      <c r="AJ116" s="536">
        <f t="shared" si="159"/>
        <v>627304.33333333326</v>
      </c>
      <c r="AK116" s="536">
        <f t="shared" si="159"/>
        <v>631999.22222222213</v>
      </c>
      <c r="AL116" s="536">
        <f t="shared" si="159"/>
        <v>636694.11111111101</v>
      </c>
      <c r="AM116" s="735">
        <v>641389</v>
      </c>
      <c r="AN116" s="719">
        <v>1</v>
      </c>
      <c r="AO116" s="546">
        <f t="shared" si="160"/>
        <v>1</v>
      </c>
      <c r="AP116" s="546">
        <f t="shared" si="160"/>
        <v>1</v>
      </c>
      <c r="AQ116" s="546">
        <f t="shared" si="160"/>
        <v>1</v>
      </c>
      <c r="AR116" s="546">
        <f t="shared" si="160"/>
        <v>1</v>
      </c>
      <c r="AS116" s="546">
        <f t="shared" si="160"/>
        <v>1</v>
      </c>
      <c r="AT116" s="546">
        <f t="shared" si="160"/>
        <v>1</v>
      </c>
      <c r="AU116" s="546">
        <f t="shared" si="160"/>
        <v>1</v>
      </c>
      <c r="AV116" s="714">
        <v>1</v>
      </c>
      <c r="AW116" s="731" t="s">
        <v>529</v>
      </c>
      <c r="AX116" s="617">
        <f t="shared" si="162"/>
        <v>603829.88888888888</v>
      </c>
      <c r="AY116" s="509">
        <f t="shared" si="163"/>
        <v>608524.77777777775</v>
      </c>
      <c r="AZ116" s="509">
        <f t="shared" si="164"/>
        <v>613219.66666666663</v>
      </c>
      <c r="BA116" s="509">
        <f t="shared" si="165"/>
        <v>617914.5555555555</v>
      </c>
      <c r="BB116" s="509">
        <f t="shared" si="166"/>
        <v>622609.44444444438</v>
      </c>
      <c r="BC116" s="509">
        <f t="shared" si="167"/>
        <v>627304.33333333326</v>
      </c>
      <c r="BD116" s="509">
        <f t="shared" si="168"/>
        <v>631999.22222222213</v>
      </c>
      <c r="BE116" s="509">
        <f t="shared" si="169"/>
        <v>636694.11111111101</v>
      </c>
      <c r="BF116" s="860">
        <f t="shared" si="170"/>
        <v>641389</v>
      </c>
      <c r="BG116" s="620">
        <v>0.97</v>
      </c>
      <c r="BH116" s="754">
        <f t="shared" si="161"/>
        <v>0.97</v>
      </c>
      <c r="BI116" s="754">
        <f t="shared" si="161"/>
        <v>0.97</v>
      </c>
      <c r="BJ116" s="754">
        <f t="shared" si="161"/>
        <v>0.97</v>
      </c>
      <c r="BK116" s="754">
        <f t="shared" si="161"/>
        <v>0.97</v>
      </c>
      <c r="BL116" s="754">
        <f t="shared" si="161"/>
        <v>0.97</v>
      </c>
      <c r="BM116" s="754">
        <f t="shared" si="161"/>
        <v>0.97</v>
      </c>
      <c r="BN116" s="754">
        <f t="shared" si="161"/>
        <v>0.97</v>
      </c>
      <c r="BO116" s="751">
        <v>0.97</v>
      </c>
      <c r="BP116" s="497"/>
      <c r="BQ116" s="737">
        <f t="shared" si="156"/>
        <v>1710391.5455069998</v>
      </c>
      <c r="BR116" s="738">
        <f t="shared" si="111"/>
        <v>1723794.3650095332</v>
      </c>
      <c r="BS116" s="738">
        <f t="shared" si="112"/>
        <v>1737197.1845120664</v>
      </c>
      <c r="BT116" s="738">
        <f t="shared" si="113"/>
        <v>1750600.0040146001</v>
      </c>
      <c r="BU116" s="738">
        <f t="shared" si="114"/>
        <v>1764002.8235171332</v>
      </c>
      <c r="BV116" s="738">
        <f t="shared" si="115"/>
        <v>1777405.6430196664</v>
      </c>
      <c r="BW116" s="738">
        <f t="shared" si="116"/>
        <v>1790808.4625221998</v>
      </c>
      <c r="BX116" s="738">
        <f t="shared" si="117"/>
        <v>1804211.282024733</v>
      </c>
      <c r="BY116" s="738">
        <f t="shared" si="118"/>
        <v>1817614.1015272662</v>
      </c>
      <c r="BZ116" s="738">
        <f t="shared" si="119"/>
        <v>1831016.9210297999</v>
      </c>
      <c r="CA116" s="739">
        <f t="shared" si="157"/>
        <v>1723794.3650095332</v>
      </c>
      <c r="CB116" s="739">
        <f t="shared" si="135"/>
        <v>1737197.1845120664</v>
      </c>
      <c r="CC116" s="739">
        <f t="shared" si="136"/>
        <v>1750600.0040146001</v>
      </c>
      <c r="CD116" s="739">
        <f t="shared" si="137"/>
        <v>1764002.8235171332</v>
      </c>
      <c r="CE116" s="739">
        <f t="shared" si="138"/>
        <v>1777405.6430196664</v>
      </c>
      <c r="CF116" s="739">
        <f t="shared" si="139"/>
        <v>1790808.4625221998</v>
      </c>
      <c r="CG116" s="739">
        <f t="shared" si="140"/>
        <v>1804211.282024733</v>
      </c>
      <c r="CH116" s="739">
        <f t="shared" si="141"/>
        <v>1817614.1015272662</v>
      </c>
      <c r="CI116" s="739">
        <f t="shared" si="142"/>
        <v>1831016.9210297999</v>
      </c>
    </row>
    <row r="117" spans="1:87">
      <c r="A117" s="580">
        <v>326</v>
      </c>
      <c r="B117" s="497" t="s">
        <v>202</v>
      </c>
      <c r="C117" s="497" t="s">
        <v>203</v>
      </c>
      <c r="D117" s="497" t="s">
        <v>208</v>
      </c>
      <c r="E117" s="497" t="str">
        <f t="shared" si="149"/>
        <v>Purchase of consumables for HPV vaccine</v>
      </c>
      <c r="F117" s="498">
        <v>3</v>
      </c>
      <c r="G117" s="497">
        <v>2.4300000000000002</v>
      </c>
      <c r="H117" s="497">
        <v>3.2423208191126277E-2</v>
      </c>
      <c r="I117" s="497">
        <v>6.4298577064846416</v>
      </c>
      <c r="J117" s="499">
        <v>198.31034821052634</v>
      </c>
      <c r="K117" s="500">
        <f t="shared" si="150"/>
        <v>27398.295051194535</v>
      </c>
      <c r="L117" s="501">
        <v>0</v>
      </c>
      <c r="M117" s="729">
        <v>1</v>
      </c>
      <c r="N117" s="563" t="s">
        <v>51</v>
      </c>
      <c r="O117" s="581" t="s">
        <v>478</v>
      </c>
      <c r="P117" s="535">
        <v>1207173</v>
      </c>
      <c r="Q117" s="539">
        <v>1</v>
      </c>
      <c r="R117" s="502" t="s">
        <v>230</v>
      </c>
      <c r="S117" s="504">
        <f t="shared" si="151"/>
        <v>1207173</v>
      </c>
      <c r="T117" s="501">
        <v>0.7</v>
      </c>
      <c r="U117" s="504" t="s">
        <v>477</v>
      </c>
      <c r="V117" s="504">
        <v>3</v>
      </c>
      <c r="W117" s="497" t="s">
        <v>514</v>
      </c>
      <c r="X117" s="497">
        <v>1.1034599999999999</v>
      </c>
      <c r="Y117" s="507">
        <f t="shared" si="152"/>
        <v>845021</v>
      </c>
      <c r="Z117" s="508">
        <f t="shared" si="153"/>
        <v>960420392.49617982</v>
      </c>
      <c r="AA117" s="578">
        <f t="shared" si="154"/>
        <v>932446.98300599982</v>
      </c>
      <c r="AB117" s="567" t="s">
        <v>49</v>
      </c>
      <c r="AC117" s="593">
        <f t="shared" si="158"/>
        <v>27398.295051194535</v>
      </c>
      <c r="AD117" s="628" t="s">
        <v>478</v>
      </c>
      <c r="AE117" s="597">
        <f t="shared" si="155"/>
        <v>1226734.4444444445</v>
      </c>
      <c r="AF117" s="536">
        <f t="shared" ref="AF117:AL126" si="171">IF($AM117=$AE117,$AE117,(($AM117-$P117)/$AF$2)+AE117)</f>
        <v>1246295.888888889</v>
      </c>
      <c r="AG117" s="536">
        <f t="shared" si="171"/>
        <v>1265857.3333333335</v>
      </c>
      <c r="AH117" s="536">
        <f t="shared" si="171"/>
        <v>1285418.777777778</v>
      </c>
      <c r="AI117" s="536">
        <f t="shared" si="171"/>
        <v>1304980.2222222225</v>
      </c>
      <c r="AJ117" s="536">
        <f t="shared" si="171"/>
        <v>1324541.666666667</v>
      </c>
      <c r="AK117" s="536">
        <f t="shared" si="171"/>
        <v>1344103.1111111115</v>
      </c>
      <c r="AL117" s="536">
        <f t="shared" si="171"/>
        <v>1363664.555555556</v>
      </c>
      <c r="AM117" s="726">
        <v>1383226</v>
      </c>
      <c r="AN117" s="719">
        <v>1</v>
      </c>
      <c r="AO117" s="546">
        <f t="shared" si="160"/>
        <v>1</v>
      </c>
      <c r="AP117" s="546">
        <f t="shared" si="160"/>
        <v>1</v>
      </c>
      <c r="AQ117" s="546">
        <f t="shared" si="160"/>
        <v>1</v>
      </c>
      <c r="AR117" s="546">
        <f t="shared" si="160"/>
        <v>1</v>
      </c>
      <c r="AS117" s="546">
        <f t="shared" si="160"/>
        <v>1</v>
      </c>
      <c r="AT117" s="546">
        <f t="shared" si="160"/>
        <v>1</v>
      </c>
      <c r="AU117" s="546">
        <f t="shared" si="160"/>
        <v>1</v>
      </c>
      <c r="AV117" s="714">
        <v>1</v>
      </c>
      <c r="AW117" s="731" t="s">
        <v>529</v>
      </c>
      <c r="AX117" s="617">
        <f t="shared" si="162"/>
        <v>1226734.4444444445</v>
      </c>
      <c r="AY117" s="509">
        <f t="shared" si="163"/>
        <v>1246295.888888889</v>
      </c>
      <c r="AZ117" s="509">
        <f t="shared" si="164"/>
        <v>1265857.3333333335</v>
      </c>
      <c r="BA117" s="509">
        <f t="shared" si="165"/>
        <v>1285418.777777778</v>
      </c>
      <c r="BB117" s="509">
        <f t="shared" si="166"/>
        <v>1304980.2222222225</v>
      </c>
      <c r="BC117" s="509">
        <f t="shared" si="167"/>
        <v>1324541.666666667</v>
      </c>
      <c r="BD117" s="509">
        <f t="shared" si="168"/>
        <v>1344103.1111111115</v>
      </c>
      <c r="BE117" s="509">
        <f t="shared" si="169"/>
        <v>1363664.555555556</v>
      </c>
      <c r="BF117" s="860">
        <f t="shared" si="170"/>
        <v>1383226</v>
      </c>
      <c r="BG117" s="620">
        <v>0.7</v>
      </c>
      <c r="BH117" s="754">
        <f t="shared" si="161"/>
        <v>0.7</v>
      </c>
      <c r="BI117" s="754">
        <f t="shared" si="161"/>
        <v>0.7</v>
      </c>
      <c r="BJ117" s="754">
        <f t="shared" si="161"/>
        <v>0.7</v>
      </c>
      <c r="BK117" s="754">
        <f t="shared" si="161"/>
        <v>0.7</v>
      </c>
      <c r="BL117" s="754">
        <f t="shared" si="161"/>
        <v>0.7</v>
      </c>
      <c r="BM117" s="754">
        <f t="shared" si="161"/>
        <v>0.7</v>
      </c>
      <c r="BN117" s="754">
        <f t="shared" si="161"/>
        <v>0.7</v>
      </c>
      <c r="BO117" s="751">
        <v>0.7</v>
      </c>
      <c r="BP117" s="497"/>
      <c r="BQ117" s="737">
        <f t="shared" si="156"/>
        <v>932446.98300599982</v>
      </c>
      <c r="BR117" s="738">
        <f t="shared" si="111"/>
        <v>947556.67304666655</v>
      </c>
      <c r="BS117" s="738">
        <f t="shared" si="112"/>
        <v>962666.36308733327</v>
      </c>
      <c r="BT117" s="738">
        <f t="shared" si="113"/>
        <v>977776.053128</v>
      </c>
      <c r="BU117" s="738">
        <f t="shared" si="114"/>
        <v>992885.74316866673</v>
      </c>
      <c r="BV117" s="738">
        <f t="shared" si="115"/>
        <v>1007995.4332093335</v>
      </c>
      <c r="BW117" s="738">
        <f t="shared" si="116"/>
        <v>1023105.1232500001</v>
      </c>
      <c r="BX117" s="738">
        <f t="shared" si="117"/>
        <v>1038214.8132906668</v>
      </c>
      <c r="BY117" s="738">
        <f t="shared" si="118"/>
        <v>1053324.5033313336</v>
      </c>
      <c r="BZ117" s="738">
        <f t="shared" si="119"/>
        <v>1068434.1933719998</v>
      </c>
      <c r="CA117" s="739">
        <f t="shared" si="157"/>
        <v>947556.67304666655</v>
      </c>
      <c r="CB117" s="739">
        <f t="shared" si="135"/>
        <v>962666.36308733327</v>
      </c>
      <c r="CC117" s="739">
        <f t="shared" si="136"/>
        <v>977776.053128</v>
      </c>
      <c r="CD117" s="739">
        <f t="shared" si="137"/>
        <v>992885.74316866673</v>
      </c>
      <c r="CE117" s="739">
        <f t="shared" si="138"/>
        <v>1007995.4332093335</v>
      </c>
      <c r="CF117" s="739">
        <f t="shared" si="139"/>
        <v>1023105.1232500001</v>
      </c>
      <c r="CG117" s="739">
        <f t="shared" si="140"/>
        <v>1038214.8132906668</v>
      </c>
      <c r="CH117" s="739">
        <f t="shared" si="141"/>
        <v>1053324.5033313336</v>
      </c>
      <c r="CI117" s="739">
        <f t="shared" si="142"/>
        <v>1068434.1933719998</v>
      </c>
    </row>
    <row r="118" spans="1:87">
      <c r="A118" s="580">
        <v>328</v>
      </c>
      <c r="B118" s="497" t="s">
        <v>202</v>
      </c>
      <c r="C118" s="497" t="s">
        <v>203</v>
      </c>
      <c r="D118" s="542" t="s">
        <v>209</v>
      </c>
      <c r="E118" s="497" t="str">
        <f t="shared" si="149"/>
        <v>Purchase of consumables for Pentavalent (DPT-Hep-Hib)</v>
      </c>
      <c r="F118" s="498">
        <v>3</v>
      </c>
      <c r="G118" s="497">
        <v>2.5</v>
      </c>
      <c r="H118" s="497">
        <v>5.6059053246406041</v>
      </c>
      <c r="I118" s="497">
        <v>288.28690548112928</v>
      </c>
      <c r="J118" s="499">
        <v>51.425575136628161</v>
      </c>
      <c r="K118" s="500">
        <f t="shared" si="150"/>
        <v>3291520.2049449775</v>
      </c>
      <c r="L118" s="501">
        <v>0.98</v>
      </c>
      <c r="M118" s="729">
        <v>1</v>
      </c>
      <c r="N118" s="563" t="s">
        <v>51</v>
      </c>
      <c r="O118" s="581" t="s">
        <v>476</v>
      </c>
      <c r="P118" s="502">
        <v>599135</v>
      </c>
      <c r="Q118" s="539">
        <v>1</v>
      </c>
      <c r="R118" s="502" t="s">
        <v>230</v>
      </c>
      <c r="S118" s="504">
        <f t="shared" si="151"/>
        <v>599135</v>
      </c>
      <c r="T118" s="501">
        <v>0.98</v>
      </c>
      <c r="U118" s="504" t="s">
        <v>477</v>
      </c>
      <c r="V118" s="504">
        <v>3</v>
      </c>
      <c r="W118" s="497" t="s">
        <v>514</v>
      </c>
      <c r="X118" s="497">
        <v>4.1814600000000004</v>
      </c>
      <c r="Y118" s="507">
        <f t="shared" si="152"/>
        <v>587152</v>
      </c>
      <c r="Z118" s="508">
        <f t="shared" si="153"/>
        <v>2528808472.0487404</v>
      </c>
      <c r="AA118" s="578">
        <f t="shared" si="154"/>
        <v>2455153.8563580005</v>
      </c>
      <c r="AB118" s="567" t="s">
        <v>49</v>
      </c>
      <c r="AC118" s="593">
        <f t="shared" si="158"/>
        <v>3291520.2049449775</v>
      </c>
      <c r="AD118" s="628" t="s">
        <v>476</v>
      </c>
      <c r="AE118" s="597">
        <f t="shared" si="155"/>
        <v>603829.88888888888</v>
      </c>
      <c r="AF118" s="536">
        <f t="shared" si="171"/>
        <v>608524.77777777775</v>
      </c>
      <c r="AG118" s="536">
        <f t="shared" si="171"/>
        <v>613219.66666666663</v>
      </c>
      <c r="AH118" s="536">
        <f t="shared" si="171"/>
        <v>617914.5555555555</v>
      </c>
      <c r="AI118" s="536">
        <f t="shared" si="171"/>
        <v>622609.44444444438</v>
      </c>
      <c r="AJ118" s="536">
        <f t="shared" si="171"/>
        <v>627304.33333333326</v>
      </c>
      <c r="AK118" s="536">
        <f t="shared" si="171"/>
        <v>631999.22222222213</v>
      </c>
      <c r="AL118" s="536">
        <f t="shared" si="171"/>
        <v>636694.11111111101</v>
      </c>
      <c r="AM118" s="735">
        <v>641389</v>
      </c>
      <c r="AN118" s="719">
        <v>1</v>
      </c>
      <c r="AO118" s="546">
        <f t="shared" si="160"/>
        <v>1</v>
      </c>
      <c r="AP118" s="546">
        <f t="shared" si="160"/>
        <v>1</v>
      </c>
      <c r="AQ118" s="546">
        <f t="shared" si="160"/>
        <v>1</v>
      </c>
      <c r="AR118" s="546">
        <f t="shared" si="160"/>
        <v>1</v>
      </c>
      <c r="AS118" s="546">
        <f t="shared" si="160"/>
        <v>1</v>
      </c>
      <c r="AT118" s="546">
        <f t="shared" si="160"/>
        <v>1</v>
      </c>
      <c r="AU118" s="546">
        <f t="shared" si="160"/>
        <v>1</v>
      </c>
      <c r="AV118" s="714">
        <v>1</v>
      </c>
      <c r="AW118" s="731" t="s">
        <v>529</v>
      </c>
      <c r="AX118" s="617">
        <f t="shared" si="162"/>
        <v>603829.88888888888</v>
      </c>
      <c r="AY118" s="509">
        <f t="shared" si="163"/>
        <v>608524.77777777775</v>
      </c>
      <c r="AZ118" s="509">
        <f t="shared" si="164"/>
        <v>613219.66666666663</v>
      </c>
      <c r="BA118" s="509">
        <f t="shared" si="165"/>
        <v>617914.5555555555</v>
      </c>
      <c r="BB118" s="509">
        <f t="shared" si="166"/>
        <v>622609.44444444438</v>
      </c>
      <c r="BC118" s="509">
        <f t="shared" si="167"/>
        <v>627304.33333333326</v>
      </c>
      <c r="BD118" s="509">
        <f t="shared" si="168"/>
        <v>631999.22222222213</v>
      </c>
      <c r="BE118" s="509">
        <f t="shared" si="169"/>
        <v>636694.11111111101</v>
      </c>
      <c r="BF118" s="860">
        <f t="shared" si="170"/>
        <v>641389</v>
      </c>
      <c r="BG118" s="620">
        <v>0.98</v>
      </c>
      <c r="BH118" s="754">
        <f t="shared" si="161"/>
        <v>0.98</v>
      </c>
      <c r="BI118" s="754">
        <f t="shared" si="161"/>
        <v>0.98</v>
      </c>
      <c r="BJ118" s="754">
        <f t="shared" si="161"/>
        <v>0.98</v>
      </c>
      <c r="BK118" s="754">
        <f t="shared" si="161"/>
        <v>0.98</v>
      </c>
      <c r="BL118" s="754">
        <f t="shared" si="161"/>
        <v>0.98</v>
      </c>
      <c r="BM118" s="754">
        <f t="shared" si="161"/>
        <v>0.98</v>
      </c>
      <c r="BN118" s="754">
        <f t="shared" si="161"/>
        <v>0.98</v>
      </c>
      <c r="BO118" s="751">
        <v>0.98</v>
      </c>
      <c r="BP118" s="497"/>
      <c r="BQ118" s="737">
        <f t="shared" si="156"/>
        <v>2455153.8563580005</v>
      </c>
      <c r="BR118" s="738">
        <f t="shared" si="111"/>
        <v>2474392.7166494667</v>
      </c>
      <c r="BS118" s="738">
        <f t="shared" si="112"/>
        <v>2493631.5769409332</v>
      </c>
      <c r="BT118" s="738">
        <f t="shared" si="113"/>
        <v>2512870.4372324003</v>
      </c>
      <c r="BU118" s="738">
        <f t="shared" si="114"/>
        <v>2532109.2975238664</v>
      </c>
      <c r="BV118" s="738">
        <f t="shared" si="115"/>
        <v>2551348.157815333</v>
      </c>
      <c r="BW118" s="738">
        <f t="shared" si="116"/>
        <v>2570587.0181068</v>
      </c>
      <c r="BX118" s="738">
        <f t="shared" si="117"/>
        <v>2589825.8783982666</v>
      </c>
      <c r="BY118" s="738">
        <f t="shared" si="118"/>
        <v>2609064.7386897327</v>
      </c>
      <c r="BZ118" s="738">
        <f t="shared" si="119"/>
        <v>2628303.5989812003</v>
      </c>
      <c r="CA118" s="739">
        <f t="shared" si="157"/>
        <v>2474392.7166494667</v>
      </c>
      <c r="CB118" s="739">
        <f t="shared" si="135"/>
        <v>2493631.5769409332</v>
      </c>
      <c r="CC118" s="739">
        <f t="shared" si="136"/>
        <v>2512870.4372324003</v>
      </c>
      <c r="CD118" s="739">
        <f t="shared" si="137"/>
        <v>2532109.2975238664</v>
      </c>
      <c r="CE118" s="739">
        <f t="shared" si="138"/>
        <v>2551348.157815333</v>
      </c>
      <c r="CF118" s="739">
        <f t="shared" si="139"/>
        <v>2570587.0181068</v>
      </c>
      <c r="CG118" s="739">
        <f t="shared" si="140"/>
        <v>2589825.8783982666</v>
      </c>
      <c r="CH118" s="739">
        <f t="shared" si="141"/>
        <v>2609064.7386897327</v>
      </c>
      <c r="CI118" s="739">
        <f t="shared" si="142"/>
        <v>2628303.5989812003</v>
      </c>
    </row>
    <row r="119" spans="1:87">
      <c r="A119" s="580">
        <v>329</v>
      </c>
      <c r="B119" s="497" t="s">
        <v>202</v>
      </c>
      <c r="C119" s="497"/>
      <c r="D119" s="542" t="s">
        <v>210</v>
      </c>
      <c r="E119" s="497" t="str">
        <f t="shared" si="149"/>
        <v>Purchase of consumables for Measles vaccine</v>
      </c>
      <c r="F119" s="498">
        <v>3</v>
      </c>
      <c r="G119" s="497">
        <v>2.95</v>
      </c>
      <c r="H119" s="497">
        <v>5.6484778252246107E-3</v>
      </c>
      <c r="I119" s="497">
        <v>1.7566548106997083E-2</v>
      </c>
      <c r="J119" s="499">
        <v>3.109961418021244</v>
      </c>
      <c r="K119" s="500">
        <f t="shared" si="150"/>
        <v>6485.384881107685</v>
      </c>
      <c r="L119" s="501">
        <v>0</v>
      </c>
      <c r="M119" s="729">
        <v>1</v>
      </c>
      <c r="N119" s="563" t="s">
        <v>51</v>
      </c>
      <c r="O119" s="581" t="s">
        <v>479</v>
      </c>
      <c r="P119" s="502">
        <v>1171597</v>
      </c>
      <c r="Q119" s="539">
        <v>1</v>
      </c>
      <c r="R119" s="502" t="s">
        <v>230</v>
      </c>
      <c r="S119" s="504">
        <f t="shared" si="151"/>
        <v>1171597</v>
      </c>
      <c r="T119" s="501">
        <v>0.98</v>
      </c>
      <c r="U119" s="504" t="s">
        <v>477</v>
      </c>
      <c r="V119" s="504">
        <v>1</v>
      </c>
      <c r="W119" s="497" t="s">
        <v>514</v>
      </c>
      <c r="X119" s="497">
        <v>1.7508359999999998</v>
      </c>
      <c r="Y119" s="507">
        <f t="shared" si="152"/>
        <v>1148165</v>
      </c>
      <c r="Z119" s="508">
        <f t="shared" si="153"/>
        <v>2070556182.6198647</v>
      </c>
      <c r="AA119" s="578">
        <f t="shared" si="154"/>
        <v>2010248.72099016</v>
      </c>
      <c r="AB119" s="567" t="s">
        <v>49</v>
      </c>
      <c r="AC119" s="593">
        <f t="shared" si="158"/>
        <v>6485.384881107685</v>
      </c>
      <c r="AD119" s="628" t="s">
        <v>479</v>
      </c>
      <c r="AE119" s="597">
        <f t="shared" si="155"/>
        <v>1181662.4444444445</v>
      </c>
      <c r="AF119" s="536">
        <f t="shared" si="171"/>
        <v>1191727.888888889</v>
      </c>
      <c r="AG119" s="536">
        <f t="shared" si="171"/>
        <v>1201793.3333333335</v>
      </c>
      <c r="AH119" s="536">
        <f t="shared" si="171"/>
        <v>1211858.777777778</v>
      </c>
      <c r="AI119" s="536">
        <f t="shared" si="171"/>
        <v>1221924.2222222225</v>
      </c>
      <c r="AJ119" s="536">
        <f t="shared" si="171"/>
        <v>1231989.666666667</v>
      </c>
      <c r="AK119" s="536">
        <f t="shared" si="171"/>
        <v>1242055.1111111115</v>
      </c>
      <c r="AL119" s="536">
        <f t="shared" si="171"/>
        <v>1252120.555555556</v>
      </c>
      <c r="AM119" s="621">
        <v>1262186</v>
      </c>
      <c r="AN119" s="719">
        <v>1</v>
      </c>
      <c r="AO119" s="546">
        <f t="shared" si="160"/>
        <v>1</v>
      </c>
      <c r="AP119" s="546">
        <f t="shared" si="160"/>
        <v>1</v>
      </c>
      <c r="AQ119" s="546">
        <f t="shared" si="160"/>
        <v>1</v>
      </c>
      <c r="AR119" s="546">
        <f t="shared" si="160"/>
        <v>1</v>
      </c>
      <c r="AS119" s="546">
        <f t="shared" si="160"/>
        <v>1</v>
      </c>
      <c r="AT119" s="546">
        <f t="shared" si="160"/>
        <v>1</v>
      </c>
      <c r="AU119" s="546">
        <f t="shared" si="160"/>
        <v>1</v>
      </c>
      <c r="AV119" s="714">
        <v>1</v>
      </c>
      <c r="AW119" s="731" t="s">
        <v>529</v>
      </c>
      <c r="AX119" s="617">
        <f t="shared" si="162"/>
        <v>1181662.4444444445</v>
      </c>
      <c r="AY119" s="509">
        <f t="shared" si="163"/>
        <v>1191727.888888889</v>
      </c>
      <c r="AZ119" s="509">
        <f t="shared" si="164"/>
        <v>1201793.3333333335</v>
      </c>
      <c r="BA119" s="509">
        <f t="shared" si="165"/>
        <v>1211858.777777778</v>
      </c>
      <c r="BB119" s="509">
        <f t="shared" si="166"/>
        <v>1221924.2222222225</v>
      </c>
      <c r="BC119" s="509">
        <f t="shared" si="167"/>
        <v>1231989.666666667</v>
      </c>
      <c r="BD119" s="509">
        <f t="shared" si="168"/>
        <v>1242055.1111111115</v>
      </c>
      <c r="BE119" s="509">
        <f t="shared" si="169"/>
        <v>1252120.555555556</v>
      </c>
      <c r="BF119" s="860">
        <f t="shared" si="170"/>
        <v>1262186</v>
      </c>
      <c r="BG119" s="620">
        <v>0.98</v>
      </c>
      <c r="BH119" s="754">
        <f t="shared" si="161"/>
        <v>0.98</v>
      </c>
      <c r="BI119" s="754">
        <f t="shared" si="161"/>
        <v>0.98</v>
      </c>
      <c r="BJ119" s="754">
        <f t="shared" si="161"/>
        <v>0.98</v>
      </c>
      <c r="BK119" s="754">
        <f t="shared" si="161"/>
        <v>0.98</v>
      </c>
      <c r="BL119" s="754">
        <f t="shared" si="161"/>
        <v>0.98</v>
      </c>
      <c r="BM119" s="754">
        <f t="shared" si="161"/>
        <v>0.98</v>
      </c>
      <c r="BN119" s="754">
        <f t="shared" si="161"/>
        <v>0.98</v>
      </c>
      <c r="BO119" s="751">
        <v>0.98</v>
      </c>
      <c r="BP119" s="497"/>
      <c r="BQ119" s="737">
        <f t="shared" si="156"/>
        <v>2010248.72099016</v>
      </c>
      <c r="BR119" s="738">
        <f t="shared" si="111"/>
        <v>2027519.2046297067</v>
      </c>
      <c r="BS119" s="738">
        <f t="shared" si="112"/>
        <v>2044789.6882692534</v>
      </c>
      <c r="BT119" s="738">
        <f t="shared" si="113"/>
        <v>2062060.1719088</v>
      </c>
      <c r="BU119" s="738">
        <f t="shared" si="114"/>
        <v>2079330.6555483467</v>
      </c>
      <c r="BV119" s="738">
        <f t="shared" si="115"/>
        <v>2096601.1391878934</v>
      </c>
      <c r="BW119" s="738">
        <f t="shared" si="116"/>
        <v>2113871.62282744</v>
      </c>
      <c r="BX119" s="738">
        <f t="shared" si="117"/>
        <v>2131142.1064669872</v>
      </c>
      <c r="BY119" s="738">
        <f t="shared" si="118"/>
        <v>2148412.5901065338</v>
      </c>
      <c r="BZ119" s="738">
        <f t="shared" si="119"/>
        <v>2165683.07374608</v>
      </c>
      <c r="CA119" s="739">
        <f t="shared" si="157"/>
        <v>2027519.2046297067</v>
      </c>
      <c r="CB119" s="739">
        <f t="shared" si="135"/>
        <v>2044789.6882692534</v>
      </c>
      <c r="CC119" s="739">
        <f t="shared" si="136"/>
        <v>2062060.1719088</v>
      </c>
      <c r="CD119" s="739">
        <f t="shared" si="137"/>
        <v>2079330.6555483467</v>
      </c>
      <c r="CE119" s="739">
        <f t="shared" si="138"/>
        <v>2096601.1391878934</v>
      </c>
      <c r="CF119" s="739">
        <f t="shared" si="139"/>
        <v>2113871.62282744</v>
      </c>
      <c r="CG119" s="739">
        <f t="shared" si="140"/>
        <v>2131142.1064669872</v>
      </c>
      <c r="CH119" s="739">
        <f t="shared" si="141"/>
        <v>2148412.5901065338</v>
      </c>
      <c r="CI119" s="739">
        <f t="shared" si="142"/>
        <v>2165683.07374608</v>
      </c>
    </row>
    <row r="120" spans="1:87">
      <c r="A120" s="580"/>
      <c r="B120" s="585" t="s">
        <v>573</v>
      </c>
      <c r="C120" s="586" t="s">
        <v>574</v>
      </c>
      <c r="D120" s="587" t="s">
        <v>216</v>
      </c>
      <c r="E120" s="497" t="str">
        <f t="shared" si="149"/>
        <v>Purchase of consumables for Disease Surveillance</v>
      </c>
      <c r="F120" s="588">
        <v>3</v>
      </c>
      <c r="G120" s="497"/>
      <c r="H120" s="497"/>
      <c r="I120" s="497"/>
      <c r="J120" s="497"/>
      <c r="K120" s="500">
        <f t="shared" si="150"/>
        <v>0</v>
      </c>
      <c r="L120" s="497"/>
      <c r="M120" s="501">
        <v>0.46</v>
      </c>
      <c r="N120" s="563" t="s">
        <v>48</v>
      </c>
      <c r="O120" s="580"/>
      <c r="P120" s="497"/>
      <c r="Q120" s="497"/>
      <c r="R120" s="497"/>
      <c r="S120" s="504">
        <f t="shared" si="151"/>
        <v>0</v>
      </c>
      <c r="T120" s="501"/>
      <c r="U120" s="497"/>
      <c r="V120" s="497"/>
      <c r="W120" s="497"/>
      <c r="X120" s="497"/>
      <c r="Y120" s="507">
        <f t="shared" si="152"/>
        <v>0</v>
      </c>
      <c r="Z120" s="508">
        <f t="shared" si="153"/>
        <v>0</v>
      </c>
      <c r="AA120" s="578">
        <f t="shared" si="154"/>
        <v>0</v>
      </c>
      <c r="AB120" s="567" t="s">
        <v>49</v>
      </c>
      <c r="AC120" s="593">
        <f t="shared" si="158"/>
        <v>0</v>
      </c>
      <c r="AD120" s="567"/>
      <c r="AE120" s="597">
        <f t="shared" si="155"/>
        <v>0</v>
      </c>
      <c r="AF120" s="536">
        <f t="shared" si="171"/>
        <v>0</v>
      </c>
      <c r="AG120" s="536">
        <f t="shared" si="171"/>
        <v>0</v>
      </c>
      <c r="AH120" s="536">
        <f t="shared" si="171"/>
        <v>0</v>
      </c>
      <c r="AI120" s="536">
        <f t="shared" si="171"/>
        <v>0</v>
      </c>
      <c r="AJ120" s="536">
        <f t="shared" si="171"/>
        <v>0</v>
      </c>
      <c r="AK120" s="536">
        <f t="shared" si="171"/>
        <v>0</v>
      </c>
      <c r="AL120" s="536">
        <f t="shared" si="171"/>
        <v>0</v>
      </c>
      <c r="AM120" s="536">
        <v>0</v>
      </c>
      <c r="AN120" s="712"/>
      <c r="AO120" s="713">
        <f t="shared" ref="AO120:AU129" si="172">IF($AV120=$AN120,$AN120,(($AV120-$Q120)/$AF$2)+AN120)</f>
        <v>0</v>
      </c>
      <c r="AP120" s="713">
        <f t="shared" si="172"/>
        <v>0</v>
      </c>
      <c r="AQ120" s="713">
        <f t="shared" si="172"/>
        <v>0</v>
      </c>
      <c r="AR120" s="713">
        <f t="shared" si="172"/>
        <v>0</v>
      </c>
      <c r="AS120" s="713">
        <f t="shared" si="172"/>
        <v>0</v>
      </c>
      <c r="AT120" s="713">
        <f t="shared" si="172"/>
        <v>0</v>
      </c>
      <c r="AU120" s="713">
        <f t="shared" si="172"/>
        <v>0</v>
      </c>
      <c r="AV120" s="721"/>
      <c r="AW120" s="497"/>
      <c r="AX120" s="617">
        <f t="shared" si="162"/>
        <v>0</v>
      </c>
      <c r="AY120" s="509">
        <f t="shared" si="163"/>
        <v>0</v>
      </c>
      <c r="AZ120" s="509">
        <f t="shared" si="164"/>
        <v>0</v>
      </c>
      <c r="BA120" s="509">
        <f t="shared" si="165"/>
        <v>0</v>
      </c>
      <c r="BB120" s="509">
        <f t="shared" si="166"/>
        <v>0</v>
      </c>
      <c r="BC120" s="509">
        <f t="shared" si="167"/>
        <v>0</v>
      </c>
      <c r="BD120" s="509">
        <f t="shared" si="168"/>
        <v>0</v>
      </c>
      <c r="BE120" s="509">
        <f t="shared" si="169"/>
        <v>0</v>
      </c>
      <c r="BF120" s="860">
        <f t="shared" si="170"/>
        <v>0</v>
      </c>
      <c r="BG120" s="624"/>
      <c r="BH120" s="762">
        <f t="shared" ref="BH120:BN129" si="173">IF($BO120=$BG120,$BG120,(($BO120-$T120)/$AF$2)+BG120)</f>
        <v>0</v>
      </c>
      <c r="BI120" s="762">
        <f t="shared" si="173"/>
        <v>0</v>
      </c>
      <c r="BJ120" s="762">
        <f t="shared" si="173"/>
        <v>0</v>
      </c>
      <c r="BK120" s="762">
        <f t="shared" si="173"/>
        <v>0</v>
      </c>
      <c r="BL120" s="762">
        <f t="shared" si="173"/>
        <v>0</v>
      </c>
      <c r="BM120" s="762">
        <f t="shared" si="173"/>
        <v>0</v>
      </c>
      <c r="BN120" s="762">
        <f t="shared" si="173"/>
        <v>0</v>
      </c>
      <c r="BO120" s="755"/>
      <c r="BP120" s="497"/>
      <c r="BQ120" s="737">
        <f t="shared" si="156"/>
        <v>0</v>
      </c>
      <c r="BR120" s="738">
        <f t="shared" si="111"/>
        <v>0</v>
      </c>
      <c r="BS120" s="738">
        <f t="shared" si="112"/>
        <v>0</v>
      </c>
      <c r="BT120" s="738">
        <f t="shared" si="113"/>
        <v>0</v>
      </c>
      <c r="BU120" s="738">
        <f t="shared" si="114"/>
        <v>0</v>
      </c>
      <c r="BV120" s="738">
        <f t="shared" si="115"/>
        <v>0</v>
      </c>
      <c r="BW120" s="738">
        <f t="shared" si="116"/>
        <v>0</v>
      </c>
      <c r="BX120" s="738">
        <f t="shared" si="117"/>
        <v>0</v>
      </c>
      <c r="BY120" s="738">
        <f t="shared" si="118"/>
        <v>0</v>
      </c>
      <c r="BZ120" s="738">
        <f t="shared" si="119"/>
        <v>0</v>
      </c>
      <c r="CA120" s="739">
        <f t="shared" si="157"/>
        <v>0</v>
      </c>
      <c r="CB120" s="739">
        <f t="shared" si="135"/>
        <v>0</v>
      </c>
      <c r="CC120" s="739">
        <f t="shared" si="136"/>
        <v>0</v>
      </c>
      <c r="CD120" s="739">
        <f t="shared" si="137"/>
        <v>0</v>
      </c>
      <c r="CE120" s="739">
        <f t="shared" si="138"/>
        <v>0</v>
      </c>
      <c r="CF120" s="739">
        <f t="shared" si="139"/>
        <v>0</v>
      </c>
      <c r="CG120" s="739">
        <f t="shared" si="140"/>
        <v>0</v>
      </c>
      <c r="CH120" s="739">
        <f t="shared" si="141"/>
        <v>0</v>
      </c>
      <c r="CI120" s="739">
        <f t="shared" si="142"/>
        <v>0</v>
      </c>
    </row>
    <row r="121" spans="1:87" ht="27.6">
      <c r="A121" s="580"/>
      <c r="B121" s="585" t="s">
        <v>573</v>
      </c>
      <c r="C121" s="586" t="s">
        <v>576</v>
      </c>
      <c r="D121" s="587" t="s">
        <v>569</v>
      </c>
      <c r="E121" s="497" t="str">
        <f t="shared" si="149"/>
        <v>Purchase of consumables for Health Promotion &amp; engagement in the community and at the facility</v>
      </c>
      <c r="F121" s="588">
        <v>3</v>
      </c>
      <c r="G121" s="497"/>
      <c r="H121" s="497"/>
      <c r="I121" s="497"/>
      <c r="J121" s="497"/>
      <c r="K121" s="500">
        <f t="shared" si="150"/>
        <v>0</v>
      </c>
      <c r="L121" s="497"/>
      <c r="M121" s="501">
        <v>0.46</v>
      </c>
      <c r="N121" s="563" t="s">
        <v>48</v>
      </c>
      <c r="O121" s="580"/>
      <c r="P121" s="497"/>
      <c r="Q121" s="497"/>
      <c r="R121" s="497"/>
      <c r="S121" s="504">
        <f t="shared" si="151"/>
        <v>0</v>
      </c>
      <c r="T121" s="501"/>
      <c r="U121" s="497"/>
      <c r="V121" s="497"/>
      <c r="W121" s="497"/>
      <c r="X121" s="497"/>
      <c r="Y121" s="507">
        <f t="shared" si="152"/>
        <v>0</v>
      </c>
      <c r="Z121" s="508">
        <f t="shared" si="153"/>
        <v>0</v>
      </c>
      <c r="AA121" s="578">
        <f t="shared" si="154"/>
        <v>0</v>
      </c>
      <c r="AB121" s="567" t="s">
        <v>49</v>
      </c>
      <c r="AC121" s="593">
        <f t="shared" si="158"/>
        <v>0</v>
      </c>
      <c r="AD121" s="627"/>
      <c r="AE121" s="597">
        <f t="shared" si="155"/>
        <v>0</v>
      </c>
      <c r="AF121" s="536">
        <f t="shared" si="171"/>
        <v>0</v>
      </c>
      <c r="AG121" s="536">
        <f t="shared" si="171"/>
        <v>0</v>
      </c>
      <c r="AH121" s="536">
        <f t="shared" si="171"/>
        <v>0</v>
      </c>
      <c r="AI121" s="536">
        <f t="shared" si="171"/>
        <v>0</v>
      </c>
      <c r="AJ121" s="536">
        <f t="shared" si="171"/>
        <v>0</v>
      </c>
      <c r="AK121" s="536">
        <f t="shared" si="171"/>
        <v>0</v>
      </c>
      <c r="AL121" s="536">
        <f t="shared" si="171"/>
        <v>0</v>
      </c>
      <c r="AM121" s="536">
        <v>0</v>
      </c>
      <c r="AN121" s="712"/>
      <c r="AO121" s="713">
        <f t="shared" si="172"/>
        <v>0</v>
      </c>
      <c r="AP121" s="713">
        <f t="shared" si="172"/>
        <v>0</v>
      </c>
      <c r="AQ121" s="713">
        <f t="shared" si="172"/>
        <v>0</v>
      </c>
      <c r="AR121" s="713">
        <f t="shared" si="172"/>
        <v>0</v>
      </c>
      <c r="AS121" s="713">
        <f t="shared" si="172"/>
        <v>0</v>
      </c>
      <c r="AT121" s="713">
        <f t="shared" si="172"/>
        <v>0</v>
      </c>
      <c r="AU121" s="713">
        <f t="shared" si="172"/>
        <v>0</v>
      </c>
      <c r="AV121" s="714"/>
      <c r="AW121" s="732"/>
      <c r="AX121" s="617">
        <f t="shared" si="162"/>
        <v>0</v>
      </c>
      <c r="AY121" s="509">
        <f t="shared" si="163"/>
        <v>0</v>
      </c>
      <c r="AZ121" s="509">
        <f t="shared" si="164"/>
        <v>0</v>
      </c>
      <c r="BA121" s="509">
        <f t="shared" si="165"/>
        <v>0</v>
      </c>
      <c r="BB121" s="509">
        <f t="shared" si="166"/>
        <v>0</v>
      </c>
      <c r="BC121" s="509">
        <f t="shared" si="167"/>
        <v>0</v>
      </c>
      <c r="BD121" s="509">
        <f t="shared" si="168"/>
        <v>0</v>
      </c>
      <c r="BE121" s="509">
        <f t="shared" si="169"/>
        <v>0</v>
      </c>
      <c r="BF121" s="860">
        <f t="shared" si="170"/>
        <v>0</v>
      </c>
      <c r="BG121" s="624"/>
      <c r="BH121" s="762">
        <f t="shared" si="173"/>
        <v>0</v>
      </c>
      <c r="BI121" s="762">
        <f t="shared" si="173"/>
        <v>0</v>
      </c>
      <c r="BJ121" s="762">
        <f t="shared" si="173"/>
        <v>0</v>
      </c>
      <c r="BK121" s="762">
        <f t="shared" si="173"/>
        <v>0</v>
      </c>
      <c r="BL121" s="762">
        <f t="shared" si="173"/>
        <v>0</v>
      </c>
      <c r="BM121" s="762">
        <f t="shared" si="173"/>
        <v>0</v>
      </c>
      <c r="BN121" s="762">
        <f t="shared" si="173"/>
        <v>0</v>
      </c>
      <c r="BO121" s="755"/>
      <c r="BP121" s="497"/>
      <c r="BQ121" s="737">
        <f t="shared" si="156"/>
        <v>0</v>
      </c>
      <c r="BR121" s="738">
        <f t="shared" si="111"/>
        <v>0</v>
      </c>
      <c r="BS121" s="738">
        <f t="shared" si="112"/>
        <v>0</v>
      </c>
      <c r="BT121" s="738">
        <f t="shared" si="113"/>
        <v>0</v>
      </c>
      <c r="BU121" s="738">
        <f t="shared" si="114"/>
        <v>0</v>
      </c>
      <c r="BV121" s="738">
        <f t="shared" si="115"/>
        <v>0</v>
      </c>
      <c r="BW121" s="738">
        <f t="shared" si="116"/>
        <v>0</v>
      </c>
      <c r="BX121" s="738">
        <f t="shared" si="117"/>
        <v>0</v>
      </c>
      <c r="BY121" s="738">
        <f t="shared" si="118"/>
        <v>0</v>
      </c>
      <c r="BZ121" s="738">
        <f t="shared" si="119"/>
        <v>0</v>
      </c>
      <c r="CA121" s="739">
        <f t="shared" si="157"/>
        <v>0</v>
      </c>
      <c r="CB121" s="739">
        <f t="shared" si="135"/>
        <v>0</v>
      </c>
      <c r="CC121" s="739">
        <f t="shared" si="136"/>
        <v>0</v>
      </c>
      <c r="CD121" s="739">
        <f t="shared" si="137"/>
        <v>0</v>
      </c>
      <c r="CE121" s="739">
        <f t="shared" si="138"/>
        <v>0</v>
      </c>
      <c r="CF121" s="739">
        <f t="shared" si="139"/>
        <v>0</v>
      </c>
      <c r="CG121" s="739">
        <f t="shared" si="140"/>
        <v>0</v>
      </c>
      <c r="CH121" s="739">
        <f t="shared" si="141"/>
        <v>0</v>
      </c>
      <c r="CI121" s="739">
        <f t="shared" si="142"/>
        <v>0</v>
      </c>
    </row>
    <row r="122" spans="1:87" ht="27.6">
      <c r="A122" s="580"/>
      <c r="B122" s="585" t="s">
        <v>573</v>
      </c>
      <c r="C122" s="586" t="s">
        <v>576</v>
      </c>
      <c r="D122" s="587" t="s">
        <v>572</v>
      </c>
      <c r="E122" s="497" t="str">
        <f t="shared" si="149"/>
        <v xml:space="preserve">Purchase of consumables for Disaster preparedness and climate change engagement and promotion </v>
      </c>
      <c r="F122" s="588">
        <v>3</v>
      </c>
      <c r="G122" s="497"/>
      <c r="H122" s="497"/>
      <c r="I122" s="497"/>
      <c r="J122" s="497"/>
      <c r="K122" s="500">
        <f t="shared" si="150"/>
        <v>0</v>
      </c>
      <c r="L122" s="497"/>
      <c r="M122" s="501">
        <v>0.46</v>
      </c>
      <c r="N122" s="563" t="s">
        <v>48</v>
      </c>
      <c r="O122" s="580"/>
      <c r="P122" s="497"/>
      <c r="Q122" s="497"/>
      <c r="R122" s="497"/>
      <c r="S122" s="504">
        <f t="shared" si="151"/>
        <v>0</v>
      </c>
      <c r="T122" s="501"/>
      <c r="U122" s="497"/>
      <c r="V122" s="497"/>
      <c r="W122" s="497"/>
      <c r="X122" s="497"/>
      <c r="Y122" s="507">
        <f t="shared" si="152"/>
        <v>0</v>
      </c>
      <c r="Z122" s="508">
        <f t="shared" si="153"/>
        <v>0</v>
      </c>
      <c r="AA122" s="578">
        <f t="shared" si="154"/>
        <v>0</v>
      </c>
      <c r="AB122" s="567" t="s">
        <v>49</v>
      </c>
      <c r="AC122" s="593">
        <f t="shared" si="158"/>
        <v>0</v>
      </c>
      <c r="AD122" s="627"/>
      <c r="AE122" s="597">
        <f t="shared" si="155"/>
        <v>0</v>
      </c>
      <c r="AF122" s="536">
        <f t="shared" si="171"/>
        <v>0</v>
      </c>
      <c r="AG122" s="536">
        <f t="shared" si="171"/>
        <v>0</v>
      </c>
      <c r="AH122" s="536">
        <f t="shared" si="171"/>
        <v>0</v>
      </c>
      <c r="AI122" s="536">
        <f t="shared" si="171"/>
        <v>0</v>
      </c>
      <c r="AJ122" s="536">
        <f t="shared" si="171"/>
        <v>0</v>
      </c>
      <c r="AK122" s="536">
        <f t="shared" si="171"/>
        <v>0</v>
      </c>
      <c r="AL122" s="536">
        <f t="shared" si="171"/>
        <v>0</v>
      </c>
      <c r="AM122" s="536">
        <v>0</v>
      </c>
      <c r="AN122" s="712"/>
      <c r="AO122" s="713">
        <f t="shared" si="172"/>
        <v>0</v>
      </c>
      <c r="AP122" s="713">
        <f t="shared" si="172"/>
        <v>0</v>
      </c>
      <c r="AQ122" s="713">
        <f t="shared" si="172"/>
        <v>0</v>
      </c>
      <c r="AR122" s="713">
        <f t="shared" si="172"/>
        <v>0</v>
      </c>
      <c r="AS122" s="713">
        <f t="shared" si="172"/>
        <v>0</v>
      </c>
      <c r="AT122" s="713">
        <f t="shared" si="172"/>
        <v>0</v>
      </c>
      <c r="AU122" s="713">
        <f t="shared" si="172"/>
        <v>0</v>
      </c>
      <c r="AV122" s="714"/>
      <c r="AW122" s="497"/>
      <c r="AX122" s="617">
        <f t="shared" si="162"/>
        <v>0</v>
      </c>
      <c r="AY122" s="509">
        <f t="shared" si="163"/>
        <v>0</v>
      </c>
      <c r="AZ122" s="509">
        <f t="shared" si="164"/>
        <v>0</v>
      </c>
      <c r="BA122" s="509">
        <f t="shared" si="165"/>
        <v>0</v>
      </c>
      <c r="BB122" s="509">
        <f t="shared" si="166"/>
        <v>0</v>
      </c>
      <c r="BC122" s="509">
        <f t="shared" si="167"/>
        <v>0</v>
      </c>
      <c r="BD122" s="509">
        <f t="shared" si="168"/>
        <v>0</v>
      </c>
      <c r="BE122" s="509">
        <f t="shared" si="169"/>
        <v>0</v>
      </c>
      <c r="BF122" s="860">
        <f t="shared" si="170"/>
        <v>0</v>
      </c>
      <c r="BG122" s="624"/>
      <c r="BH122" s="762">
        <f t="shared" si="173"/>
        <v>0</v>
      </c>
      <c r="BI122" s="762">
        <f t="shared" si="173"/>
        <v>0</v>
      </c>
      <c r="BJ122" s="762">
        <f t="shared" si="173"/>
        <v>0</v>
      </c>
      <c r="BK122" s="762">
        <f t="shared" si="173"/>
        <v>0</v>
      </c>
      <c r="BL122" s="762">
        <f t="shared" si="173"/>
        <v>0</v>
      </c>
      <c r="BM122" s="762">
        <f t="shared" si="173"/>
        <v>0</v>
      </c>
      <c r="BN122" s="762">
        <f t="shared" si="173"/>
        <v>0</v>
      </c>
      <c r="BO122" s="755"/>
      <c r="BP122" s="497"/>
      <c r="BQ122" s="737">
        <f t="shared" si="156"/>
        <v>0</v>
      </c>
      <c r="BR122" s="738">
        <f t="shared" si="111"/>
        <v>0</v>
      </c>
      <c r="BS122" s="738">
        <f t="shared" si="112"/>
        <v>0</v>
      </c>
      <c r="BT122" s="738">
        <f t="shared" si="113"/>
        <v>0</v>
      </c>
      <c r="BU122" s="738">
        <f t="shared" si="114"/>
        <v>0</v>
      </c>
      <c r="BV122" s="738">
        <f t="shared" si="115"/>
        <v>0</v>
      </c>
      <c r="BW122" s="738">
        <f t="shared" si="116"/>
        <v>0</v>
      </c>
      <c r="BX122" s="738">
        <f t="shared" si="117"/>
        <v>0</v>
      </c>
      <c r="BY122" s="738">
        <f t="shared" si="118"/>
        <v>0</v>
      </c>
      <c r="BZ122" s="738">
        <f t="shared" si="119"/>
        <v>0</v>
      </c>
      <c r="CA122" s="739">
        <f t="shared" si="157"/>
        <v>0</v>
      </c>
      <c r="CB122" s="739">
        <f t="shared" si="135"/>
        <v>0</v>
      </c>
      <c r="CC122" s="739">
        <f t="shared" si="136"/>
        <v>0</v>
      </c>
      <c r="CD122" s="739">
        <f t="shared" si="137"/>
        <v>0</v>
      </c>
      <c r="CE122" s="739">
        <f t="shared" si="138"/>
        <v>0</v>
      </c>
      <c r="CF122" s="739">
        <f t="shared" si="139"/>
        <v>0</v>
      </c>
      <c r="CG122" s="739">
        <f t="shared" si="140"/>
        <v>0</v>
      </c>
      <c r="CH122" s="739">
        <f t="shared" si="141"/>
        <v>0</v>
      </c>
      <c r="CI122" s="739">
        <f t="shared" si="142"/>
        <v>0</v>
      </c>
    </row>
    <row r="123" spans="1:87" ht="27.6">
      <c r="A123" s="580"/>
      <c r="B123" s="585" t="s">
        <v>573</v>
      </c>
      <c r="C123" s="586" t="s">
        <v>576</v>
      </c>
      <c r="D123" s="587" t="s">
        <v>568</v>
      </c>
      <c r="E123" s="497" t="str">
        <f t="shared" si="149"/>
        <v>Purchase of consumables for Promotion of hygiene and sanitation including water quality and food safety</v>
      </c>
      <c r="F123" s="588">
        <v>3</v>
      </c>
      <c r="G123" s="497"/>
      <c r="H123" s="497"/>
      <c r="I123" s="497"/>
      <c r="J123" s="497"/>
      <c r="K123" s="500">
        <f t="shared" si="150"/>
        <v>0</v>
      </c>
      <c r="L123" s="497"/>
      <c r="M123" s="501">
        <v>0.46</v>
      </c>
      <c r="N123" s="563" t="s">
        <v>48</v>
      </c>
      <c r="O123" s="580"/>
      <c r="P123" s="497"/>
      <c r="Q123" s="497"/>
      <c r="R123" s="497"/>
      <c r="S123" s="504">
        <f t="shared" si="151"/>
        <v>0</v>
      </c>
      <c r="T123" s="501"/>
      <c r="U123" s="497"/>
      <c r="V123" s="497"/>
      <c r="W123" s="497"/>
      <c r="X123" s="497"/>
      <c r="Y123" s="507">
        <f t="shared" si="152"/>
        <v>0</v>
      </c>
      <c r="Z123" s="508">
        <f t="shared" si="153"/>
        <v>0</v>
      </c>
      <c r="AA123" s="578">
        <f t="shared" si="154"/>
        <v>0</v>
      </c>
      <c r="AB123" s="567" t="s">
        <v>49</v>
      </c>
      <c r="AC123" s="593">
        <f t="shared" si="158"/>
        <v>0</v>
      </c>
      <c r="AD123" s="567"/>
      <c r="AE123" s="597">
        <f t="shared" si="155"/>
        <v>0</v>
      </c>
      <c r="AF123" s="536">
        <f t="shared" si="171"/>
        <v>0</v>
      </c>
      <c r="AG123" s="536">
        <f t="shared" si="171"/>
        <v>0</v>
      </c>
      <c r="AH123" s="536">
        <f t="shared" si="171"/>
        <v>0</v>
      </c>
      <c r="AI123" s="536">
        <f t="shared" si="171"/>
        <v>0</v>
      </c>
      <c r="AJ123" s="536">
        <f t="shared" si="171"/>
        <v>0</v>
      </c>
      <c r="AK123" s="536">
        <f t="shared" si="171"/>
        <v>0</v>
      </c>
      <c r="AL123" s="536">
        <f t="shared" si="171"/>
        <v>0</v>
      </c>
      <c r="AM123" s="536">
        <v>0</v>
      </c>
      <c r="AN123" s="712"/>
      <c r="AO123" s="713">
        <f t="shared" si="172"/>
        <v>0</v>
      </c>
      <c r="AP123" s="713">
        <f t="shared" si="172"/>
        <v>0</v>
      </c>
      <c r="AQ123" s="713">
        <f t="shared" si="172"/>
        <v>0</v>
      </c>
      <c r="AR123" s="713">
        <f t="shared" si="172"/>
        <v>0</v>
      </c>
      <c r="AS123" s="713">
        <f t="shared" si="172"/>
        <v>0</v>
      </c>
      <c r="AT123" s="713">
        <f t="shared" si="172"/>
        <v>0</v>
      </c>
      <c r="AU123" s="713">
        <f t="shared" si="172"/>
        <v>0</v>
      </c>
      <c r="AV123" s="720"/>
      <c r="AW123" s="497"/>
      <c r="AX123" s="617">
        <f t="shared" si="162"/>
        <v>0</v>
      </c>
      <c r="AY123" s="509">
        <f t="shared" si="163"/>
        <v>0</v>
      </c>
      <c r="AZ123" s="509">
        <f t="shared" si="164"/>
        <v>0</v>
      </c>
      <c r="BA123" s="509">
        <f t="shared" si="165"/>
        <v>0</v>
      </c>
      <c r="BB123" s="509">
        <f t="shared" si="166"/>
        <v>0</v>
      </c>
      <c r="BC123" s="509">
        <f t="shared" si="167"/>
        <v>0</v>
      </c>
      <c r="BD123" s="509">
        <f t="shared" si="168"/>
        <v>0</v>
      </c>
      <c r="BE123" s="509">
        <f t="shared" si="169"/>
        <v>0</v>
      </c>
      <c r="BF123" s="860">
        <f t="shared" si="170"/>
        <v>0</v>
      </c>
      <c r="BG123" s="624"/>
      <c r="BH123" s="762">
        <f t="shared" si="173"/>
        <v>0</v>
      </c>
      <c r="BI123" s="762">
        <f t="shared" si="173"/>
        <v>0</v>
      </c>
      <c r="BJ123" s="762">
        <f t="shared" si="173"/>
        <v>0</v>
      </c>
      <c r="BK123" s="762">
        <f t="shared" si="173"/>
        <v>0</v>
      </c>
      <c r="BL123" s="762">
        <f t="shared" si="173"/>
        <v>0</v>
      </c>
      <c r="BM123" s="762">
        <f t="shared" si="173"/>
        <v>0</v>
      </c>
      <c r="BN123" s="762">
        <f t="shared" si="173"/>
        <v>0</v>
      </c>
      <c r="BO123" s="760"/>
      <c r="BP123" s="497"/>
      <c r="BQ123" s="737">
        <f t="shared" si="156"/>
        <v>0</v>
      </c>
      <c r="BR123" s="738">
        <f t="shared" si="111"/>
        <v>0</v>
      </c>
      <c r="BS123" s="738">
        <f t="shared" si="112"/>
        <v>0</v>
      </c>
      <c r="BT123" s="738">
        <f t="shared" si="113"/>
        <v>0</v>
      </c>
      <c r="BU123" s="738">
        <f t="shared" si="114"/>
        <v>0</v>
      </c>
      <c r="BV123" s="738">
        <f t="shared" si="115"/>
        <v>0</v>
      </c>
      <c r="BW123" s="738">
        <f t="shared" si="116"/>
        <v>0</v>
      </c>
      <c r="BX123" s="738">
        <f t="shared" si="117"/>
        <v>0</v>
      </c>
      <c r="BY123" s="738">
        <f t="shared" si="118"/>
        <v>0</v>
      </c>
      <c r="BZ123" s="738">
        <f t="shared" si="119"/>
        <v>0</v>
      </c>
      <c r="CA123" s="739">
        <f t="shared" si="157"/>
        <v>0</v>
      </c>
      <c r="CB123" s="739">
        <f t="shared" si="135"/>
        <v>0</v>
      </c>
      <c r="CC123" s="739">
        <f t="shared" si="136"/>
        <v>0</v>
      </c>
      <c r="CD123" s="739">
        <f t="shared" si="137"/>
        <v>0</v>
      </c>
      <c r="CE123" s="739">
        <f t="shared" si="138"/>
        <v>0</v>
      </c>
      <c r="CF123" s="739">
        <f t="shared" si="139"/>
        <v>0</v>
      </c>
      <c r="CG123" s="739">
        <f t="shared" si="140"/>
        <v>0</v>
      </c>
      <c r="CH123" s="739">
        <f t="shared" si="141"/>
        <v>0</v>
      </c>
      <c r="CI123" s="739">
        <f t="shared" si="142"/>
        <v>0</v>
      </c>
    </row>
    <row r="124" spans="1:87" ht="18" customHeight="1">
      <c r="A124" s="580"/>
      <c r="B124" s="585" t="s">
        <v>573</v>
      </c>
      <c r="C124" s="586" t="s">
        <v>576</v>
      </c>
      <c r="D124" s="587" t="s">
        <v>570</v>
      </c>
      <c r="E124" s="497" t="str">
        <f t="shared" si="149"/>
        <v xml:space="preserve">Purchase of consumables for Prevention of accident, injury and violence </v>
      </c>
      <c r="F124" s="588">
        <v>3</v>
      </c>
      <c r="G124" s="497"/>
      <c r="H124" s="497"/>
      <c r="I124" s="497"/>
      <c r="J124" s="497"/>
      <c r="K124" s="500">
        <f t="shared" si="150"/>
        <v>0</v>
      </c>
      <c r="L124" s="497"/>
      <c r="M124" s="501">
        <v>0.46</v>
      </c>
      <c r="N124" s="563" t="s">
        <v>48</v>
      </c>
      <c r="O124" s="580"/>
      <c r="P124" s="497"/>
      <c r="Q124" s="497"/>
      <c r="R124" s="497"/>
      <c r="S124" s="504">
        <f t="shared" si="151"/>
        <v>0</v>
      </c>
      <c r="T124" s="501"/>
      <c r="U124" s="497"/>
      <c r="V124" s="497"/>
      <c r="W124" s="497"/>
      <c r="X124" s="497"/>
      <c r="Y124" s="507">
        <f t="shared" si="152"/>
        <v>0</v>
      </c>
      <c r="Z124" s="508">
        <f t="shared" si="153"/>
        <v>0</v>
      </c>
      <c r="AA124" s="578">
        <f t="shared" si="154"/>
        <v>0</v>
      </c>
      <c r="AB124" s="567" t="s">
        <v>49</v>
      </c>
      <c r="AC124" s="593">
        <f t="shared" si="158"/>
        <v>0</v>
      </c>
      <c r="AD124" s="567"/>
      <c r="AE124" s="597">
        <f t="shared" si="155"/>
        <v>0</v>
      </c>
      <c r="AF124" s="536">
        <f t="shared" si="171"/>
        <v>0</v>
      </c>
      <c r="AG124" s="536">
        <f t="shared" si="171"/>
        <v>0</v>
      </c>
      <c r="AH124" s="536">
        <f t="shared" si="171"/>
        <v>0</v>
      </c>
      <c r="AI124" s="536">
        <f t="shared" si="171"/>
        <v>0</v>
      </c>
      <c r="AJ124" s="536">
        <f t="shared" si="171"/>
        <v>0</v>
      </c>
      <c r="AK124" s="536">
        <f t="shared" si="171"/>
        <v>0</v>
      </c>
      <c r="AL124" s="536">
        <f t="shared" si="171"/>
        <v>0</v>
      </c>
      <c r="AM124" s="536">
        <v>0</v>
      </c>
      <c r="AN124" s="712"/>
      <c r="AO124" s="713">
        <f t="shared" si="172"/>
        <v>0</v>
      </c>
      <c r="AP124" s="713">
        <f t="shared" si="172"/>
        <v>0</v>
      </c>
      <c r="AQ124" s="713">
        <f t="shared" si="172"/>
        <v>0</v>
      </c>
      <c r="AR124" s="713">
        <f t="shared" si="172"/>
        <v>0</v>
      </c>
      <c r="AS124" s="713">
        <f t="shared" si="172"/>
        <v>0</v>
      </c>
      <c r="AT124" s="713">
        <f t="shared" si="172"/>
        <v>0</v>
      </c>
      <c r="AU124" s="713">
        <f t="shared" si="172"/>
        <v>0</v>
      </c>
      <c r="AV124" s="720"/>
      <c r="AW124" s="497"/>
      <c r="AX124" s="617">
        <f t="shared" si="162"/>
        <v>0</v>
      </c>
      <c r="AY124" s="509">
        <f t="shared" si="163"/>
        <v>0</v>
      </c>
      <c r="AZ124" s="509">
        <f t="shared" si="164"/>
        <v>0</v>
      </c>
      <c r="BA124" s="509">
        <f t="shared" si="165"/>
        <v>0</v>
      </c>
      <c r="BB124" s="509">
        <f t="shared" si="166"/>
        <v>0</v>
      </c>
      <c r="BC124" s="509">
        <f t="shared" si="167"/>
        <v>0</v>
      </c>
      <c r="BD124" s="509">
        <f t="shared" si="168"/>
        <v>0</v>
      </c>
      <c r="BE124" s="509">
        <f t="shared" si="169"/>
        <v>0</v>
      </c>
      <c r="BF124" s="860">
        <f t="shared" si="170"/>
        <v>0</v>
      </c>
      <c r="BG124" s="624"/>
      <c r="BH124" s="762">
        <f t="shared" si="173"/>
        <v>0</v>
      </c>
      <c r="BI124" s="762">
        <f t="shared" si="173"/>
        <v>0</v>
      </c>
      <c r="BJ124" s="762">
        <f t="shared" si="173"/>
        <v>0</v>
      </c>
      <c r="BK124" s="762">
        <f t="shared" si="173"/>
        <v>0</v>
      </c>
      <c r="BL124" s="762">
        <f t="shared" si="173"/>
        <v>0</v>
      </c>
      <c r="BM124" s="762">
        <f t="shared" si="173"/>
        <v>0</v>
      </c>
      <c r="BN124" s="762">
        <f t="shared" si="173"/>
        <v>0</v>
      </c>
      <c r="BO124" s="760"/>
      <c r="BP124" s="497"/>
      <c r="BQ124" s="737">
        <f t="shared" si="156"/>
        <v>0</v>
      </c>
      <c r="BR124" s="738">
        <f t="shared" si="111"/>
        <v>0</v>
      </c>
      <c r="BS124" s="738">
        <f t="shared" si="112"/>
        <v>0</v>
      </c>
      <c r="BT124" s="738">
        <f t="shared" si="113"/>
        <v>0</v>
      </c>
      <c r="BU124" s="738">
        <f t="shared" si="114"/>
        <v>0</v>
      </c>
      <c r="BV124" s="738">
        <f t="shared" si="115"/>
        <v>0</v>
      </c>
      <c r="BW124" s="738">
        <f t="shared" si="116"/>
        <v>0</v>
      </c>
      <c r="BX124" s="738">
        <f t="shared" si="117"/>
        <v>0</v>
      </c>
      <c r="BY124" s="738">
        <f t="shared" si="118"/>
        <v>0</v>
      </c>
      <c r="BZ124" s="738">
        <f t="shared" si="119"/>
        <v>0</v>
      </c>
      <c r="CA124" s="739">
        <f t="shared" si="157"/>
        <v>0</v>
      </c>
      <c r="CB124" s="739">
        <f t="shared" si="135"/>
        <v>0</v>
      </c>
      <c r="CC124" s="739">
        <f t="shared" si="136"/>
        <v>0</v>
      </c>
      <c r="CD124" s="739">
        <f t="shared" si="137"/>
        <v>0</v>
      </c>
      <c r="CE124" s="739">
        <f t="shared" si="138"/>
        <v>0</v>
      </c>
      <c r="CF124" s="739">
        <f t="shared" si="139"/>
        <v>0</v>
      </c>
      <c r="CG124" s="739">
        <f t="shared" si="140"/>
        <v>0</v>
      </c>
      <c r="CH124" s="739">
        <f t="shared" si="141"/>
        <v>0</v>
      </c>
      <c r="CI124" s="739">
        <f t="shared" si="142"/>
        <v>0</v>
      </c>
    </row>
    <row r="125" spans="1:87" ht="16.2" customHeight="1">
      <c r="A125" s="580"/>
      <c r="B125" s="585" t="s">
        <v>573</v>
      </c>
      <c r="C125" s="586" t="s">
        <v>213</v>
      </c>
      <c r="D125" s="587" t="s">
        <v>221</v>
      </c>
      <c r="E125" s="497" t="str">
        <f t="shared" si="149"/>
        <v>Purchase of consumables for Occupational Health Promotion</v>
      </c>
      <c r="F125" s="588">
        <v>3</v>
      </c>
      <c r="G125" s="497"/>
      <c r="H125" s="497"/>
      <c r="I125" s="497"/>
      <c r="J125" s="497"/>
      <c r="K125" s="500">
        <f t="shared" si="150"/>
        <v>0</v>
      </c>
      <c r="L125" s="497"/>
      <c r="M125" s="501">
        <v>0.46</v>
      </c>
      <c r="N125" s="563" t="s">
        <v>48</v>
      </c>
      <c r="O125" s="580"/>
      <c r="P125" s="497"/>
      <c r="Q125" s="497"/>
      <c r="R125" s="497"/>
      <c r="S125" s="504">
        <f t="shared" si="151"/>
        <v>0</v>
      </c>
      <c r="T125" s="501"/>
      <c r="U125" s="497"/>
      <c r="V125" s="497"/>
      <c r="W125" s="497"/>
      <c r="X125" s="497"/>
      <c r="Y125" s="507">
        <f t="shared" si="152"/>
        <v>0</v>
      </c>
      <c r="Z125" s="508">
        <f t="shared" si="153"/>
        <v>0</v>
      </c>
      <c r="AA125" s="578">
        <f t="shared" si="154"/>
        <v>0</v>
      </c>
      <c r="AB125" s="567" t="s">
        <v>49</v>
      </c>
      <c r="AC125" s="593">
        <f t="shared" si="158"/>
        <v>0</v>
      </c>
      <c r="AD125" s="567"/>
      <c r="AE125" s="597">
        <f t="shared" si="155"/>
        <v>0</v>
      </c>
      <c r="AF125" s="536">
        <f t="shared" si="171"/>
        <v>0</v>
      </c>
      <c r="AG125" s="536">
        <f t="shared" si="171"/>
        <v>0</v>
      </c>
      <c r="AH125" s="536">
        <f t="shared" si="171"/>
        <v>0</v>
      </c>
      <c r="AI125" s="536">
        <f t="shared" si="171"/>
        <v>0</v>
      </c>
      <c r="AJ125" s="536">
        <f t="shared" si="171"/>
        <v>0</v>
      </c>
      <c r="AK125" s="536">
        <f t="shared" si="171"/>
        <v>0</v>
      </c>
      <c r="AL125" s="536">
        <f t="shared" si="171"/>
        <v>0</v>
      </c>
      <c r="AM125" s="536">
        <v>0</v>
      </c>
      <c r="AN125" s="610"/>
      <c r="AO125" s="523">
        <f t="shared" si="172"/>
        <v>0</v>
      </c>
      <c r="AP125" s="523">
        <f t="shared" si="172"/>
        <v>0</v>
      </c>
      <c r="AQ125" s="523">
        <f t="shared" si="172"/>
        <v>0</v>
      </c>
      <c r="AR125" s="523">
        <f t="shared" si="172"/>
        <v>0</v>
      </c>
      <c r="AS125" s="523">
        <f t="shared" si="172"/>
        <v>0</v>
      </c>
      <c r="AT125" s="523">
        <f t="shared" si="172"/>
        <v>0</v>
      </c>
      <c r="AU125" s="523">
        <f t="shared" si="172"/>
        <v>0</v>
      </c>
      <c r="AV125" s="720"/>
      <c r="AW125" s="497"/>
      <c r="AX125" s="617">
        <f t="shared" si="162"/>
        <v>0</v>
      </c>
      <c r="AY125" s="509">
        <f t="shared" si="163"/>
        <v>0</v>
      </c>
      <c r="AZ125" s="509">
        <f t="shared" si="164"/>
        <v>0</v>
      </c>
      <c r="BA125" s="509">
        <f t="shared" si="165"/>
        <v>0</v>
      </c>
      <c r="BB125" s="509">
        <f t="shared" si="166"/>
        <v>0</v>
      </c>
      <c r="BC125" s="509">
        <f t="shared" si="167"/>
        <v>0</v>
      </c>
      <c r="BD125" s="509">
        <f t="shared" si="168"/>
        <v>0</v>
      </c>
      <c r="BE125" s="509">
        <f t="shared" si="169"/>
        <v>0</v>
      </c>
      <c r="BF125" s="860">
        <f t="shared" si="170"/>
        <v>0</v>
      </c>
      <c r="BG125" s="610"/>
      <c r="BH125" s="523">
        <f t="shared" si="173"/>
        <v>0</v>
      </c>
      <c r="BI125" s="523">
        <f t="shared" si="173"/>
        <v>0</v>
      </c>
      <c r="BJ125" s="523">
        <f t="shared" si="173"/>
        <v>0</v>
      </c>
      <c r="BK125" s="523">
        <f t="shared" si="173"/>
        <v>0</v>
      </c>
      <c r="BL125" s="523">
        <f t="shared" si="173"/>
        <v>0</v>
      </c>
      <c r="BM125" s="523">
        <f t="shared" si="173"/>
        <v>0</v>
      </c>
      <c r="BN125" s="523">
        <f t="shared" si="173"/>
        <v>0</v>
      </c>
      <c r="BO125" s="760"/>
      <c r="BP125" s="497"/>
      <c r="BQ125" s="737">
        <f t="shared" si="156"/>
        <v>0</v>
      </c>
      <c r="BR125" s="738">
        <f t="shared" si="111"/>
        <v>0</v>
      </c>
      <c r="BS125" s="738">
        <f t="shared" si="112"/>
        <v>0</v>
      </c>
      <c r="BT125" s="738">
        <f t="shared" si="113"/>
        <v>0</v>
      </c>
      <c r="BU125" s="738">
        <f t="shared" si="114"/>
        <v>0</v>
      </c>
      <c r="BV125" s="738">
        <f t="shared" si="115"/>
        <v>0</v>
      </c>
      <c r="BW125" s="738">
        <f t="shared" si="116"/>
        <v>0</v>
      </c>
      <c r="BX125" s="738">
        <f t="shared" si="117"/>
        <v>0</v>
      </c>
      <c r="BY125" s="738">
        <f t="shared" si="118"/>
        <v>0</v>
      </c>
      <c r="BZ125" s="738">
        <f t="shared" si="119"/>
        <v>0</v>
      </c>
      <c r="CA125" s="739">
        <f t="shared" si="157"/>
        <v>0</v>
      </c>
      <c r="CB125" s="739">
        <f t="shared" si="135"/>
        <v>0</v>
      </c>
      <c r="CC125" s="739">
        <f t="shared" si="136"/>
        <v>0</v>
      </c>
      <c r="CD125" s="739">
        <f t="shared" si="137"/>
        <v>0</v>
      </c>
      <c r="CE125" s="739">
        <f t="shared" si="138"/>
        <v>0</v>
      </c>
      <c r="CF125" s="739">
        <f t="shared" si="139"/>
        <v>0</v>
      </c>
      <c r="CG125" s="739">
        <f t="shared" si="140"/>
        <v>0</v>
      </c>
      <c r="CH125" s="739">
        <f t="shared" si="141"/>
        <v>0</v>
      </c>
      <c r="CI125" s="739">
        <f t="shared" si="142"/>
        <v>0</v>
      </c>
    </row>
    <row r="126" spans="1:87" ht="16.2" customHeight="1">
      <c r="A126" s="580"/>
      <c r="B126" s="585" t="s">
        <v>573</v>
      </c>
      <c r="C126" s="586" t="s">
        <v>575</v>
      </c>
      <c r="D126" s="587" t="s">
        <v>223</v>
      </c>
      <c r="E126" s="497" t="str">
        <f t="shared" si="149"/>
        <v>Purchase of consumables for Home-based care of chronically ill patients</v>
      </c>
      <c r="F126" s="588">
        <v>3</v>
      </c>
      <c r="G126" s="497"/>
      <c r="H126" s="497"/>
      <c r="I126" s="497"/>
      <c r="J126" s="497"/>
      <c r="K126" s="500">
        <f t="shared" si="150"/>
        <v>0</v>
      </c>
      <c r="L126" s="497"/>
      <c r="M126" s="501">
        <v>0.46</v>
      </c>
      <c r="N126" s="563" t="s">
        <v>48</v>
      </c>
      <c r="O126" s="580"/>
      <c r="P126" s="497"/>
      <c r="Q126" s="497"/>
      <c r="R126" s="497"/>
      <c r="S126" s="504">
        <f t="shared" si="151"/>
        <v>0</v>
      </c>
      <c r="T126" s="501"/>
      <c r="U126" s="497"/>
      <c r="V126" s="497"/>
      <c r="W126" s="497"/>
      <c r="X126" s="497"/>
      <c r="Y126" s="507">
        <f t="shared" si="152"/>
        <v>0</v>
      </c>
      <c r="Z126" s="508">
        <f t="shared" si="153"/>
        <v>0</v>
      </c>
      <c r="AA126" s="578">
        <f t="shared" si="154"/>
        <v>0</v>
      </c>
      <c r="AB126" s="567" t="s">
        <v>49</v>
      </c>
      <c r="AC126" s="593">
        <f t="shared" si="158"/>
        <v>0</v>
      </c>
      <c r="AD126" s="567"/>
      <c r="AE126" s="597">
        <f t="shared" si="155"/>
        <v>0</v>
      </c>
      <c r="AF126" s="536">
        <f t="shared" si="171"/>
        <v>0</v>
      </c>
      <c r="AG126" s="536">
        <f t="shared" si="171"/>
        <v>0</v>
      </c>
      <c r="AH126" s="536">
        <f t="shared" si="171"/>
        <v>0</v>
      </c>
      <c r="AI126" s="536">
        <f t="shared" si="171"/>
        <v>0</v>
      </c>
      <c r="AJ126" s="536">
        <f t="shared" si="171"/>
        <v>0</v>
      </c>
      <c r="AK126" s="536">
        <f t="shared" si="171"/>
        <v>0</v>
      </c>
      <c r="AL126" s="536">
        <f t="shared" si="171"/>
        <v>0</v>
      </c>
      <c r="AM126" s="536">
        <v>0</v>
      </c>
      <c r="AN126" s="708"/>
      <c r="AO126" s="546">
        <f t="shared" si="172"/>
        <v>0</v>
      </c>
      <c r="AP126" s="546">
        <f t="shared" si="172"/>
        <v>0</v>
      </c>
      <c r="AQ126" s="546">
        <f t="shared" si="172"/>
        <v>0</v>
      </c>
      <c r="AR126" s="546">
        <f t="shared" si="172"/>
        <v>0</v>
      </c>
      <c r="AS126" s="546">
        <f t="shared" si="172"/>
        <v>0</v>
      </c>
      <c r="AT126" s="546">
        <f t="shared" si="172"/>
        <v>0</v>
      </c>
      <c r="AU126" s="546">
        <f t="shared" si="172"/>
        <v>0</v>
      </c>
      <c r="AV126" s="720"/>
      <c r="AW126" s="497"/>
      <c r="AX126" s="617">
        <f t="shared" si="162"/>
        <v>0</v>
      </c>
      <c r="AY126" s="509">
        <f t="shared" si="163"/>
        <v>0</v>
      </c>
      <c r="AZ126" s="509">
        <f t="shared" si="164"/>
        <v>0</v>
      </c>
      <c r="BA126" s="509">
        <f t="shared" si="165"/>
        <v>0</v>
      </c>
      <c r="BB126" s="509">
        <f t="shared" si="166"/>
        <v>0</v>
      </c>
      <c r="BC126" s="509">
        <f t="shared" si="167"/>
        <v>0</v>
      </c>
      <c r="BD126" s="509">
        <f t="shared" si="168"/>
        <v>0</v>
      </c>
      <c r="BE126" s="509">
        <f t="shared" si="169"/>
        <v>0</v>
      </c>
      <c r="BF126" s="860">
        <f t="shared" si="170"/>
        <v>0</v>
      </c>
      <c r="BG126" s="606"/>
      <c r="BH126" s="546">
        <f t="shared" si="173"/>
        <v>0</v>
      </c>
      <c r="BI126" s="546">
        <f t="shared" si="173"/>
        <v>0</v>
      </c>
      <c r="BJ126" s="546">
        <f t="shared" si="173"/>
        <v>0</v>
      </c>
      <c r="BK126" s="546">
        <f t="shared" si="173"/>
        <v>0</v>
      </c>
      <c r="BL126" s="546">
        <f t="shared" si="173"/>
        <v>0</v>
      </c>
      <c r="BM126" s="546">
        <f t="shared" si="173"/>
        <v>0</v>
      </c>
      <c r="BN126" s="546">
        <f t="shared" si="173"/>
        <v>0</v>
      </c>
      <c r="BO126" s="752"/>
      <c r="BP126" s="497"/>
      <c r="BQ126" s="737">
        <f t="shared" si="156"/>
        <v>0</v>
      </c>
      <c r="BR126" s="738">
        <f t="shared" si="111"/>
        <v>0</v>
      </c>
      <c r="BS126" s="738">
        <f t="shared" si="112"/>
        <v>0</v>
      </c>
      <c r="BT126" s="738">
        <f t="shared" si="113"/>
        <v>0</v>
      </c>
      <c r="BU126" s="738">
        <f t="shared" si="114"/>
        <v>0</v>
      </c>
      <c r="BV126" s="738">
        <f t="shared" si="115"/>
        <v>0</v>
      </c>
      <c r="BW126" s="738">
        <f t="shared" si="116"/>
        <v>0</v>
      </c>
      <c r="BX126" s="738">
        <f t="shared" si="117"/>
        <v>0</v>
      </c>
      <c r="BY126" s="738">
        <f t="shared" si="118"/>
        <v>0</v>
      </c>
      <c r="BZ126" s="738">
        <f t="shared" si="119"/>
        <v>0</v>
      </c>
      <c r="CA126" s="739">
        <f t="shared" si="157"/>
        <v>0</v>
      </c>
      <c r="CB126" s="739">
        <f t="shared" si="135"/>
        <v>0</v>
      </c>
      <c r="CC126" s="739">
        <f t="shared" si="136"/>
        <v>0</v>
      </c>
      <c r="CD126" s="739">
        <f t="shared" si="137"/>
        <v>0</v>
      </c>
      <c r="CE126" s="739">
        <f t="shared" si="138"/>
        <v>0</v>
      </c>
      <c r="CF126" s="739">
        <f t="shared" si="139"/>
        <v>0</v>
      </c>
      <c r="CG126" s="739">
        <f t="shared" si="140"/>
        <v>0</v>
      </c>
      <c r="CH126" s="739">
        <f t="shared" si="141"/>
        <v>0</v>
      </c>
      <c r="CI126" s="739">
        <f t="shared" si="142"/>
        <v>0</v>
      </c>
    </row>
    <row r="127" spans="1:87">
      <c r="A127" s="580"/>
      <c r="B127" s="542" t="s">
        <v>101</v>
      </c>
      <c r="C127" s="542" t="s">
        <v>227</v>
      </c>
      <c r="D127" s="589" t="s">
        <v>228</v>
      </c>
      <c r="E127" s="497" t="str">
        <f t="shared" si="149"/>
        <v xml:space="preserve">Purchase of consumables for SGBV Screening </v>
      </c>
      <c r="F127" s="590">
        <v>3</v>
      </c>
      <c r="G127" s="497"/>
      <c r="H127" s="497"/>
      <c r="I127" s="497"/>
      <c r="J127" s="497"/>
      <c r="K127" s="500">
        <f t="shared" si="150"/>
        <v>0</v>
      </c>
      <c r="L127" s="497"/>
      <c r="M127" s="501">
        <v>0.46</v>
      </c>
      <c r="N127" s="563" t="s">
        <v>48</v>
      </c>
      <c r="O127" s="580" t="s">
        <v>458</v>
      </c>
      <c r="P127" s="497">
        <v>9672513</v>
      </c>
      <c r="Q127" s="534">
        <v>0.7</v>
      </c>
      <c r="R127" s="497" t="s">
        <v>485</v>
      </c>
      <c r="S127" s="504">
        <f t="shared" si="151"/>
        <v>6770759.0999999996</v>
      </c>
      <c r="T127" s="501">
        <v>0.3</v>
      </c>
      <c r="U127" s="497" t="s">
        <v>434</v>
      </c>
      <c r="V127" s="497">
        <v>1</v>
      </c>
      <c r="W127" s="591" t="s">
        <v>613</v>
      </c>
      <c r="X127" s="497">
        <v>0</v>
      </c>
      <c r="Y127" s="507">
        <f t="shared" si="152"/>
        <v>2031228</v>
      </c>
      <c r="Z127" s="508">
        <f t="shared" si="153"/>
        <v>0</v>
      </c>
      <c r="AA127" s="578">
        <f t="shared" si="154"/>
        <v>0</v>
      </c>
      <c r="AB127" s="567" t="s">
        <v>49</v>
      </c>
      <c r="AC127" s="593">
        <f t="shared" si="158"/>
        <v>0</v>
      </c>
      <c r="AD127" s="567" t="s">
        <v>559</v>
      </c>
      <c r="AE127" s="597">
        <f t="shared" ref="AE127:AE135" si="174">(($AM127-$P127)/$AF$2)+P127</f>
        <v>10185131</v>
      </c>
      <c r="AF127" s="536">
        <f t="shared" ref="AF127:AL136" si="175">IF($AM127=$AE127,$AE127,(($AM127-$P127)/$AF$2)+AE127)</f>
        <v>10697749</v>
      </c>
      <c r="AG127" s="536">
        <f t="shared" si="175"/>
        <v>11210367</v>
      </c>
      <c r="AH127" s="536">
        <f t="shared" si="175"/>
        <v>11722985</v>
      </c>
      <c r="AI127" s="536">
        <f t="shared" si="175"/>
        <v>12235603</v>
      </c>
      <c r="AJ127" s="536">
        <f t="shared" si="175"/>
        <v>12748221</v>
      </c>
      <c r="AK127" s="536">
        <f t="shared" si="175"/>
        <v>13260839</v>
      </c>
      <c r="AL127" s="536">
        <f t="shared" si="175"/>
        <v>13773457</v>
      </c>
      <c r="AM127" s="726">
        <v>14286075</v>
      </c>
      <c r="AN127" s="610">
        <v>0.7</v>
      </c>
      <c r="AO127" s="523">
        <f t="shared" si="172"/>
        <v>0.7</v>
      </c>
      <c r="AP127" s="523">
        <f t="shared" si="172"/>
        <v>0.7</v>
      </c>
      <c r="AQ127" s="523">
        <f t="shared" si="172"/>
        <v>0.7</v>
      </c>
      <c r="AR127" s="523">
        <f t="shared" si="172"/>
        <v>0.7</v>
      </c>
      <c r="AS127" s="523">
        <f t="shared" si="172"/>
        <v>0.7</v>
      </c>
      <c r="AT127" s="523">
        <f t="shared" si="172"/>
        <v>0.7</v>
      </c>
      <c r="AU127" s="523">
        <f t="shared" si="172"/>
        <v>0.7</v>
      </c>
      <c r="AV127" s="722">
        <v>0.7</v>
      </c>
      <c r="AW127" s="725" t="s">
        <v>560</v>
      </c>
      <c r="AX127" s="617">
        <f t="shared" si="162"/>
        <v>7129591.6999999993</v>
      </c>
      <c r="AY127" s="509">
        <f t="shared" si="163"/>
        <v>7488424.2999999998</v>
      </c>
      <c r="AZ127" s="509">
        <f t="shared" si="164"/>
        <v>7847256.8999999994</v>
      </c>
      <c r="BA127" s="509">
        <f t="shared" si="165"/>
        <v>8206089.4999999991</v>
      </c>
      <c r="BB127" s="509">
        <f t="shared" si="166"/>
        <v>8564922.0999999996</v>
      </c>
      <c r="BC127" s="509">
        <f t="shared" si="167"/>
        <v>8923754.6999999993</v>
      </c>
      <c r="BD127" s="509">
        <f t="shared" si="168"/>
        <v>9282587.2999999989</v>
      </c>
      <c r="BE127" s="509">
        <f t="shared" si="169"/>
        <v>9641419.8999999985</v>
      </c>
      <c r="BF127" s="860">
        <f t="shared" si="170"/>
        <v>10000252.5</v>
      </c>
      <c r="BG127" s="609">
        <f>(($BO127-$T127)/$AF$2)+$T127</f>
        <v>0.32222222222222219</v>
      </c>
      <c r="BH127" s="513">
        <f t="shared" si="173"/>
        <v>0.34444444444444439</v>
      </c>
      <c r="BI127" s="513">
        <f t="shared" si="173"/>
        <v>0.36666666666666659</v>
      </c>
      <c r="BJ127" s="513">
        <f t="shared" si="173"/>
        <v>0.38888888888888878</v>
      </c>
      <c r="BK127" s="513">
        <f t="shared" si="173"/>
        <v>0.41111111111111098</v>
      </c>
      <c r="BL127" s="513">
        <f t="shared" si="173"/>
        <v>0.43333333333333318</v>
      </c>
      <c r="BM127" s="513">
        <f t="shared" si="173"/>
        <v>0.45555555555555538</v>
      </c>
      <c r="BN127" s="513">
        <f t="shared" si="173"/>
        <v>0.47777777777777758</v>
      </c>
      <c r="BO127" s="763">
        <v>0.5</v>
      </c>
      <c r="BP127" s="497" t="s">
        <v>562</v>
      </c>
      <c r="BQ127" s="737">
        <f t="shared" si="156"/>
        <v>0</v>
      </c>
      <c r="BR127" s="738">
        <f t="shared" si="111"/>
        <v>0</v>
      </c>
      <c r="BS127" s="738">
        <f t="shared" si="112"/>
        <v>0</v>
      </c>
      <c r="BT127" s="738">
        <f t="shared" si="113"/>
        <v>0</v>
      </c>
      <c r="BU127" s="738">
        <f t="shared" si="114"/>
        <v>0</v>
      </c>
      <c r="BV127" s="738">
        <f t="shared" si="115"/>
        <v>0</v>
      </c>
      <c r="BW127" s="738">
        <f t="shared" si="116"/>
        <v>0</v>
      </c>
      <c r="BX127" s="738">
        <f t="shared" si="117"/>
        <v>0</v>
      </c>
      <c r="BY127" s="738">
        <f t="shared" si="118"/>
        <v>0</v>
      </c>
      <c r="BZ127" s="738">
        <f t="shared" si="119"/>
        <v>0</v>
      </c>
      <c r="CA127" s="739">
        <f t="shared" si="157"/>
        <v>0</v>
      </c>
      <c r="CB127" s="739">
        <f t="shared" si="135"/>
        <v>0</v>
      </c>
      <c r="CC127" s="739">
        <f t="shared" si="136"/>
        <v>0</v>
      </c>
      <c r="CD127" s="739">
        <f t="shared" si="137"/>
        <v>0</v>
      </c>
      <c r="CE127" s="739">
        <f t="shared" si="138"/>
        <v>0</v>
      </c>
      <c r="CF127" s="739">
        <f t="shared" si="139"/>
        <v>0</v>
      </c>
      <c r="CG127" s="739">
        <f t="shared" si="140"/>
        <v>0</v>
      </c>
      <c r="CH127" s="739">
        <f t="shared" si="141"/>
        <v>0</v>
      </c>
      <c r="CI127" s="739">
        <f t="shared" si="142"/>
        <v>0</v>
      </c>
    </row>
    <row r="128" spans="1:87">
      <c r="A128" s="580"/>
      <c r="B128" s="542" t="s">
        <v>101</v>
      </c>
      <c r="C128" s="542" t="s">
        <v>227</v>
      </c>
      <c r="D128" s="589" t="s">
        <v>229</v>
      </c>
      <c r="E128" s="497" t="str">
        <f t="shared" si="149"/>
        <v xml:space="preserve">Purchase of consumables for SGBV Treatment and Referral </v>
      </c>
      <c r="F128" s="590">
        <v>3</v>
      </c>
      <c r="G128" s="497"/>
      <c r="H128" s="497"/>
      <c r="I128" s="497"/>
      <c r="J128" s="497"/>
      <c r="K128" s="500">
        <f t="shared" si="150"/>
        <v>0</v>
      </c>
      <c r="L128" s="497"/>
      <c r="M128" s="501">
        <v>0.46</v>
      </c>
      <c r="N128" s="563" t="s">
        <v>48</v>
      </c>
      <c r="O128" s="580" t="s">
        <v>458</v>
      </c>
      <c r="P128" s="497">
        <v>9672513</v>
      </c>
      <c r="Q128" s="541">
        <v>0.24</v>
      </c>
      <c r="R128" s="497" t="s">
        <v>486</v>
      </c>
      <c r="S128" s="504">
        <f t="shared" si="151"/>
        <v>2321403.12</v>
      </c>
      <c r="T128" s="501">
        <v>0.05</v>
      </c>
      <c r="U128" s="497" t="s">
        <v>487</v>
      </c>
      <c r="V128" s="497">
        <v>1</v>
      </c>
      <c r="W128" s="591" t="s">
        <v>613</v>
      </c>
      <c r="X128" s="497">
        <v>0</v>
      </c>
      <c r="Y128" s="507">
        <f t="shared" si="152"/>
        <v>116070</v>
      </c>
      <c r="Z128" s="508">
        <f t="shared" si="153"/>
        <v>0</v>
      </c>
      <c r="AA128" s="578">
        <f t="shared" si="154"/>
        <v>0</v>
      </c>
      <c r="AB128" s="567" t="s">
        <v>49</v>
      </c>
      <c r="AC128" s="593">
        <f t="shared" si="158"/>
        <v>0</v>
      </c>
      <c r="AD128" s="567" t="s">
        <v>559</v>
      </c>
      <c r="AE128" s="597">
        <f t="shared" si="174"/>
        <v>10185131</v>
      </c>
      <c r="AF128" s="536">
        <f t="shared" si="175"/>
        <v>10697749</v>
      </c>
      <c r="AG128" s="536">
        <f t="shared" si="175"/>
        <v>11210367</v>
      </c>
      <c r="AH128" s="536">
        <f t="shared" si="175"/>
        <v>11722985</v>
      </c>
      <c r="AI128" s="536">
        <f t="shared" si="175"/>
        <v>12235603</v>
      </c>
      <c r="AJ128" s="536">
        <f t="shared" si="175"/>
        <v>12748221</v>
      </c>
      <c r="AK128" s="536">
        <f t="shared" si="175"/>
        <v>13260839</v>
      </c>
      <c r="AL128" s="536">
        <f t="shared" si="175"/>
        <v>13773457</v>
      </c>
      <c r="AM128" s="733">
        <v>14286075</v>
      </c>
      <c r="AN128" s="708">
        <v>0.24</v>
      </c>
      <c r="AO128" s="546">
        <f t="shared" si="172"/>
        <v>0.24</v>
      </c>
      <c r="AP128" s="546">
        <f t="shared" si="172"/>
        <v>0.24</v>
      </c>
      <c r="AQ128" s="546">
        <f t="shared" si="172"/>
        <v>0.24</v>
      </c>
      <c r="AR128" s="546">
        <f t="shared" si="172"/>
        <v>0.24</v>
      </c>
      <c r="AS128" s="546">
        <f t="shared" si="172"/>
        <v>0.24</v>
      </c>
      <c r="AT128" s="546">
        <f t="shared" si="172"/>
        <v>0.24</v>
      </c>
      <c r="AU128" s="546">
        <f t="shared" si="172"/>
        <v>0.24</v>
      </c>
      <c r="AV128" s="722">
        <v>0.24</v>
      </c>
      <c r="AW128" s="725" t="s">
        <v>561</v>
      </c>
      <c r="AX128" s="617">
        <f t="shared" si="162"/>
        <v>2444431.44</v>
      </c>
      <c r="AY128" s="509">
        <f t="shared" si="163"/>
        <v>2567459.7599999998</v>
      </c>
      <c r="AZ128" s="509">
        <f t="shared" si="164"/>
        <v>2690488.08</v>
      </c>
      <c r="BA128" s="509">
        <f t="shared" si="165"/>
        <v>2813516.4</v>
      </c>
      <c r="BB128" s="509">
        <f t="shared" si="166"/>
        <v>2936544.7199999997</v>
      </c>
      <c r="BC128" s="509">
        <f t="shared" si="167"/>
        <v>3059573.04</v>
      </c>
      <c r="BD128" s="509">
        <f t="shared" si="168"/>
        <v>3182601.36</v>
      </c>
      <c r="BE128" s="509">
        <f t="shared" si="169"/>
        <v>3305629.6799999997</v>
      </c>
      <c r="BF128" s="860">
        <f t="shared" si="170"/>
        <v>3428658</v>
      </c>
      <c r="BG128" s="609">
        <f>(($BO128-$T128)/$AF$2)+$T128</f>
        <v>6.1111111111111116E-2</v>
      </c>
      <c r="BH128" s="513">
        <f t="shared" si="173"/>
        <v>7.2222222222222229E-2</v>
      </c>
      <c r="BI128" s="513">
        <f t="shared" si="173"/>
        <v>8.3333333333333343E-2</v>
      </c>
      <c r="BJ128" s="513">
        <f t="shared" si="173"/>
        <v>9.4444444444444456E-2</v>
      </c>
      <c r="BK128" s="513">
        <f t="shared" si="173"/>
        <v>0.10555555555555557</v>
      </c>
      <c r="BL128" s="513">
        <f t="shared" si="173"/>
        <v>0.11666666666666668</v>
      </c>
      <c r="BM128" s="513">
        <f t="shared" si="173"/>
        <v>0.1277777777777778</v>
      </c>
      <c r="BN128" s="513">
        <f t="shared" si="173"/>
        <v>0.1388888888888889</v>
      </c>
      <c r="BO128" s="763">
        <v>0.15</v>
      </c>
      <c r="BP128" s="497" t="s">
        <v>562</v>
      </c>
      <c r="BQ128" s="737">
        <f t="shared" si="156"/>
        <v>0</v>
      </c>
      <c r="BR128" s="738">
        <f t="shared" si="111"/>
        <v>0</v>
      </c>
      <c r="BS128" s="738">
        <f t="shared" si="112"/>
        <v>0</v>
      </c>
      <c r="BT128" s="738">
        <f t="shared" si="113"/>
        <v>0</v>
      </c>
      <c r="BU128" s="738">
        <f t="shared" si="114"/>
        <v>0</v>
      </c>
      <c r="BV128" s="738">
        <f t="shared" si="115"/>
        <v>0</v>
      </c>
      <c r="BW128" s="738">
        <f t="shared" si="116"/>
        <v>0</v>
      </c>
      <c r="BX128" s="738">
        <f t="shared" si="117"/>
        <v>0</v>
      </c>
      <c r="BY128" s="738">
        <f t="shared" si="118"/>
        <v>0</v>
      </c>
      <c r="BZ128" s="738">
        <f t="shared" si="119"/>
        <v>0</v>
      </c>
      <c r="CA128" s="739">
        <f t="shared" si="157"/>
        <v>0</v>
      </c>
      <c r="CB128" s="739">
        <f t="shared" si="135"/>
        <v>0</v>
      </c>
      <c r="CC128" s="739">
        <f t="shared" si="136"/>
        <v>0</v>
      </c>
      <c r="CD128" s="739">
        <f t="shared" si="137"/>
        <v>0</v>
      </c>
      <c r="CE128" s="739">
        <f t="shared" si="138"/>
        <v>0</v>
      </c>
      <c r="CF128" s="739">
        <f t="shared" si="139"/>
        <v>0</v>
      </c>
      <c r="CG128" s="739">
        <f t="shared" si="140"/>
        <v>0</v>
      </c>
      <c r="CH128" s="739">
        <f t="shared" si="141"/>
        <v>0</v>
      </c>
      <c r="CI128" s="739">
        <f t="shared" si="142"/>
        <v>0</v>
      </c>
    </row>
    <row r="129" spans="1:87">
      <c r="A129" s="698"/>
      <c r="B129" s="542" t="s">
        <v>138</v>
      </c>
      <c r="C129" s="542"/>
      <c r="D129" s="592" t="s">
        <v>211</v>
      </c>
      <c r="E129" s="497" t="str">
        <f t="shared" si="149"/>
        <v xml:space="preserve">Purchase of consumables for mhGAP </v>
      </c>
      <c r="F129" s="498">
        <v>3</v>
      </c>
      <c r="G129" s="497">
        <v>2.06</v>
      </c>
      <c r="H129" s="497"/>
      <c r="I129" s="497"/>
      <c r="J129" s="499"/>
      <c r="K129" s="500">
        <f t="shared" si="150"/>
        <v>0</v>
      </c>
      <c r="L129" s="501"/>
      <c r="M129" s="501">
        <v>0.46</v>
      </c>
      <c r="N129" s="563" t="s">
        <v>48</v>
      </c>
      <c r="O129" s="577" t="s">
        <v>421</v>
      </c>
      <c r="P129" s="514">
        <v>18898441</v>
      </c>
      <c r="Q129" s="539">
        <v>0.15</v>
      </c>
      <c r="R129" s="502" t="s">
        <v>426</v>
      </c>
      <c r="S129" s="504">
        <f t="shared" si="151"/>
        <v>2834766.15</v>
      </c>
      <c r="T129" s="501">
        <v>0.2</v>
      </c>
      <c r="U129" s="497" t="s">
        <v>483</v>
      </c>
      <c r="V129" s="497">
        <v>4</v>
      </c>
      <c r="W129" s="547" t="s">
        <v>609</v>
      </c>
      <c r="X129" s="497">
        <v>0</v>
      </c>
      <c r="Y129" s="507">
        <f t="shared" si="152"/>
        <v>566953</v>
      </c>
      <c r="Z129" s="508">
        <f t="shared" si="153"/>
        <v>0</v>
      </c>
      <c r="AA129" s="578">
        <f t="shared" si="154"/>
        <v>0</v>
      </c>
      <c r="AB129" s="567" t="s">
        <v>49</v>
      </c>
      <c r="AC129" s="593">
        <f t="shared" si="158"/>
        <v>0</v>
      </c>
      <c r="AD129" s="627" t="s">
        <v>421</v>
      </c>
      <c r="AE129" s="597">
        <f t="shared" si="174"/>
        <v>19366610.555555556</v>
      </c>
      <c r="AF129" s="536">
        <f t="shared" si="175"/>
        <v>19834780.111111112</v>
      </c>
      <c r="AG129" s="536">
        <f t="shared" si="175"/>
        <v>20302949.666666668</v>
      </c>
      <c r="AH129" s="536">
        <f t="shared" si="175"/>
        <v>20771119.222222224</v>
      </c>
      <c r="AI129" s="536">
        <f t="shared" si="175"/>
        <v>21239288.77777778</v>
      </c>
      <c r="AJ129" s="536">
        <f t="shared" si="175"/>
        <v>21707458.333333336</v>
      </c>
      <c r="AK129" s="536">
        <f t="shared" si="175"/>
        <v>22175627.888888892</v>
      </c>
      <c r="AL129" s="536">
        <f t="shared" si="175"/>
        <v>22643797.444444448</v>
      </c>
      <c r="AM129" s="726">
        <v>23111967</v>
      </c>
      <c r="AN129" s="609">
        <f>(($AV129-$Q129)/$AF$2)+Q$131</f>
        <v>0.18555555555555556</v>
      </c>
      <c r="AO129" s="513">
        <f t="shared" si="172"/>
        <v>0.19111111111111112</v>
      </c>
      <c r="AP129" s="513">
        <f t="shared" si="172"/>
        <v>0.19666666666666668</v>
      </c>
      <c r="AQ129" s="513">
        <f t="shared" si="172"/>
        <v>0.20222222222222225</v>
      </c>
      <c r="AR129" s="513">
        <f t="shared" si="172"/>
        <v>0.20777777777777781</v>
      </c>
      <c r="AS129" s="513">
        <f t="shared" si="172"/>
        <v>0.21333333333333337</v>
      </c>
      <c r="AT129" s="513">
        <f t="shared" si="172"/>
        <v>0.21888888888888894</v>
      </c>
      <c r="AU129" s="513">
        <f t="shared" si="172"/>
        <v>0.2244444444444445</v>
      </c>
      <c r="AV129" s="720">
        <v>0.2</v>
      </c>
      <c r="AW129" s="732" t="s">
        <v>623</v>
      </c>
      <c r="AX129" s="617">
        <f t="shared" si="162"/>
        <v>3593582.1808641977</v>
      </c>
      <c r="AY129" s="509">
        <f t="shared" si="163"/>
        <v>3790646.8656790126</v>
      </c>
      <c r="AZ129" s="509">
        <f t="shared" si="164"/>
        <v>3992913.4344444452</v>
      </c>
      <c r="BA129" s="509">
        <f t="shared" si="165"/>
        <v>4200381.8871604949</v>
      </c>
      <c r="BB129" s="509">
        <f t="shared" si="166"/>
        <v>4413052.2238271618</v>
      </c>
      <c r="BC129" s="509">
        <f t="shared" si="167"/>
        <v>4630924.4444444459</v>
      </c>
      <c r="BD129" s="509">
        <f t="shared" si="168"/>
        <v>4853998.5490123471</v>
      </c>
      <c r="BE129" s="509">
        <f t="shared" si="169"/>
        <v>5082274.5375308665</v>
      </c>
      <c r="BF129" s="860">
        <f t="shared" si="170"/>
        <v>4622393.4000000004</v>
      </c>
      <c r="BG129" s="609">
        <f>(($BO129-$T129)/$AF$2)+$T129</f>
        <v>0.21111111111111111</v>
      </c>
      <c r="BH129" s="513">
        <f t="shared" si="173"/>
        <v>0.22222222222222221</v>
      </c>
      <c r="BI129" s="513">
        <f t="shared" si="173"/>
        <v>0.23333333333333331</v>
      </c>
      <c r="BJ129" s="513">
        <f t="shared" si="173"/>
        <v>0.24444444444444441</v>
      </c>
      <c r="BK129" s="513">
        <f t="shared" si="173"/>
        <v>0.25555555555555554</v>
      </c>
      <c r="BL129" s="513">
        <f t="shared" si="173"/>
        <v>0.26666666666666666</v>
      </c>
      <c r="BM129" s="513">
        <f t="shared" si="173"/>
        <v>0.27777777777777779</v>
      </c>
      <c r="BN129" s="513">
        <f t="shared" si="173"/>
        <v>0.28888888888888892</v>
      </c>
      <c r="BO129" s="752">
        <v>0.3</v>
      </c>
      <c r="BP129" s="497"/>
      <c r="BQ129" s="737">
        <f t="shared" si="156"/>
        <v>0</v>
      </c>
      <c r="BR129" s="738">
        <f t="shared" si="111"/>
        <v>0</v>
      </c>
      <c r="BS129" s="738">
        <f t="shared" si="112"/>
        <v>0</v>
      </c>
      <c r="BT129" s="738">
        <f t="shared" si="113"/>
        <v>0</v>
      </c>
      <c r="BU129" s="738">
        <f t="shared" si="114"/>
        <v>0</v>
      </c>
      <c r="BV129" s="738">
        <f t="shared" si="115"/>
        <v>0</v>
      </c>
      <c r="BW129" s="738">
        <f t="shared" si="116"/>
        <v>0</v>
      </c>
      <c r="BX129" s="738">
        <f t="shared" si="117"/>
        <v>0</v>
      </c>
      <c r="BY129" s="738">
        <f t="shared" si="118"/>
        <v>0</v>
      </c>
      <c r="BZ129" s="738">
        <f t="shared" si="119"/>
        <v>0</v>
      </c>
      <c r="CA129" s="739">
        <f t="shared" si="157"/>
        <v>0</v>
      </c>
      <c r="CB129" s="739">
        <f t="shared" si="135"/>
        <v>0</v>
      </c>
      <c r="CC129" s="739">
        <f t="shared" si="136"/>
        <v>0</v>
      </c>
      <c r="CD129" s="739">
        <f t="shared" si="137"/>
        <v>0</v>
      </c>
      <c r="CE129" s="739">
        <f t="shared" si="138"/>
        <v>0</v>
      </c>
      <c r="CF129" s="739">
        <f t="shared" si="139"/>
        <v>0</v>
      </c>
      <c r="CG129" s="739">
        <f t="shared" si="140"/>
        <v>0</v>
      </c>
      <c r="CH129" s="739">
        <f t="shared" si="141"/>
        <v>0</v>
      </c>
      <c r="CI129" s="739">
        <f t="shared" si="142"/>
        <v>0</v>
      </c>
    </row>
    <row r="130" spans="1:87">
      <c r="A130" s="580"/>
      <c r="B130" s="497" t="s">
        <v>101</v>
      </c>
      <c r="C130" s="497" t="s">
        <v>102</v>
      </c>
      <c r="D130" s="506" t="s">
        <v>237</v>
      </c>
      <c r="E130" s="497" t="str">
        <f t="shared" si="149"/>
        <v>Purchase of consumables for Hemoglobin for pregnant women (hemacue)</v>
      </c>
      <c r="F130" s="498">
        <v>3</v>
      </c>
      <c r="G130" s="497"/>
      <c r="H130" s="497"/>
      <c r="I130" s="497"/>
      <c r="J130" s="499"/>
      <c r="K130" s="500">
        <f t="shared" si="150"/>
        <v>0</v>
      </c>
      <c r="L130" s="501"/>
      <c r="M130" s="501">
        <v>0.65</v>
      </c>
      <c r="N130" s="563" t="s">
        <v>48</v>
      </c>
      <c r="O130" s="577" t="s">
        <v>391</v>
      </c>
      <c r="P130" s="518">
        <v>949472</v>
      </c>
      <c r="Q130" s="525">
        <v>1</v>
      </c>
      <c r="R130" s="504"/>
      <c r="S130" s="504">
        <f t="shared" si="151"/>
        <v>949472</v>
      </c>
      <c r="T130" s="501">
        <v>0.95</v>
      </c>
      <c r="U130" s="504" t="s">
        <v>392</v>
      </c>
      <c r="V130" s="504">
        <v>3</v>
      </c>
      <c r="W130" s="504" t="s">
        <v>505</v>
      </c>
      <c r="X130" s="497">
        <v>1.4750000000000001</v>
      </c>
      <c r="Y130" s="507">
        <f t="shared" si="152"/>
        <v>901998</v>
      </c>
      <c r="Z130" s="508">
        <f t="shared" si="153"/>
        <v>1370361069.1999998</v>
      </c>
      <c r="AA130" s="578">
        <f t="shared" si="154"/>
        <v>1330447.6399999999</v>
      </c>
      <c r="AB130" s="567" t="s">
        <v>49</v>
      </c>
      <c r="AC130" s="593">
        <f t="shared" si="158"/>
        <v>0</v>
      </c>
      <c r="AD130" s="627" t="s">
        <v>533</v>
      </c>
      <c r="AE130" s="597">
        <f t="shared" si="174"/>
        <v>971695.4444444445</v>
      </c>
      <c r="AF130" s="536">
        <f t="shared" si="175"/>
        <v>993918.88888888899</v>
      </c>
      <c r="AG130" s="536">
        <f t="shared" si="175"/>
        <v>1016142.3333333335</v>
      </c>
      <c r="AH130" s="536">
        <f t="shared" si="175"/>
        <v>1038365.777777778</v>
      </c>
      <c r="AI130" s="536">
        <f t="shared" si="175"/>
        <v>1060589.2222222225</v>
      </c>
      <c r="AJ130" s="536">
        <f t="shared" si="175"/>
        <v>1082812.666666667</v>
      </c>
      <c r="AK130" s="536">
        <f t="shared" si="175"/>
        <v>1105036.1111111115</v>
      </c>
      <c r="AL130" s="536">
        <f t="shared" si="175"/>
        <v>1127259.555555556</v>
      </c>
      <c r="AM130" s="621">
        <v>1149483</v>
      </c>
      <c r="AN130" s="708">
        <v>1</v>
      </c>
      <c r="AO130" s="546">
        <f t="shared" ref="AO130:AU139" si="176">IF($AV130=$AN130,$AN130,(($AV130-$Q130)/$AF$2)+AN130)</f>
        <v>1</v>
      </c>
      <c r="AP130" s="546">
        <f t="shared" si="176"/>
        <v>1</v>
      </c>
      <c r="AQ130" s="546">
        <f t="shared" si="176"/>
        <v>1</v>
      </c>
      <c r="AR130" s="546">
        <f t="shared" si="176"/>
        <v>1</v>
      </c>
      <c r="AS130" s="546">
        <f t="shared" si="176"/>
        <v>1</v>
      </c>
      <c r="AT130" s="546">
        <f t="shared" si="176"/>
        <v>1</v>
      </c>
      <c r="AU130" s="546">
        <f t="shared" si="176"/>
        <v>1</v>
      </c>
      <c r="AV130" s="722">
        <v>1</v>
      </c>
      <c r="AW130" s="725" t="s">
        <v>529</v>
      </c>
      <c r="AX130" s="617">
        <f t="shared" si="162"/>
        <v>971695.4444444445</v>
      </c>
      <c r="AY130" s="509">
        <f t="shared" si="163"/>
        <v>993918.88888888899</v>
      </c>
      <c r="AZ130" s="509">
        <f t="shared" si="164"/>
        <v>1016142.3333333335</v>
      </c>
      <c r="BA130" s="509">
        <f t="shared" si="165"/>
        <v>1038365.777777778</v>
      </c>
      <c r="BB130" s="509">
        <f t="shared" si="166"/>
        <v>1060589.2222222225</v>
      </c>
      <c r="BC130" s="509">
        <f t="shared" si="167"/>
        <v>1082812.666666667</v>
      </c>
      <c r="BD130" s="509">
        <f t="shared" si="168"/>
        <v>1105036.1111111115</v>
      </c>
      <c r="BE130" s="509">
        <f t="shared" si="169"/>
        <v>1127259.555555556</v>
      </c>
      <c r="BF130" s="860">
        <f t="shared" si="170"/>
        <v>1149483</v>
      </c>
      <c r="BG130" s="606">
        <v>0.95</v>
      </c>
      <c r="BH130" s="546">
        <f t="shared" ref="BH130:BN139" si="177">IF($BO130=$BG130,$BG130,(($BO130-$T130)/$AF$2)+BG130)</f>
        <v>0.95</v>
      </c>
      <c r="BI130" s="546">
        <f t="shared" si="177"/>
        <v>0.95</v>
      </c>
      <c r="BJ130" s="546">
        <f t="shared" si="177"/>
        <v>0.95</v>
      </c>
      <c r="BK130" s="546">
        <f t="shared" si="177"/>
        <v>0.95</v>
      </c>
      <c r="BL130" s="546">
        <f t="shared" si="177"/>
        <v>0.95</v>
      </c>
      <c r="BM130" s="546">
        <f t="shared" si="177"/>
        <v>0.95</v>
      </c>
      <c r="BN130" s="546">
        <f t="shared" si="177"/>
        <v>0.95</v>
      </c>
      <c r="BO130" s="752">
        <v>0.95</v>
      </c>
      <c r="BP130" s="497"/>
      <c r="BQ130" s="737">
        <f t="shared" si="156"/>
        <v>864790.96600000001</v>
      </c>
      <c r="BR130" s="738">
        <f t="shared" si="111"/>
        <v>885032.35699305567</v>
      </c>
      <c r="BS130" s="738">
        <f t="shared" si="112"/>
        <v>905273.74798611132</v>
      </c>
      <c r="BT130" s="738">
        <f t="shared" si="113"/>
        <v>925515.13897916686</v>
      </c>
      <c r="BU130" s="738">
        <f t="shared" si="114"/>
        <v>945756.52997222252</v>
      </c>
      <c r="BV130" s="738">
        <f t="shared" si="115"/>
        <v>965997.92096527806</v>
      </c>
      <c r="BW130" s="738">
        <f t="shared" si="116"/>
        <v>986239.31195833359</v>
      </c>
      <c r="BX130" s="738">
        <f t="shared" si="117"/>
        <v>1006480.7029513891</v>
      </c>
      <c r="BY130" s="738">
        <f t="shared" si="118"/>
        <v>1026722.0939444448</v>
      </c>
      <c r="BZ130" s="738">
        <f t="shared" si="119"/>
        <v>1046963.4849375</v>
      </c>
      <c r="CA130" s="739">
        <f t="shared" si="157"/>
        <v>1361588.2415277779</v>
      </c>
      <c r="CB130" s="739">
        <f t="shared" si="135"/>
        <v>1392728.8430555558</v>
      </c>
      <c r="CC130" s="739">
        <f t="shared" si="136"/>
        <v>1423869.4445833336</v>
      </c>
      <c r="CD130" s="739">
        <f t="shared" si="137"/>
        <v>1455010.0461111115</v>
      </c>
      <c r="CE130" s="739">
        <f t="shared" si="138"/>
        <v>1486150.6476388893</v>
      </c>
      <c r="CF130" s="739">
        <f t="shared" si="139"/>
        <v>1517291.249166667</v>
      </c>
      <c r="CG130" s="739">
        <f t="shared" si="140"/>
        <v>1548431.8506944447</v>
      </c>
      <c r="CH130" s="739">
        <f t="shared" si="141"/>
        <v>1579572.4522222227</v>
      </c>
      <c r="CI130" s="739">
        <f t="shared" si="142"/>
        <v>1610713.05375</v>
      </c>
    </row>
    <row r="131" spans="1:87">
      <c r="A131" s="580"/>
      <c r="B131" s="497" t="s">
        <v>101</v>
      </c>
      <c r="C131" s="497" t="s">
        <v>128</v>
      </c>
      <c r="D131" s="497" t="s">
        <v>248</v>
      </c>
      <c r="E131" s="497" t="str">
        <f t="shared" si="149"/>
        <v>Purchase of consumables for Essential care of preterm or sick newborn</v>
      </c>
      <c r="F131" s="498">
        <v>2</v>
      </c>
      <c r="G131" s="497"/>
      <c r="H131" s="497"/>
      <c r="I131" s="497"/>
      <c r="J131" s="499"/>
      <c r="K131" s="500">
        <f t="shared" si="150"/>
        <v>0</v>
      </c>
      <c r="L131" s="501"/>
      <c r="M131" s="501">
        <v>0.65</v>
      </c>
      <c r="N131" s="563" t="s">
        <v>48</v>
      </c>
      <c r="O131" s="577" t="s">
        <v>414</v>
      </c>
      <c r="P131" s="502">
        <v>620346</v>
      </c>
      <c r="Q131" s="541">
        <v>0.18</v>
      </c>
      <c r="R131" s="497" t="s">
        <v>417</v>
      </c>
      <c r="S131" s="504">
        <f t="shared" si="151"/>
        <v>111662.28</v>
      </c>
      <c r="T131" s="520">
        <v>0.9</v>
      </c>
      <c r="U131" s="504" t="s">
        <v>411</v>
      </c>
      <c r="V131" s="504">
        <v>1</v>
      </c>
      <c r="W131" s="547" t="s">
        <v>609</v>
      </c>
      <c r="X131" s="497">
        <v>0</v>
      </c>
      <c r="Y131" s="507">
        <f t="shared" si="152"/>
        <v>100496</v>
      </c>
      <c r="Z131" s="508">
        <f t="shared" si="153"/>
        <v>0</v>
      </c>
      <c r="AA131" s="578">
        <f t="shared" si="154"/>
        <v>0</v>
      </c>
      <c r="AB131" s="567" t="s">
        <v>49</v>
      </c>
      <c r="AC131" s="593">
        <f t="shared" si="158"/>
        <v>0</v>
      </c>
      <c r="AD131" s="567" t="s">
        <v>535</v>
      </c>
      <c r="AE131" s="597">
        <f t="shared" si="174"/>
        <v>637726.23024055362</v>
      </c>
      <c r="AF131" s="536">
        <f t="shared" si="175"/>
        <v>655106.46048110723</v>
      </c>
      <c r="AG131" s="536">
        <f t="shared" si="175"/>
        <v>672486.69072166085</v>
      </c>
      <c r="AH131" s="536">
        <f t="shared" si="175"/>
        <v>689866.92096221447</v>
      </c>
      <c r="AI131" s="536">
        <f t="shared" si="175"/>
        <v>707247.15120276809</v>
      </c>
      <c r="AJ131" s="536">
        <f t="shared" si="175"/>
        <v>724627.3814433217</v>
      </c>
      <c r="AK131" s="536">
        <f t="shared" si="175"/>
        <v>742007.61168387532</v>
      </c>
      <c r="AL131" s="536">
        <f t="shared" si="175"/>
        <v>759387.84192442894</v>
      </c>
      <c r="AM131" s="736">
        <v>776768.07216498244</v>
      </c>
      <c r="AN131" s="708">
        <v>0.18</v>
      </c>
      <c r="AO131" s="546">
        <f t="shared" si="176"/>
        <v>0.18</v>
      </c>
      <c r="AP131" s="546">
        <f t="shared" si="176"/>
        <v>0.18</v>
      </c>
      <c r="AQ131" s="546">
        <f t="shared" si="176"/>
        <v>0.18</v>
      </c>
      <c r="AR131" s="546">
        <f t="shared" si="176"/>
        <v>0.18</v>
      </c>
      <c r="AS131" s="546">
        <f t="shared" si="176"/>
        <v>0.18</v>
      </c>
      <c r="AT131" s="546">
        <f t="shared" si="176"/>
        <v>0.18</v>
      </c>
      <c r="AU131" s="546">
        <f t="shared" si="176"/>
        <v>0.18</v>
      </c>
      <c r="AV131" s="722">
        <v>0.18</v>
      </c>
      <c r="AW131" s="725" t="s">
        <v>529</v>
      </c>
      <c r="AX131" s="617">
        <f t="shared" si="162"/>
        <v>114790.72144329964</v>
      </c>
      <c r="AY131" s="509">
        <f t="shared" si="163"/>
        <v>117919.1628865993</v>
      </c>
      <c r="AZ131" s="509">
        <f t="shared" si="164"/>
        <v>121047.60432989895</v>
      </c>
      <c r="BA131" s="509">
        <f t="shared" si="165"/>
        <v>124176.0457731986</v>
      </c>
      <c r="BB131" s="509">
        <f t="shared" si="166"/>
        <v>127304.48721649825</v>
      </c>
      <c r="BC131" s="509">
        <f t="shared" si="167"/>
        <v>130432.92865979791</v>
      </c>
      <c r="BD131" s="509">
        <f t="shared" si="168"/>
        <v>133561.37010309755</v>
      </c>
      <c r="BE131" s="509">
        <f t="shared" si="169"/>
        <v>136689.81154639719</v>
      </c>
      <c r="BF131" s="860">
        <f t="shared" si="170"/>
        <v>139818.25298969683</v>
      </c>
      <c r="BG131" s="606">
        <v>0.9</v>
      </c>
      <c r="BH131" s="546">
        <f t="shared" si="177"/>
        <v>0.9</v>
      </c>
      <c r="BI131" s="546">
        <f t="shared" si="177"/>
        <v>0.9</v>
      </c>
      <c r="BJ131" s="546">
        <f t="shared" si="177"/>
        <v>0.9</v>
      </c>
      <c r="BK131" s="546">
        <f t="shared" si="177"/>
        <v>0.9</v>
      </c>
      <c r="BL131" s="546">
        <f t="shared" si="177"/>
        <v>0.9</v>
      </c>
      <c r="BM131" s="546">
        <f t="shared" si="177"/>
        <v>0.9</v>
      </c>
      <c r="BN131" s="546">
        <f t="shared" si="177"/>
        <v>0.9</v>
      </c>
      <c r="BO131" s="755">
        <v>0.9</v>
      </c>
      <c r="BP131" s="497"/>
      <c r="BQ131" s="737">
        <f t="shared" si="156"/>
        <v>0</v>
      </c>
      <c r="BR131" s="738">
        <f t="shared" si="111"/>
        <v>0</v>
      </c>
      <c r="BS131" s="738">
        <f t="shared" si="112"/>
        <v>0</v>
      </c>
      <c r="BT131" s="738">
        <f t="shared" si="113"/>
        <v>0</v>
      </c>
      <c r="BU131" s="738">
        <f t="shared" si="114"/>
        <v>0</v>
      </c>
      <c r="BV131" s="738">
        <f t="shared" si="115"/>
        <v>0</v>
      </c>
      <c r="BW131" s="738">
        <f t="shared" si="116"/>
        <v>0</v>
      </c>
      <c r="BX131" s="738">
        <f t="shared" si="117"/>
        <v>0</v>
      </c>
      <c r="BY131" s="738">
        <f t="shared" si="118"/>
        <v>0</v>
      </c>
      <c r="BZ131" s="738">
        <f t="shared" si="119"/>
        <v>0</v>
      </c>
      <c r="CA131" s="739">
        <f t="shared" si="157"/>
        <v>0</v>
      </c>
      <c r="CB131" s="739">
        <f t="shared" si="135"/>
        <v>0</v>
      </c>
      <c r="CC131" s="739">
        <f t="shared" si="136"/>
        <v>0</v>
      </c>
      <c r="CD131" s="739">
        <f t="shared" si="137"/>
        <v>0</v>
      </c>
      <c r="CE131" s="739">
        <f t="shared" si="138"/>
        <v>0</v>
      </c>
      <c r="CF131" s="739">
        <f t="shared" si="139"/>
        <v>0</v>
      </c>
      <c r="CG131" s="739">
        <f t="shared" si="140"/>
        <v>0</v>
      </c>
      <c r="CH131" s="739">
        <f t="shared" si="141"/>
        <v>0</v>
      </c>
      <c r="CI131" s="739">
        <f t="shared" si="142"/>
        <v>0</v>
      </c>
    </row>
    <row r="132" spans="1:87">
      <c r="A132" s="580"/>
      <c r="B132" s="497" t="s">
        <v>58</v>
      </c>
      <c r="C132" s="497" t="s">
        <v>191</v>
      </c>
      <c r="D132" s="506" t="s">
        <v>244</v>
      </c>
      <c r="E132" s="497" t="str">
        <f t="shared" si="149"/>
        <v>Purchase of consumables for Testing for hepatitis B</v>
      </c>
      <c r="F132" s="497">
        <v>3</v>
      </c>
      <c r="G132" s="497"/>
      <c r="H132" s="497"/>
      <c r="I132" s="497"/>
      <c r="J132" s="499"/>
      <c r="K132" s="500">
        <f t="shared" si="150"/>
        <v>0</v>
      </c>
      <c r="L132" s="501"/>
      <c r="M132" s="501">
        <v>1</v>
      </c>
      <c r="N132" s="563" t="s">
        <v>51</v>
      </c>
      <c r="O132" s="577" t="s">
        <v>378</v>
      </c>
      <c r="P132" s="504">
        <v>18898441</v>
      </c>
      <c r="Q132" s="534">
        <v>1</v>
      </c>
      <c r="R132" s="497"/>
      <c r="S132" s="504">
        <f t="shared" si="151"/>
        <v>18898441</v>
      </c>
      <c r="T132" s="521">
        <v>0.33</v>
      </c>
      <c r="U132" s="497" t="s">
        <v>380</v>
      </c>
      <c r="V132" s="497">
        <v>1</v>
      </c>
      <c r="W132" s="497" t="s">
        <v>494</v>
      </c>
      <c r="X132" s="506">
        <v>0.34</v>
      </c>
      <c r="Y132" s="507">
        <f t="shared" si="152"/>
        <v>6236486</v>
      </c>
      <c r="Z132" s="508">
        <f t="shared" si="153"/>
        <v>2184017232.6060004</v>
      </c>
      <c r="AA132" s="578">
        <f t="shared" si="154"/>
        <v>2120405.0802000002</v>
      </c>
      <c r="AB132" s="567" t="s">
        <v>49</v>
      </c>
      <c r="AC132" s="593">
        <f t="shared" si="158"/>
        <v>0</v>
      </c>
      <c r="AD132" s="567" t="s">
        <v>378</v>
      </c>
      <c r="AE132" s="597">
        <f t="shared" si="174"/>
        <v>19366610.555555556</v>
      </c>
      <c r="AF132" s="536">
        <f t="shared" si="175"/>
        <v>19834780.111111112</v>
      </c>
      <c r="AG132" s="536">
        <f t="shared" si="175"/>
        <v>20302949.666666668</v>
      </c>
      <c r="AH132" s="536">
        <f t="shared" si="175"/>
        <v>20771119.222222224</v>
      </c>
      <c r="AI132" s="536">
        <f t="shared" si="175"/>
        <v>21239288.77777778</v>
      </c>
      <c r="AJ132" s="536">
        <f t="shared" si="175"/>
        <v>21707458.333333336</v>
      </c>
      <c r="AK132" s="536">
        <f t="shared" si="175"/>
        <v>22175627.888888892</v>
      </c>
      <c r="AL132" s="536">
        <f t="shared" si="175"/>
        <v>22643797.444444448</v>
      </c>
      <c r="AM132" s="726">
        <v>23111967</v>
      </c>
      <c r="AN132" s="708">
        <v>1</v>
      </c>
      <c r="AO132" s="546">
        <f t="shared" si="176"/>
        <v>1</v>
      </c>
      <c r="AP132" s="546">
        <f t="shared" si="176"/>
        <v>1</v>
      </c>
      <c r="AQ132" s="546">
        <f t="shared" si="176"/>
        <v>1</v>
      </c>
      <c r="AR132" s="546">
        <f t="shared" si="176"/>
        <v>1</v>
      </c>
      <c r="AS132" s="546">
        <f t="shared" si="176"/>
        <v>1</v>
      </c>
      <c r="AT132" s="546">
        <f t="shared" si="176"/>
        <v>1</v>
      </c>
      <c r="AU132" s="546">
        <f t="shared" si="176"/>
        <v>1</v>
      </c>
      <c r="AV132" s="722">
        <v>1</v>
      </c>
      <c r="AW132" s="725" t="s">
        <v>527</v>
      </c>
      <c r="AX132" s="617">
        <f t="shared" si="162"/>
        <v>19366610.555555556</v>
      </c>
      <c r="AY132" s="509">
        <f t="shared" si="163"/>
        <v>19834780.111111112</v>
      </c>
      <c r="AZ132" s="509">
        <f t="shared" si="164"/>
        <v>20302949.666666668</v>
      </c>
      <c r="BA132" s="509">
        <f t="shared" si="165"/>
        <v>20771119.222222224</v>
      </c>
      <c r="BB132" s="509">
        <f t="shared" si="166"/>
        <v>21239288.77777778</v>
      </c>
      <c r="BC132" s="509">
        <f t="shared" si="167"/>
        <v>21707458.333333336</v>
      </c>
      <c r="BD132" s="509">
        <f t="shared" si="168"/>
        <v>22175627.888888892</v>
      </c>
      <c r="BE132" s="509">
        <f t="shared" si="169"/>
        <v>22643797.444444448</v>
      </c>
      <c r="BF132" s="860">
        <f t="shared" si="170"/>
        <v>23111967</v>
      </c>
      <c r="BG132" s="608">
        <f>(($BO132-$T132)/$AF$2)+T$132</f>
        <v>0.30444444444444446</v>
      </c>
      <c r="BH132" s="513">
        <f t="shared" si="177"/>
        <v>0.27888888888888891</v>
      </c>
      <c r="BI132" s="513">
        <f t="shared" si="177"/>
        <v>0.25333333333333335</v>
      </c>
      <c r="BJ132" s="513">
        <f t="shared" si="177"/>
        <v>0.2277777777777778</v>
      </c>
      <c r="BK132" s="513">
        <f t="shared" si="177"/>
        <v>0.20222222222222225</v>
      </c>
      <c r="BL132" s="513">
        <f t="shared" si="177"/>
        <v>0.17666666666666669</v>
      </c>
      <c r="BM132" s="513">
        <f t="shared" si="177"/>
        <v>0.15111111111111114</v>
      </c>
      <c r="BN132" s="513">
        <f t="shared" si="177"/>
        <v>0.12555555555555559</v>
      </c>
      <c r="BO132" s="763">
        <v>0.1</v>
      </c>
      <c r="BP132" s="497" t="s">
        <v>526</v>
      </c>
      <c r="BQ132" s="737">
        <f t="shared" si="156"/>
        <v>2120405.0802000002</v>
      </c>
      <c r="BR132" s="738">
        <f t="shared" si="111"/>
        <v>2004659.3770617286</v>
      </c>
      <c r="BS132" s="738">
        <f t="shared" si="112"/>
        <v>1880777.9274246916</v>
      </c>
      <c r="BT132" s="738">
        <f t="shared" si="113"/>
        <v>1748760.7312888892</v>
      </c>
      <c r="BU132" s="738">
        <f t="shared" si="114"/>
        <v>1608607.7886543216</v>
      </c>
      <c r="BV132" s="738">
        <f t="shared" si="115"/>
        <v>1460319.0995209883</v>
      </c>
      <c r="BW132" s="738">
        <f t="shared" si="116"/>
        <v>1303894.6638888894</v>
      </c>
      <c r="BX132" s="738">
        <f t="shared" si="117"/>
        <v>1139334.4817580252</v>
      </c>
      <c r="BY132" s="738">
        <f t="shared" si="118"/>
        <v>966638.55312839558</v>
      </c>
      <c r="BZ132" s="738">
        <f t="shared" si="119"/>
        <v>785806.87800000014</v>
      </c>
      <c r="CA132" s="739">
        <f t="shared" si="157"/>
        <v>2004659.3770617286</v>
      </c>
      <c r="CB132" s="739">
        <f t="shared" si="135"/>
        <v>1880777.9274246916</v>
      </c>
      <c r="CC132" s="739">
        <f t="shared" si="136"/>
        <v>1748760.7312888892</v>
      </c>
      <c r="CD132" s="739">
        <f t="shared" si="137"/>
        <v>1608607.7886543216</v>
      </c>
      <c r="CE132" s="739">
        <f t="shared" si="138"/>
        <v>1460319.0995209883</v>
      </c>
      <c r="CF132" s="739">
        <f t="shared" si="139"/>
        <v>1303894.6638888894</v>
      </c>
      <c r="CG132" s="739">
        <f t="shared" si="140"/>
        <v>1139334.4817580252</v>
      </c>
      <c r="CH132" s="739">
        <f t="shared" si="141"/>
        <v>966638.55312839558</v>
      </c>
      <c r="CI132" s="739">
        <f t="shared" si="142"/>
        <v>785806.87800000014</v>
      </c>
    </row>
    <row r="133" spans="1:87">
      <c r="A133" s="580"/>
      <c r="B133" s="497" t="s">
        <v>58</v>
      </c>
      <c r="C133" s="497" t="s">
        <v>139</v>
      </c>
      <c r="D133" s="506" t="s">
        <v>243</v>
      </c>
      <c r="E133" s="497" t="str">
        <f t="shared" si="149"/>
        <v>Purchase of consumables for Treatment of hepatitis B</v>
      </c>
      <c r="F133" s="497">
        <v>3</v>
      </c>
      <c r="G133" s="497"/>
      <c r="H133" s="497"/>
      <c r="I133" s="497"/>
      <c r="J133" s="499"/>
      <c r="K133" s="500">
        <f t="shared" si="150"/>
        <v>0</v>
      </c>
      <c r="L133" s="501"/>
      <c r="M133" s="501">
        <v>1</v>
      </c>
      <c r="N133" s="563" t="s">
        <v>51</v>
      </c>
      <c r="O133" s="577" t="s">
        <v>378</v>
      </c>
      <c r="P133" s="504">
        <v>18898441</v>
      </c>
      <c r="Q133" s="543">
        <v>1.4999999999999999E-2</v>
      </c>
      <c r="R133" s="497" t="s">
        <v>381</v>
      </c>
      <c r="S133" s="504">
        <f t="shared" si="151"/>
        <v>283476.61499999999</v>
      </c>
      <c r="T133" s="521">
        <v>0.1</v>
      </c>
      <c r="U133" s="497" t="s">
        <v>382</v>
      </c>
      <c r="V133" s="497">
        <v>4</v>
      </c>
      <c r="W133" s="497" t="s">
        <v>502</v>
      </c>
      <c r="X133" s="506">
        <v>25.34</v>
      </c>
      <c r="Y133" s="507">
        <f t="shared" si="152"/>
        <v>28348</v>
      </c>
      <c r="Z133" s="508">
        <f t="shared" si="153"/>
        <v>739879634.68230009</v>
      </c>
      <c r="AA133" s="578">
        <f t="shared" si="154"/>
        <v>718329.74241000006</v>
      </c>
      <c r="AB133" s="567" t="s">
        <v>49</v>
      </c>
      <c r="AC133" s="593">
        <f t="shared" si="158"/>
        <v>0</v>
      </c>
      <c r="AD133" s="567" t="s">
        <v>378</v>
      </c>
      <c r="AE133" s="597">
        <f t="shared" si="174"/>
        <v>19366610.555555556</v>
      </c>
      <c r="AF133" s="536">
        <f t="shared" si="175"/>
        <v>19834780.111111112</v>
      </c>
      <c r="AG133" s="536">
        <f t="shared" si="175"/>
        <v>20302949.666666668</v>
      </c>
      <c r="AH133" s="536">
        <f t="shared" si="175"/>
        <v>20771119.222222224</v>
      </c>
      <c r="AI133" s="536">
        <f t="shared" si="175"/>
        <v>21239288.77777778</v>
      </c>
      <c r="AJ133" s="536">
        <f t="shared" si="175"/>
        <v>21707458.333333336</v>
      </c>
      <c r="AK133" s="536">
        <f t="shared" si="175"/>
        <v>22175627.888888892</v>
      </c>
      <c r="AL133" s="536">
        <f t="shared" si="175"/>
        <v>22643797.444444448</v>
      </c>
      <c r="AM133" s="726">
        <v>23111967</v>
      </c>
      <c r="AN133" s="708">
        <v>1.4999999999999999E-2</v>
      </c>
      <c r="AO133" s="546">
        <f t="shared" si="176"/>
        <v>1.4999999999999999E-2</v>
      </c>
      <c r="AP133" s="546">
        <f t="shared" si="176"/>
        <v>1.4999999999999999E-2</v>
      </c>
      <c r="AQ133" s="546">
        <f t="shared" si="176"/>
        <v>1.4999999999999999E-2</v>
      </c>
      <c r="AR133" s="546">
        <f t="shared" si="176"/>
        <v>1.4999999999999999E-2</v>
      </c>
      <c r="AS133" s="546">
        <f t="shared" si="176"/>
        <v>1.4999999999999999E-2</v>
      </c>
      <c r="AT133" s="546">
        <f t="shared" si="176"/>
        <v>1.4999999999999999E-2</v>
      </c>
      <c r="AU133" s="546">
        <f t="shared" si="176"/>
        <v>1.4999999999999999E-2</v>
      </c>
      <c r="AV133" s="722">
        <v>1.4999999999999999E-2</v>
      </c>
      <c r="AW133" s="725" t="s">
        <v>527</v>
      </c>
      <c r="AX133" s="617">
        <f t="shared" si="162"/>
        <v>290499.15833333333</v>
      </c>
      <c r="AY133" s="509">
        <f t="shared" si="163"/>
        <v>297521.70166666666</v>
      </c>
      <c r="AZ133" s="509">
        <f t="shared" si="164"/>
        <v>304544.245</v>
      </c>
      <c r="BA133" s="509">
        <f t="shared" si="165"/>
        <v>311566.78833333333</v>
      </c>
      <c r="BB133" s="509">
        <f t="shared" si="166"/>
        <v>318589.33166666667</v>
      </c>
      <c r="BC133" s="509">
        <f t="shared" si="167"/>
        <v>325611.875</v>
      </c>
      <c r="BD133" s="509">
        <f t="shared" si="168"/>
        <v>332634.41833333339</v>
      </c>
      <c r="BE133" s="509">
        <f t="shared" si="169"/>
        <v>339656.96166666673</v>
      </c>
      <c r="BF133" s="860">
        <f t="shared" si="170"/>
        <v>346679.505</v>
      </c>
      <c r="BG133" s="608">
        <f>(($BO133-$T133)/$AF$2)+T$133</f>
        <v>0.12222222222222223</v>
      </c>
      <c r="BH133" s="513">
        <f t="shared" si="177"/>
        <v>0.14444444444444446</v>
      </c>
      <c r="BI133" s="513">
        <f t="shared" si="177"/>
        <v>0.16666666666666669</v>
      </c>
      <c r="BJ133" s="513">
        <f t="shared" si="177"/>
        <v>0.18888888888888891</v>
      </c>
      <c r="BK133" s="513">
        <f t="shared" si="177"/>
        <v>0.21111111111111114</v>
      </c>
      <c r="BL133" s="513">
        <f t="shared" si="177"/>
        <v>0.23333333333333336</v>
      </c>
      <c r="BM133" s="513">
        <f t="shared" si="177"/>
        <v>0.25555555555555559</v>
      </c>
      <c r="BN133" s="513">
        <f t="shared" si="177"/>
        <v>0.27777777777777779</v>
      </c>
      <c r="BO133" s="752">
        <v>0.3</v>
      </c>
      <c r="BP133" s="497" t="s">
        <v>528</v>
      </c>
      <c r="BQ133" s="737">
        <f t="shared" si="156"/>
        <v>718329.74241000006</v>
      </c>
      <c r="BR133" s="738">
        <f t="shared" si="111"/>
        <v>899708.17104259261</v>
      </c>
      <c r="BS133" s="738">
        <f t="shared" si="112"/>
        <v>1088995.5440337039</v>
      </c>
      <c r="BT133" s="738">
        <f t="shared" si="113"/>
        <v>1286191.8613833333</v>
      </c>
      <c r="BU133" s="738">
        <f t="shared" si="114"/>
        <v>1491297.1230914816</v>
      </c>
      <c r="BV133" s="738">
        <f t="shared" si="115"/>
        <v>1704311.3291581483</v>
      </c>
      <c r="BW133" s="738">
        <f t="shared" si="116"/>
        <v>1925234.4795833335</v>
      </c>
      <c r="BX133" s="738">
        <f t="shared" si="117"/>
        <v>2154066.574367038</v>
      </c>
      <c r="BY133" s="738">
        <f t="shared" si="118"/>
        <v>2390807.6135092597</v>
      </c>
      <c r="BZ133" s="738">
        <f t="shared" si="119"/>
        <v>2635457.5970100001</v>
      </c>
      <c r="CA133" s="739">
        <f t="shared" si="157"/>
        <v>899708.17104259261</v>
      </c>
      <c r="CB133" s="739">
        <f t="shared" si="135"/>
        <v>1088995.5440337039</v>
      </c>
      <c r="CC133" s="739">
        <f t="shared" si="136"/>
        <v>1286191.8613833333</v>
      </c>
      <c r="CD133" s="739">
        <f t="shared" si="137"/>
        <v>1491297.1230914816</v>
      </c>
      <c r="CE133" s="739">
        <f t="shared" si="138"/>
        <v>1704311.3291581483</v>
      </c>
      <c r="CF133" s="739">
        <f t="shared" si="139"/>
        <v>1925234.4795833335</v>
      </c>
      <c r="CG133" s="739">
        <f t="shared" si="140"/>
        <v>2154066.574367038</v>
      </c>
      <c r="CH133" s="739">
        <f t="shared" si="141"/>
        <v>2390807.6135092597</v>
      </c>
      <c r="CI133" s="739">
        <f t="shared" si="142"/>
        <v>2635457.5970100001</v>
      </c>
    </row>
    <row r="134" spans="1:87">
      <c r="A134" s="580"/>
      <c r="B134" s="542" t="s">
        <v>89</v>
      </c>
      <c r="C134" s="542" t="s">
        <v>59</v>
      </c>
      <c r="D134" s="542" t="s">
        <v>225</v>
      </c>
      <c r="E134" s="497" t="str">
        <f t="shared" si="149"/>
        <v>Purchase of consumables for Rapid Diagnostic Tests</v>
      </c>
      <c r="F134" s="498">
        <v>3</v>
      </c>
      <c r="G134" s="497"/>
      <c r="H134" s="497"/>
      <c r="I134" s="497"/>
      <c r="J134" s="497"/>
      <c r="K134" s="500">
        <f t="shared" si="150"/>
        <v>0</v>
      </c>
      <c r="L134" s="497"/>
      <c r="M134" s="510">
        <v>1</v>
      </c>
      <c r="N134" s="563" t="s">
        <v>51</v>
      </c>
      <c r="O134" s="577" t="s">
        <v>421</v>
      </c>
      <c r="P134" s="502">
        <v>18898441</v>
      </c>
      <c r="Q134" s="534">
        <v>0.35</v>
      </c>
      <c r="R134" s="504" t="s">
        <v>484</v>
      </c>
      <c r="S134" s="544">
        <f t="shared" si="151"/>
        <v>6614454.3499999996</v>
      </c>
      <c r="T134" s="501">
        <v>0.7</v>
      </c>
      <c r="U134" s="497"/>
      <c r="V134" s="497">
        <v>1</v>
      </c>
      <c r="W134" s="497" t="s">
        <v>494</v>
      </c>
      <c r="X134" s="497">
        <v>3.6999999999999998E-2</v>
      </c>
      <c r="Y134" s="507">
        <f t="shared" si="152"/>
        <v>4630118</v>
      </c>
      <c r="Z134" s="508">
        <f t="shared" si="153"/>
        <v>176453798.69494995</v>
      </c>
      <c r="AA134" s="578">
        <f t="shared" si="154"/>
        <v>171314.36766499997</v>
      </c>
      <c r="AB134" s="567" t="s">
        <v>49</v>
      </c>
      <c r="AC134" s="593">
        <f t="shared" si="158"/>
        <v>0</v>
      </c>
      <c r="AD134" s="627" t="s">
        <v>421</v>
      </c>
      <c r="AE134" s="597">
        <f t="shared" si="174"/>
        <v>19366610.555555556</v>
      </c>
      <c r="AF134" s="536">
        <f t="shared" si="175"/>
        <v>19834780.111111112</v>
      </c>
      <c r="AG134" s="536">
        <f t="shared" si="175"/>
        <v>20302949.666666668</v>
      </c>
      <c r="AH134" s="536">
        <f t="shared" si="175"/>
        <v>20771119.222222224</v>
      </c>
      <c r="AI134" s="536">
        <f t="shared" si="175"/>
        <v>21239288.77777778</v>
      </c>
      <c r="AJ134" s="536">
        <f t="shared" si="175"/>
        <v>21707458.333333336</v>
      </c>
      <c r="AK134" s="536">
        <f t="shared" si="175"/>
        <v>22175627.888888892</v>
      </c>
      <c r="AL134" s="536">
        <f t="shared" si="175"/>
        <v>22643797.444444448</v>
      </c>
      <c r="AM134" s="733">
        <v>23111967</v>
      </c>
      <c r="AN134" s="609">
        <f>(($AV134-$Q134)/$AF$2)+Q$134</f>
        <v>0.34444444444444444</v>
      </c>
      <c r="AO134" s="513">
        <f t="shared" si="176"/>
        <v>0.33888888888888891</v>
      </c>
      <c r="AP134" s="513">
        <f t="shared" si="176"/>
        <v>0.33333333333333337</v>
      </c>
      <c r="AQ134" s="513">
        <f t="shared" si="176"/>
        <v>0.32777777777777783</v>
      </c>
      <c r="AR134" s="513">
        <f t="shared" si="176"/>
        <v>0.3222222222222223</v>
      </c>
      <c r="AS134" s="513">
        <f t="shared" si="176"/>
        <v>0.31666666666666676</v>
      </c>
      <c r="AT134" s="513">
        <f t="shared" si="176"/>
        <v>0.31111111111111123</v>
      </c>
      <c r="AU134" s="513">
        <f t="shared" si="176"/>
        <v>0.30555555555555569</v>
      </c>
      <c r="AV134" s="720">
        <v>0.3</v>
      </c>
      <c r="AW134" s="732" t="s">
        <v>558</v>
      </c>
      <c r="AX134" s="617">
        <f t="shared" si="162"/>
        <v>6670721.4135802472</v>
      </c>
      <c r="AY134" s="509">
        <f t="shared" si="163"/>
        <v>6721786.5932098776</v>
      </c>
      <c r="AZ134" s="509">
        <f t="shared" si="164"/>
        <v>6767649.8888888899</v>
      </c>
      <c r="BA134" s="509">
        <f t="shared" si="165"/>
        <v>6808311.300617286</v>
      </c>
      <c r="BB134" s="509">
        <f t="shared" si="166"/>
        <v>6843770.828395064</v>
      </c>
      <c r="BC134" s="509">
        <f t="shared" si="167"/>
        <v>6874028.4722222248</v>
      </c>
      <c r="BD134" s="509">
        <f t="shared" si="168"/>
        <v>6899084.2320987685</v>
      </c>
      <c r="BE134" s="509">
        <f t="shared" si="169"/>
        <v>6918938.1080246959</v>
      </c>
      <c r="BF134" s="860">
        <f t="shared" si="170"/>
        <v>6933590.0999999996</v>
      </c>
      <c r="BG134" s="609">
        <f>(($BO134-$T134)/$AF$2)+$T134</f>
        <v>0.7</v>
      </c>
      <c r="BH134" s="513">
        <f t="shared" si="177"/>
        <v>0.7</v>
      </c>
      <c r="BI134" s="513">
        <f t="shared" si="177"/>
        <v>0.7</v>
      </c>
      <c r="BJ134" s="513">
        <f t="shared" si="177"/>
        <v>0.7</v>
      </c>
      <c r="BK134" s="513">
        <f t="shared" si="177"/>
        <v>0.7</v>
      </c>
      <c r="BL134" s="513">
        <f t="shared" si="177"/>
        <v>0.7</v>
      </c>
      <c r="BM134" s="513">
        <f t="shared" si="177"/>
        <v>0.7</v>
      </c>
      <c r="BN134" s="513">
        <f t="shared" si="177"/>
        <v>0.7</v>
      </c>
      <c r="BO134" s="752">
        <v>0.7</v>
      </c>
      <c r="BP134" s="497"/>
      <c r="BQ134" s="737">
        <f t="shared" si="156"/>
        <v>171314.36766499997</v>
      </c>
      <c r="BR134" s="738">
        <f t="shared" si="111"/>
        <v>172771.68461172839</v>
      </c>
      <c r="BS134" s="738">
        <f t="shared" si="112"/>
        <v>174094.27276413582</v>
      </c>
      <c r="BT134" s="738">
        <f t="shared" si="113"/>
        <v>175282.13212222222</v>
      </c>
      <c r="BU134" s="738">
        <f t="shared" si="114"/>
        <v>176335.26268598769</v>
      </c>
      <c r="BV134" s="738">
        <f t="shared" si="115"/>
        <v>177253.66445543215</v>
      </c>
      <c r="BW134" s="738">
        <f t="shared" si="116"/>
        <v>178037.33743055561</v>
      </c>
      <c r="BX134" s="738">
        <f t="shared" si="117"/>
        <v>178686.28161135808</v>
      </c>
      <c r="BY134" s="738">
        <f t="shared" si="118"/>
        <v>179200.4969978396</v>
      </c>
      <c r="BZ134" s="738">
        <f t="shared" si="119"/>
        <v>179579.98358999996</v>
      </c>
      <c r="CA134" s="739">
        <f t="shared" si="157"/>
        <v>172771.68461172839</v>
      </c>
      <c r="CB134" s="739">
        <f t="shared" si="135"/>
        <v>174094.27276413582</v>
      </c>
      <c r="CC134" s="739">
        <f t="shared" si="136"/>
        <v>175282.13212222222</v>
      </c>
      <c r="CD134" s="739">
        <f t="shared" si="137"/>
        <v>176335.26268598769</v>
      </c>
      <c r="CE134" s="739">
        <f t="shared" si="138"/>
        <v>177253.66445543215</v>
      </c>
      <c r="CF134" s="739">
        <f t="shared" si="139"/>
        <v>178037.33743055561</v>
      </c>
      <c r="CG134" s="739">
        <f t="shared" si="140"/>
        <v>178686.28161135808</v>
      </c>
      <c r="CH134" s="739">
        <f t="shared" si="141"/>
        <v>179200.4969978396</v>
      </c>
      <c r="CI134" s="739">
        <f t="shared" si="142"/>
        <v>179579.98358999996</v>
      </c>
    </row>
    <row r="135" spans="1:87">
      <c r="A135" s="580"/>
      <c r="B135" s="497" t="s">
        <v>101</v>
      </c>
      <c r="C135" s="497" t="s">
        <v>102</v>
      </c>
      <c r="D135" s="506" t="s">
        <v>245</v>
      </c>
      <c r="E135" s="497" t="str">
        <f t="shared" ref="E135:E139" si="178">CONCATENATE($E$5,D135)</f>
        <v>Purchase of consumables for Hepatitis B  testing</v>
      </c>
      <c r="F135" s="497">
        <v>3</v>
      </c>
      <c r="G135" s="497"/>
      <c r="H135" s="497"/>
      <c r="I135" s="497"/>
      <c r="J135" s="499"/>
      <c r="K135" s="500">
        <f t="shared" si="150"/>
        <v>0</v>
      </c>
      <c r="L135" s="501"/>
      <c r="M135" s="501">
        <v>1</v>
      </c>
      <c r="N135" s="563" t="s">
        <v>51</v>
      </c>
      <c r="O135" s="577" t="s">
        <v>391</v>
      </c>
      <c r="P135" s="518">
        <v>949472</v>
      </c>
      <c r="Q135" s="534">
        <v>1</v>
      </c>
      <c r="R135" s="497"/>
      <c r="S135" s="504">
        <f t="shared" si="151"/>
        <v>949472</v>
      </c>
      <c r="T135" s="501">
        <v>0.95</v>
      </c>
      <c r="U135" s="504" t="s">
        <v>392</v>
      </c>
      <c r="V135" s="504">
        <v>1</v>
      </c>
      <c r="W135" s="504" t="s">
        <v>503</v>
      </c>
      <c r="X135" s="506">
        <v>0.34</v>
      </c>
      <c r="Y135" s="507">
        <f t="shared" si="152"/>
        <v>901998</v>
      </c>
      <c r="Z135" s="508">
        <f t="shared" ref="Z135:Z139" si="179">AA135*$Z$5</f>
        <v>315879839.68000001</v>
      </c>
      <c r="AA135" s="578">
        <f t="shared" si="154"/>
        <v>306679.45600000001</v>
      </c>
      <c r="AB135" s="567" t="s">
        <v>49</v>
      </c>
      <c r="AC135" s="593">
        <f t="shared" si="158"/>
        <v>0</v>
      </c>
      <c r="AD135" s="627" t="s">
        <v>533</v>
      </c>
      <c r="AE135" s="597">
        <f t="shared" si="174"/>
        <v>971695.4444444445</v>
      </c>
      <c r="AF135" s="536">
        <f t="shared" si="175"/>
        <v>993918.88888888899</v>
      </c>
      <c r="AG135" s="536">
        <f t="shared" si="175"/>
        <v>1016142.3333333335</v>
      </c>
      <c r="AH135" s="536">
        <f t="shared" si="175"/>
        <v>1038365.777777778</v>
      </c>
      <c r="AI135" s="536">
        <f t="shared" si="175"/>
        <v>1060589.2222222225</v>
      </c>
      <c r="AJ135" s="536">
        <f t="shared" si="175"/>
        <v>1082812.666666667</v>
      </c>
      <c r="AK135" s="536">
        <f t="shared" si="175"/>
        <v>1105036.1111111115</v>
      </c>
      <c r="AL135" s="536">
        <f t="shared" si="175"/>
        <v>1127259.555555556</v>
      </c>
      <c r="AM135" s="621">
        <v>1149483</v>
      </c>
      <c r="AN135" s="708">
        <v>1</v>
      </c>
      <c r="AO135" s="546">
        <f t="shared" si="176"/>
        <v>1</v>
      </c>
      <c r="AP135" s="546">
        <f t="shared" si="176"/>
        <v>1</v>
      </c>
      <c r="AQ135" s="546">
        <f t="shared" si="176"/>
        <v>1</v>
      </c>
      <c r="AR135" s="546">
        <f t="shared" si="176"/>
        <v>1</v>
      </c>
      <c r="AS135" s="546">
        <f t="shared" si="176"/>
        <v>1</v>
      </c>
      <c r="AT135" s="546">
        <f t="shared" si="176"/>
        <v>1</v>
      </c>
      <c r="AU135" s="546">
        <f t="shared" si="176"/>
        <v>1</v>
      </c>
      <c r="AV135" s="722">
        <v>1</v>
      </c>
      <c r="AW135" s="725" t="s">
        <v>529</v>
      </c>
      <c r="AX135" s="617">
        <f t="shared" si="162"/>
        <v>971695.4444444445</v>
      </c>
      <c r="AY135" s="509">
        <f t="shared" si="163"/>
        <v>993918.88888888899</v>
      </c>
      <c r="AZ135" s="509">
        <f t="shared" si="164"/>
        <v>1016142.3333333335</v>
      </c>
      <c r="BA135" s="509">
        <f t="shared" si="165"/>
        <v>1038365.777777778</v>
      </c>
      <c r="BB135" s="509">
        <f t="shared" si="166"/>
        <v>1060589.2222222225</v>
      </c>
      <c r="BC135" s="509">
        <f t="shared" si="167"/>
        <v>1082812.666666667</v>
      </c>
      <c r="BD135" s="509">
        <f t="shared" si="168"/>
        <v>1105036.1111111115</v>
      </c>
      <c r="BE135" s="509">
        <f t="shared" si="169"/>
        <v>1127259.555555556</v>
      </c>
      <c r="BF135" s="860">
        <f t="shared" si="170"/>
        <v>1149483</v>
      </c>
      <c r="BG135" s="606">
        <v>0.95</v>
      </c>
      <c r="BH135" s="546">
        <f t="shared" si="177"/>
        <v>0.95</v>
      </c>
      <c r="BI135" s="546">
        <f t="shared" si="177"/>
        <v>0.95</v>
      </c>
      <c r="BJ135" s="546">
        <f t="shared" si="177"/>
        <v>0.95</v>
      </c>
      <c r="BK135" s="546">
        <f t="shared" si="177"/>
        <v>0.95</v>
      </c>
      <c r="BL135" s="546">
        <f t="shared" si="177"/>
        <v>0.95</v>
      </c>
      <c r="BM135" s="546">
        <f t="shared" si="177"/>
        <v>0.95</v>
      </c>
      <c r="BN135" s="546">
        <f t="shared" si="177"/>
        <v>0.95</v>
      </c>
      <c r="BO135" s="752">
        <v>0.95</v>
      </c>
      <c r="BP135" s="497"/>
      <c r="BQ135" s="737">
        <f t="shared" si="156"/>
        <v>306679.45600000001</v>
      </c>
      <c r="BR135" s="738">
        <f t="shared" si="111"/>
        <v>313857.6285555556</v>
      </c>
      <c r="BS135" s="738">
        <f t="shared" si="112"/>
        <v>321035.80111111113</v>
      </c>
      <c r="BT135" s="738">
        <f t="shared" si="113"/>
        <v>328213.97366666672</v>
      </c>
      <c r="BU135" s="738">
        <f t="shared" si="114"/>
        <v>335392.14622222231</v>
      </c>
      <c r="BV135" s="738">
        <f t="shared" si="115"/>
        <v>342570.31877777784</v>
      </c>
      <c r="BW135" s="738">
        <f t="shared" si="116"/>
        <v>349748.49133333343</v>
      </c>
      <c r="BX135" s="738">
        <f t="shared" si="117"/>
        <v>356926.66388888896</v>
      </c>
      <c r="BY135" s="738">
        <f t="shared" si="118"/>
        <v>364104.83644444455</v>
      </c>
      <c r="BZ135" s="738">
        <f t="shared" si="119"/>
        <v>371283.00899999996</v>
      </c>
      <c r="CA135" s="739">
        <f t="shared" si="157"/>
        <v>313857.6285555556</v>
      </c>
      <c r="CB135" s="739">
        <f t="shared" si="135"/>
        <v>321035.80111111113</v>
      </c>
      <c r="CC135" s="739">
        <f t="shared" si="136"/>
        <v>328213.97366666672</v>
      </c>
      <c r="CD135" s="739">
        <f t="shared" si="137"/>
        <v>335392.14622222231</v>
      </c>
      <c r="CE135" s="739">
        <f t="shared" si="138"/>
        <v>342570.31877777784</v>
      </c>
      <c r="CF135" s="739">
        <f t="shared" si="139"/>
        <v>349748.49133333343</v>
      </c>
      <c r="CG135" s="739">
        <f t="shared" si="140"/>
        <v>356926.66388888896</v>
      </c>
      <c r="CH135" s="739">
        <f t="shared" si="141"/>
        <v>364104.83644444455</v>
      </c>
      <c r="CI135" s="739">
        <f t="shared" si="142"/>
        <v>371283.00899999996</v>
      </c>
    </row>
    <row r="136" spans="1:87">
      <c r="A136" s="580"/>
      <c r="B136" s="497" t="s">
        <v>202</v>
      </c>
      <c r="C136" s="497"/>
      <c r="D136" s="592" t="s">
        <v>242</v>
      </c>
      <c r="E136" s="497" t="str">
        <f t="shared" si="178"/>
        <v>Purchase of consumables for Oral Cholera vaccine</v>
      </c>
      <c r="F136" s="498">
        <v>3</v>
      </c>
      <c r="G136" s="497"/>
      <c r="H136" s="497">
        <v>1.859277345937591E-3</v>
      </c>
      <c r="I136" s="497">
        <v>2.5081703069375689</v>
      </c>
      <c r="J136" s="499">
        <v>1349.0027791807231</v>
      </c>
      <c r="K136" s="500">
        <f t="shared" si="150"/>
        <v>7352.7744226159803</v>
      </c>
      <c r="L136" s="501">
        <v>0</v>
      </c>
      <c r="M136" s="501"/>
      <c r="N136" s="563" t="s">
        <v>48</v>
      </c>
      <c r="O136" s="581" t="s">
        <v>482</v>
      </c>
      <c r="P136" s="502">
        <v>7909282</v>
      </c>
      <c r="Q136" s="539">
        <v>1</v>
      </c>
      <c r="R136" s="502" t="s">
        <v>230</v>
      </c>
      <c r="S136" s="504">
        <f t="shared" si="151"/>
        <v>7909282</v>
      </c>
      <c r="T136" s="501">
        <v>0.5</v>
      </c>
      <c r="U136" s="497" t="s">
        <v>434</v>
      </c>
      <c r="V136" s="497">
        <v>2</v>
      </c>
      <c r="W136" s="497" t="s">
        <v>514</v>
      </c>
      <c r="X136" s="497">
        <v>1.2576000000000001</v>
      </c>
      <c r="Y136" s="507">
        <f t="shared" si="152"/>
        <v>3954641</v>
      </c>
      <c r="Z136" s="508">
        <f t="shared" si="179"/>
        <v>5122557217.2480001</v>
      </c>
      <c r="AA136" s="578">
        <f t="shared" si="154"/>
        <v>4973356.5216000006</v>
      </c>
      <c r="AB136" s="567" t="s">
        <v>70</v>
      </c>
      <c r="AC136" s="593"/>
      <c r="AD136" s="628" t="s">
        <v>482</v>
      </c>
      <c r="AE136" s="597">
        <f>((AM136-P136)/$AF$2)+P136</f>
        <v>8011127.555555556</v>
      </c>
      <c r="AF136" s="536">
        <f t="shared" si="175"/>
        <v>8112973.1111111119</v>
      </c>
      <c r="AG136" s="536">
        <f t="shared" si="175"/>
        <v>8214818.6666666679</v>
      </c>
      <c r="AH136" s="536">
        <f t="shared" si="175"/>
        <v>8316664.2222222239</v>
      </c>
      <c r="AI136" s="536">
        <f t="shared" si="175"/>
        <v>8418509.7777777798</v>
      </c>
      <c r="AJ136" s="536">
        <f t="shared" si="175"/>
        <v>8520355.3333333358</v>
      </c>
      <c r="AK136" s="536">
        <f t="shared" si="175"/>
        <v>8622200.8888888918</v>
      </c>
      <c r="AL136" s="536">
        <f t="shared" si="175"/>
        <v>8724046.4444444478</v>
      </c>
      <c r="AM136" s="621">
        <v>8825892</v>
      </c>
      <c r="AN136" s="708">
        <v>1</v>
      </c>
      <c r="AO136" s="546">
        <f t="shared" si="176"/>
        <v>1</v>
      </c>
      <c r="AP136" s="546">
        <f t="shared" si="176"/>
        <v>1</v>
      </c>
      <c r="AQ136" s="546">
        <f t="shared" si="176"/>
        <v>1</v>
      </c>
      <c r="AR136" s="546">
        <f t="shared" si="176"/>
        <v>1</v>
      </c>
      <c r="AS136" s="546">
        <f t="shared" si="176"/>
        <v>1</v>
      </c>
      <c r="AT136" s="546">
        <f t="shared" si="176"/>
        <v>1</v>
      </c>
      <c r="AU136" s="546">
        <f t="shared" si="176"/>
        <v>1</v>
      </c>
      <c r="AV136" s="743">
        <v>1</v>
      </c>
      <c r="AW136" s="560" t="s">
        <v>529</v>
      </c>
      <c r="AX136" s="617">
        <f t="shared" si="162"/>
        <v>8011127.555555556</v>
      </c>
      <c r="AY136" s="509">
        <f t="shared" si="163"/>
        <v>8112973.1111111119</v>
      </c>
      <c r="AZ136" s="509">
        <f t="shared" si="164"/>
        <v>8214818.6666666679</v>
      </c>
      <c r="BA136" s="509">
        <f t="shared" si="165"/>
        <v>8316664.2222222239</v>
      </c>
      <c r="BB136" s="509">
        <f t="shared" si="166"/>
        <v>8418509.7777777798</v>
      </c>
      <c r="BC136" s="509">
        <f t="shared" si="167"/>
        <v>8520355.3333333358</v>
      </c>
      <c r="BD136" s="509">
        <f t="shared" si="168"/>
        <v>8622200.8888888918</v>
      </c>
      <c r="BE136" s="509">
        <f t="shared" si="169"/>
        <v>8724046.4444444478</v>
      </c>
      <c r="BF136" s="860">
        <f t="shared" si="170"/>
        <v>8825892</v>
      </c>
      <c r="BG136" s="609">
        <f>(($BO136-$T136)/$AF$2)+$T136</f>
        <v>0.53333333333333333</v>
      </c>
      <c r="BH136" s="742">
        <f t="shared" si="177"/>
        <v>0.56666666666666665</v>
      </c>
      <c r="BI136" s="742">
        <f t="shared" si="177"/>
        <v>0.6</v>
      </c>
      <c r="BJ136" s="742">
        <f t="shared" si="177"/>
        <v>0.6333333333333333</v>
      </c>
      <c r="BK136" s="742">
        <f t="shared" si="177"/>
        <v>0.66666666666666663</v>
      </c>
      <c r="BL136" s="742">
        <f t="shared" si="177"/>
        <v>0.7</v>
      </c>
      <c r="BM136" s="742">
        <f t="shared" si="177"/>
        <v>0.73333333333333328</v>
      </c>
      <c r="BN136" s="742">
        <f t="shared" si="177"/>
        <v>0.76666666666666661</v>
      </c>
      <c r="BO136" s="752">
        <v>0.8</v>
      </c>
      <c r="BP136" s="497"/>
      <c r="BQ136" s="737">
        <f t="shared" si="156"/>
        <v>0</v>
      </c>
      <c r="BR136" s="738">
        <f t="shared" ref="BR136:BR139" si="180">AX136*BG136*$X136*$M136</f>
        <v>0</v>
      </c>
      <c r="BS136" s="738">
        <f t="shared" ref="BS136:BS139" si="181">AY136*BH136*$X136*$M136</f>
        <v>0</v>
      </c>
      <c r="BT136" s="738">
        <f t="shared" ref="BT136:BT139" si="182">AZ136*BI136*$X136*$M136</f>
        <v>0</v>
      </c>
      <c r="BU136" s="738">
        <f t="shared" ref="BU136:BU139" si="183">BA136*BJ136*$X136*$M136</f>
        <v>0</v>
      </c>
      <c r="BV136" s="738">
        <f t="shared" ref="BV136:BV139" si="184">BB136*BK136*$X136*$M136</f>
        <v>0</v>
      </c>
      <c r="BW136" s="738">
        <f t="shared" ref="BW136:BW139" si="185">BC136*BL136*$X136*$M136</f>
        <v>0</v>
      </c>
      <c r="BX136" s="738">
        <f t="shared" ref="BX136:BX139" si="186">BD136*BM136*$X136*$M136</f>
        <v>0</v>
      </c>
      <c r="BY136" s="738">
        <f t="shared" ref="BY136:BY139" si="187">BE136*BN136*$X136*$M136</f>
        <v>0</v>
      </c>
      <c r="BZ136" s="738">
        <f t="shared" ref="BZ136:BZ139" si="188">BF136*BO136*$X136*$M136</f>
        <v>0</v>
      </c>
      <c r="CA136" s="740">
        <f t="shared" si="157"/>
        <v>5373223.474062223</v>
      </c>
      <c r="CB136" s="740">
        <f t="shared" si="135"/>
        <v>5781629.1579022231</v>
      </c>
      <c r="CC136" s="740">
        <f t="shared" si="136"/>
        <v>6198573.5731200008</v>
      </c>
      <c r="CD136" s="740">
        <f t="shared" si="137"/>
        <v>6624056.7197155571</v>
      </c>
      <c r="CE136" s="740">
        <f t="shared" si="138"/>
        <v>7058078.5976888901</v>
      </c>
      <c r="CF136" s="740">
        <f t="shared" si="139"/>
        <v>7500639.2070400016</v>
      </c>
      <c r="CG136" s="740">
        <f t="shared" si="140"/>
        <v>7951738.5477688918</v>
      </c>
      <c r="CH136" s="740">
        <f t="shared" si="141"/>
        <v>8411376.6198755596</v>
      </c>
      <c r="CI136" s="740">
        <f t="shared" si="142"/>
        <v>8879553.4233600013</v>
      </c>
    </row>
    <row r="137" spans="1:87">
      <c r="A137" s="580"/>
      <c r="B137" s="497" t="s">
        <v>202</v>
      </c>
      <c r="C137" s="497"/>
      <c r="D137" s="592" t="s">
        <v>241</v>
      </c>
      <c r="E137" s="497" t="str">
        <f t="shared" si="178"/>
        <v>Purchase of consumables for COVID-19 vaccine</v>
      </c>
      <c r="F137" s="498">
        <v>3</v>
      </c>
      <c r="G137" s="497"/>
      <c r="H137" s="497"/>
      <c r="I137" s="497"/>
      <c r="J137" s="499"/>
      <c r="K137" s="500">
        <f t="shared" si="150"/>
        <v>0</v>
      </c>
      <c r="L137" s="501"/>
      <c r="M137" s="501"/>
      <c r="N137" s="563"/>
      <c r="O137" s="580" t="s">
        <v>458</v>
      </c>
      <c r="P137" s="540">
        <v>9672513</v>
      </c>
      <c r="Q137" s="534">
        <v>1</v>
      </c>
      <c r="R137" s="497" t="s">
        <v>480</v>
      </c>
      <c r="S137" s="504">
        <f t="shared" si="151"/>
        <v>9672513</v>
      </c>
      <c r="T137" s="501">
        <v>0.7</v>
      </c>
      <c r="U137" s="497" t="s">
        <v>481</v>
      </c>
      <c r="V137" s="497">
        <v>3</v>
      </c>
      <c r="W137" s="497" t="s">
        <v>514</v>
      </c>
      <c r="X137" s="497">
        <v>1.57</v>
      </c>
      <c r="Y137" s="507">
        <f t="shared" si="152"/>
        <v>6770759</v>
      </c>
      <c r="Z137" s="508">
        <f t="shared" si="179"/>
        <v>10948994540.610001</v>
      </c>
      <c r="AA137" s="578">
        <f t="shared" si="154"/>
        <v>10630091.787</v>
      </c>
      <c r="AB137" s="567" t="s">
        <v>70</v>
      </c>
      <c r="AC137" s="593"/>
      <c r="AD137" s="567" t="s">
        <v>458</v>
      </c>
      <c r="AE137" s="597">
        <f>((AM137-P137)/$AF$2)+P137</f>
        <v>10012804</v>
      </c>
      <c r="AF137" s="536">
        <f t="shared" ref="AF137:AL139" si="189">IF($AM137=$AE137,$AE137,(($AM137-$P137)/$AF$2)+AE137)</f>
        <v>10353095</v>
      </c>
      <c r="AG137" s="536">
        <f t="shared" si="189"/>
        <v>10693386</v>
      </c>
      <c r="AH137" s="536">
        <f t="shared" si="189"/>
        <v>11033677</v>
      </c>
      <c r="AI137" s="536">
        <f t="shared" si="189"/>
        <v>11373968</v>
      </c>
      <c r="AJ137" s="536">
        <f t="shared" si="189"/>
        <v>11714259</v>
      </c>
      <c r="AK137" s="536">
        <f t="shared" si="189"/>
        <v>12054550</v>
      </c>
      <c r="AL137" s="536">
        <f t="shared" si="189"/>
        <v>12394841</v>
      </c>
      <c r="AM137" s="726">
        <v>12735132</v>
      </c>
      <c r="AN137" s="708">
        <v>1</v>
      </c>
      <c r="AO137" s="546">
        <f t="shared" si="176"/>
        <v>1</v>
      </c>
      <c r="AP137" s="546">
        <f t="shared" si="176"/>
        <v>1</v>
      </c>
      <c r="AQ137" s="546">
        <f t="shared" si="176"/>
        <v>1</v>
      </c>
      <c r="AR137" s="546">
        <f t="shared" si="176"/>
        <v>1</v>
      </c>
      <c r="AS137" s="546">
        <f t="shared" si="176"/>
        <v>1</v>
      </c>
      <c r="AT137" s="546">
        <f t="shared" si="176"/>
        <v>1</v>
      </c>
      <c r="AU137" s="546">
        <f t="shared" si="176"/>
        <v>1</v>
      </c>
      <c r="AV137" s="743">
        <v>1</v>
      </c>
      <c r="AW137" s="560" t="s">
        <v>529</v>
      </c>
      <c r="AX137" s="617">
        <f t="shared" si="162"/>
        <v>10012804</v>
      </c>
      <c r="AY137" s="509">
        <f t="shared" si="163"/>
        <v>10353095</v>
      </c>
      <c r="AZ137" s="509">
        <f t="shared" si="164"/>
        <v>10693386</v>
      </c>
      <c r="BA137" s="509">
        <f t="shared" si="165"/>
        <v>11033677</v>
      </c>
      <c r="BB137" s="509">
        <f t="shared" si="166"/>
        <v>11373968</v>
      </c>
      <c r="BC137" s="509">
        <f t="shared" si="167"/>
        <v>11714259</v>
      </c>
      <c r="BD137" s="509">
        <f t="shared" si="168"/>
        <v>12054550</v>
      </c>
      <c r="BE137" s="509">
        <f t="shared" si="169"/>
        <v>12394841</v>
      </c>
      <c r="BF137" s="860">
        <f t="shared" si="170"/>
        <v>12735132</v>
      </c>
      <c r="BG137" s="606">
        <v>0.7</v>
      </c>
      <c r="BH137" s="742">
        <f t="shared" si="177"/>
        <v>0.7</v>
      </c>
      <c r="BI137" s="742">
        <f t="shared" si="177"/>
        <v>0.7</v>
      </c>
      <c r="BJ137" s="742">
        <f t="shared" si="177"/>
        <v>0.7</v>
      </c>
      <c r="BK137" s="742">
        <f t="shared" si="177"/>
        <v>0.7</v>
      </c>
      <c r="BL137" s="742">
        <f t="shared" si="177"/>
        <v>0.7</v>
      </c>
      <c r="BM137" s="742">
        <f t="shared" si="177"/>
        <v>0.7</v>
      </c>
      <c r="BN137" s="742">
        <f t="shared" si="177"/>
        <v>0.7</v>
      </c>
      <c r="BO137" s="752">
        <v>0.7</v>
      </c>
      <c r="BP137" s="497"/>
      <c r="BQ137" s="737">
        <f t="shared" si="156"/>
        <v>0</v>
      </c>
      <c r="BR137" s="738">
        <f t="shared" si="180"/>
        <v>0</v>
      </c>
      <c r="BS137" s="738">
        <f t="shared" si="181"/>
        <v>0</v>
      </c>
      <c r="BT137" s="738">
        <f t="shared" si="182"/>
        <v>0</v>
      </c>
      <c r="BU137" s="738">
        <f t="shared" si="183"/>
        <v>0</v>
      </c>
      <c r="BV137" s="738">
        <f t="shared" si="184"/>
        <v>0</v>
      </c>
      <c r="BW137" s="738">
        <f t="shared" si="185"/>
        <v>0</v>
      </c>
      <c r="BX137" s="738">
        <f t="shared" si="186"/>
        <v>0</v>
      </c>
      <c r="BY137" s="738">
        <f t="shared" si="187"/>
        <v>0</v>
      </c>
      <c r="BZ137" s="738">
        <f t="shared" si="188"/>
        <v>0</v>
      </c>
      <c r="CA137" s="740">
        <f t="shared" si="157"/>
        <v>11004071.596000001</v>
      </c>
      <c r="CB137" s="740">
        <f t="shared" si="135"/>
        <v>11378051.405000001</v>
      </c>
      <c r="CC137" s="740">
        <f t="shared" si="136"/>
        <v>11752031.214</v>
      </c>
      <c r="CD137" s="740">
        <f t="shared" si="137"/>
        <v>12126011.023</v>
      </c>
      <c r="CE137" s="740">
        <f t="shared" si="138"/>
        <v>12499990.832</v>
      </c>
      <c r="CF137" s="740">
        <f t="shared" si="139"/>
        <v>12873970.641000001</v>
      </c>
      <c r="CG137" s="740">
        <f t="shared" si="140"/>
        <v>13247950.450000001</v>
      </c>
      <c r="CH137" s="740">
        <f t="shared" si="141"/>
        <v>13621930.259</v>
      </c>
      <c r="CI137" s="740">
        <f t="shared" si="142"/>
        <v>13995910.067999998</v>
      </c>
    </row>
    <row r="138" spans="1:87">
      <c r="A138" s="580"/>
      <c r="B138" s="585" t="s">
        <v>567</v>
      </c>
      <c r="C138" s="586" t="s">
        <v>213</v>
      </c>
      <c r="D138" s="589" t="s">
        <v>224</v>
      </c>
      <c r="E138" s="497" t="str">
        <f t="shared" si="178"/>
        <v>Purchase of consumables for Child Protection</v>
      </c>
      <c r="F138" s="588">
        <v>3</v>
      </c>
      <c r="G138" s="497"/>
      <c r="H138" s="497"/>
      <c r="I138" s="497"/>
      <c r="J138" s="497"/>
      <c r="K138" s="500">
        <f t="shared" si="150"/>
        <v>0</v>
      </c>
      <c r="L138" s="497"/>
      <c r="M138" s="497"/>
      <c r="N138" s="563" t="s">
        <v>48</v>
      </c>
      <c r="O138" s="580"/>
      <c r="P138" s="497"/>
      <c r="Q138" s="497"/>
      <c r="R138" s="497"/>
      <c r="S138" s="504">
        <f t="shared" si="151"/>
        <v>0</v>
      </c>
      <c r="T138" s="501"/>
      <c r="U138" s="497"/>
      <c r="V138" s="497"/>
      <c r="W138" s="497"/>
      <c r="X138" s="497"/>
      <c r="Y138" s="507">
        <f t="shared" si="152"/>
        <v>0</v>
      </c>
      <c r="Z138" s="508">
        <f t="shared" si="179"/>
        <v>0</v>
      </c>
      <c r="AA138" s="578">
        <f t="shared" si="154"/>
        <v>0</v>
      </c>
      <c r="AB138" s="567" t="s">
        <v>70</v>
      </c>
      <c r="AC138" s="593"/>
      <c r="AD138" s="567" t="s">
        <v>378</v>
      </c>
      <c r="AE138" s="597">
        <f>(($AM$134-$P$129)/$AF$2)+P133</f>
        <v>19366610.555555556</v>
      </c>
      <c r="AF138" s="536">
        <f t="shared" si="189"/>
        <v>21934606.888888888</v>
      </c>
      <c r="AG138" s="536">
        <f t="shared" si="189"/>
        <v>24502603.22222222</v>
      </c>
      <c r="AH138" s="536">
        <f t="shared" si="189"/>
        <v>27070599.555555552</v>
      </c>
      <c r="AI138" s="536">
        <f t="shared" si="189"/>
        <v>29638595.888888884</v>
      </c>
      <c r="AJ138" s="536">
        <f t="shared" si="189"/>
        <v>32206592.222222216</v>
      </c>
      <c r="AK138" s="536">
        <f t="shared" si="189"/>
        <v>34774588.555555552</v>
      </c>
      <c r="AL138" s="536">
        <f t="shared" si="189"/>
        <v>37342584.888888888</v>
      </c>
      <c r="AM138" s="726">
        <v>23111967</v>
      </c>
      <c r="AN138" s="708">
        <v>1.4999999999999999E-2</v>
      </c>
      <c r="AO138" s="546">
        <f t="shared" si="176"/>
        <v>1.4999999999999999E-2</v>
      </c>
      <c r="AP138" s="546">
        <f t="shared" si="176"/>
        <v>1.4999999999999999E-2</v>
      </c>
      <c r="AQ138" s="546">
        <f t="shared" si="176"/>
        <v>1.4999999999999999E-2</v>
      </c>
      <c r="AR138" s="546">
        <f t="shared" si="176"/>
        <v>1.4999999999999999E-2</v>
      </c>
      <c r="AS138" s="546">
        <f t="shared" si="176"/>
        <v>1.4999999999999999E-2</v>
      </c>
      <c r="AT138" s="546">
        <f t="shared" si="176"/>
        <v>1.4999999999999999E-2</v>
      </c>
      <c r="AU138" s="546">
        <f t="shared" si="176"/>
        <v>1.4999999999999999E-2</v>
      </c>
      <c r="AV138" s="722">
        <v>1.4999999999999999E-2</v>
      </c>
      <c r="AW138" s="725" t="s">
        <v>527</v>
      </c>
      <c r="AX138" s="617">
        <f t="shared" si="162"/>
        <v>290499.15833333333</v>
      </c>
      <c r="AY138" s="509">
        <f t="shared" si="163"/>
        <v>329019.10333333333</v>
      </c>
      <c r="AZ138" s="509">
        <f t="shared" si="164"/>
        <v>367539.04833333328</v>
      </c>
      <c r="BA138" s="509">
        <f t="shared" si="165"/>
        <v>406058.99333333329</v>
      </c>
      <c r="BB138" s="509">
        <f t="shared" si="166"/>
        <v>444578.93833333324</v>
      </c>
      <c r="BC138" s="509">
        <f t="shared" si="167"/>
        <v>483098.88333333324</v>
      </c>
      <c r="BD138" s="509">
        <f t="shared" si="168"/>
        <v>521618.82833333325</v>
      </c>
      <c r="BE138" s="509">
        <f t="shared" si="169"/>
        <v>560138.77333333332</v>
      </c>
      <c r="BF138" s="860">
        <f t="shared" si="170"/>
        <v>346679.505</v>
      </c>
      <c r="BG138" s="608">
        <f>(($BO138-$T133)/$AF$2)+T$130</f>
        <v>0.97222222222222221</v>
      </c>
      <c r="BH138" s="513">
        <f t="shared" si="177"/>
        <v>1.0055555555555555</v>
      </c>
      <c r="BI138" s="513">
        <f t="shared" si="177"/>
        <v>1.038888888888889</v>
      </c>
      <c r="BJ138" s="513">
        <f t="shared" si="177"/>
        <v>1.0722222222222224</v>
      </c>
      <c r="BK138" s="513">
        <f t="shared" si="177"/>
        <v>1.1055555555555558</v>
      </c>
      <c r="BL138" s="513">
        <f t="shared" si="177"/>
        <v>1.1388888888888893</v>
      </c>
      <c r="BM138" s="513">
        <f t="shared" si="177"/>
        <v>1.1722222222222227</v>
      </c>
      <c r="BN138" s="513">
        <f t="shared" si="177"/>
        <v>1.2055555555555562</v>
      </c>
      <c r="BO138" s="763">
        <v>0.3</v>
      </c>
      <c r="BP138" s="497" t="s">
        <v>528</v>
      </c>
      <c r="BQ138" s="737">
        <f t="shared" si="156"/>
        <v>0</v>
      </c>
      <c r="BR138" s="738">
        <f t="shared" si="180"/>
        <v>0</v>
      </c>
      <c r="BS138" s="738">
        <f t="shared" si="181"/>
        <v>0</v>
      </c>
      <c r="BT138" s="738">
        <f t="shared" si="182"/>
        <v>0</v>
      </c>
      <c r="BU138" s="738">
        <f t="shared" si="183"/>
        <v>0</v>
      </c>
      <c r="BV138" s="738">
        <f t="shared" si="184"/>
        <v>0</v>
      </c>
      <c r="BW138" s="738">
        <f t="shared" si="185"/>
        <v>0</v>
      </c>
      <c r="BX138" s="738">
        <f t="shared" si="186"/>
        <v>0</v>
      </c>
      <c r="BY138" s="738">
        <f t="shared" si="187"/>
        <v>0</v>
      </c>
      <c r="BZ138" s="738">
        <f t="shared" si="188"/>
        <v>0</v>
      </c>
      <c r="CA138" s="740">
        <f t="shared" si="157"/>
        <v>0</v>
      </c>
      <c r="CB138" s="740">
        <f t="shared" si="135"/>
        <v>0</v>
      </c>
      <c r="CC138" s="740">
        <f t="shared" si="136"/>
        <v>0</v>
      </c>
      <c r="CD138" s="740">
        <f t="shared" si="137"/>
        <v>0</v>
      </c>
      <c r="CE138" s="740">
        <f t="shared" si="138"/>
        <v>0</v>
      </c>
      <c r="CF138" s="740">
        <f t="shared" si="139"/>
        <v>0</v>
      </c>
      <c r="CG138" s="740">
        <f t="shared" si="140"/>
        <v>0</v>
      </c>
      <c r="CH138" s="740">
        <f t="shared" si="141"/>
        <v>0</v>
      </c>
      <c r="CI138" s="740">
        <f t="shared" si="142"/>
        <v>0</v>
      </c>
    </row>
    <row r="139" spans="1:87">
      <c r="A139" s="580"/>
      <c r="B139" s="542" t="s">
        <v>202</v>
      </c>
      <c r="C139" s="542" t="s">
        <v>230</v>
      </c>
      <c r="D139" s="587" t="s">
        <v>231</v>
      </c>
      <c r="E139" s="497" t="str">
        <f t="shared" si="178"/>
        <v>Purchase of consumables for Malaria vaccine</v>
      </c>
      <c r="F139" s="545">
        <v>3</v>
      </c>
      <c r="G139" s="497"/>
      <c r="H139" s="497"/>
      <c r="I139" s="497"/>
      <c r="J139" s="497"/>
      <c r="K139" s="500">
        <f t="shared" si="150"/>
        <v>0</v>
      </c>
      <c r="L139" s="497"/>
      <c r="M139" s="497"/>
      <c r="N139" s="563" t="s">
        <v>48</v>
      </c>
      <c r="O139" s="580" t="s">
        <v>488</v>
      </c>
      <c r="P139" s="497">
        <v>2888984</v>
      </c>
      <c r="Q139" s="534">
        <v>1</v>
      </c>
      <c r="R139" s="497" t="s">
        <v>489</v>
      </c>
      <c r="S139" s="504">
        <f t="shared" si="151"/>
        <v>2888984</v>
      </c>
      <c r="T139" s="501">
        <v>0.3</v>
      </c>
      <c r="U139" s="497" t="s">
        <v>489</v>
      </c>
      <c r="V139" s="497">
        <v>4</v>
      </c>
      <c r="W139" s="497" t="s">
        <v>514</v>
      </c>
      <c r="X139" s="497">
        <v>22.11</v>
      </c>
      <c r="Y139" s="507">
        <f t="shared" si="152"/>
        <v>866695</v>
      </c>
      <c r="Z139" s="508">
        <f t="shared" si="179"/>
        <v>19737509798.159996</v>
      </c>
      <c r="AA139" s="578">
        <f t="shared" si="154"/>
        <v>19162630.871999998</v>
      </c>
      <c r="AB139" s="567" t="s">
        <v>70</v>
      </c>
      <c r="AC139" s="593"/>
      <c r="AD139" s="567" t="s">
        <v>488</v>
      </c>
      <c r="AE139" s="597">
        <f>(($AM139-$P139)/$AF$2)+P139</f>
        <v>2805161.3333333335</v>
      </c>
      <c r="AF139" s="536">
        <f t="shared" si="189"/>
        <v>2721338.666666667</v>
      </c>
      <c r="AG139" s="769">
        <f t="shared" si="189"/>
        <v>2637516.0000000005</v>
      </c>
      <c r="AH139" s="536">
        <f t="shared" si="189"/>
        <v>2553693.333333334</v>
      </c>
      <c r="AI139" s="536">
        <f t="shared" si="189"/>
        <v>2469870.6666666674</v>
      </c>
      <c r="AJ139" s="536">
        <f t="shared" si="189"/>
        <v>2386048.0000000009</v>
      </c>
      <c r="AK139" s="536">
        <f t="shared" si="189"/>
        <v>2302225.3333333344</v>
      </c>
      <c r="AL139" s="536">
        <f t="shared" si="189"/>
        <v>2218402.6666666679</v>
      </c>
      <c r="AM139" s="726">
        <v>2134580</v>
      </c>
      <c r="AN139" s="708">
        <v>1</v>
      </c>
      <c r="AO139" s="546">
        <f t="shared" si="176"/>
        <v>1</v>
      </c>
      <c r="AP139" s="546">
        <f t="shared" si="176"/>
        <v>1</v>
      </c>
      <c r="AQ139" s="546">
        <f t="shared" si="176"/>
        <v>1</v>
      </c>
      <c r="AR139" s="546">
        <f t="shared" si="176"/>
        <v>1</v>
      </c>
      <c r="AS139" s="546">
        <f t="shared" si="176"/>
        <v>1</v>
      </c>
      <c r="AT139" s="546">
        <f t="shared" si="176"/>
        <v>1</v>
      </c>
      <c r="AU139" s="546">
        <f t="shared" si="176"/>
        <v>1</v>
      </c>
      <c r="AV139" s="720">
        <v>1</v>
      </c>
      <c r="AW139" s="731" t="s">
        <v>529</v>
      </c>
      <c r="AX139" s="617">
        <f t="shared" si="162"/>
        <v>2805161.3333333335</v>
      </c>
      <c r="AY139" s="509">
        <f t="shared" si="163"/>
        <v>2721338.666666667</v>
      </c>
      <c r="AZ139" s="509">
        <f t="shared" si="164"/>
        <v>2637516.0000000005</v>
      </c>
      <c r="BA139" s="509">
        <f t="shared" si="165"/>
        <v>2553693.333333334</v>
      </c>
      <c r="BB139" s="509">
        <f t="shared" si="166"/>
        <v>2469870.6666666674</v>
      </c>
      <c r="BC139" s="509">
        <f t="shared" si="167"/>
        <v>2386048.0000000009</v>
      </c>
      <c r="BD139" s="509">
        <f t="shared" si="168"/>
        <v>2302225.3333333344</v>
      </c>
      <c r="BE139" s="509">
        <f t="shared" si="169"/>
        <v>2218402.6666666679</v>
      </c>
      <c r="BF139" s="860">
        <f t="shared" si="170"/>
        <v>2134580</v>
      </c>
      <c r="BG139" s="609">
        <f>(($BO139-$T139)/$AF$2)+$T139</f>
        <v>0.32222222222222219</v>
      </c>
      <c r="BH139" s="772">
        <f t="shared" si="177"/>
        <v>0.34444444444444439</v>
      </c>
      <c r="BI139" s="772">
        <f t="shared" si="177"/>
        <v>0.36666666666666659</v>
      </c>
      <c r="BJ139" s="772">
        <f t="shared" si="177"/>
        <v>0.38888888888888878</v>
      </c>
      <c r="BK139" s="772">
        <f t="shared" si="177"/>
        <v>0.41111111111111098</v>
      </c>
      <c r="BL139" s="772">
        <f t="shared" si="177"/>
        <v>0.43333333333333318</v>
      </c>
      <c r="BM139" s="772">
        <f t="shared" si="177"/>
        <v>0.45555555555555538</v>
      </c>
      <c r="BN139" s="772">
        <f t="shared" si="177"/>
        <v>0.47777777777777758</v>
      </c>
      <c r="BO139" s="752">
        <v>0.5</v>
      </c>
      <c r="BP139" s="497" t="s">
        <v>563</v>
      </c>
      <c r="BQ139" s="737">
        <f t="shared" si="156"/>
        <v>0</v>
      </c>
      <c r="BR139" s="738">
        <f t="shared" si="180"/>
        <v>0</v>
      </c>
      <c r="BS139" s="738">
        <f t="shared" si="181"/>
        <v>0</v>
      </c>
      <c r="BT139" s="738">
        <f t="shared" si="182"/>
        <v>0</v>
      </c>
      <c r="BU139" s="738">
        <f t="shared" si="183"/>
        <v>0</v>
      </c>
      <c r="BV139" s="738">
        <f t="shared" si="184"/>
        <v>0</v>
      </c>
      <c r="BW139" s="738">
        <f t="shared" si="185"/>
        <v>0</v>
      </c>
      <c r="BX139" s="738">
        <f t="shared" si="186"/>
        <v>0</v>
      </c>
      <c r="BY139" s="738">
        <f t="shared" si="187"/>
        <v>0</v>
      </c>
      <c r="BZ139" s="738">
        <f t="shared" si="188"/>
        <v>0</v>
      </c>
      <c r="CA139" s="740">
        <f t="shared" si="157"/>
        <v>19984904.392444443</v>
      </c>
      <c r="CB139" s="740">
        <f t="shared" si="135"/>
        <v>20724808.17244444</v>
      </c>
      <c r="CC139" s="740">
        <f t="shared" si="136"/>
        <v>21382342.211999997</v>
      </c>
      <c r="CD139" s="740">
        <f t="shared" si="137"/>
        <v>21957506.51111111</v>
      </c>
      <c r="CE139" s="740">
        <f t="shared" si="138"/>
        <v>22450301.069777779</v>
      </c>
      <c r="CF139" s="740">
        <f t="shared" si="139"/>
        <v>22860725.888</v>
      </c>
      <c r="CG139" s="740">
        <f t="shared" si="140"/>
        <v>23188780.965777777</v>
      </c>
      <c r="CH139" s="740">
        <f t="shared" si="141"/>
        <v>23434466.303111114</v>
      </c>
      <c r="CI139" s="740">
        <f t="shared" si="142"/>
        <v>23597781.899999999</v>
      </c>
    </row>
    <row r="140" spans="1:87" ht="15" thickBot="1">
      <c r="A140" s="744"/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746"/>
      <c r="O140" s="744"/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7"/>
      <c r="AB140" s="748"/>
      <c r="AC140" s="746"/>
      <c r="AD140" s="778"/>
      <c r="AE140" s="744"/>
      <c r="AF140" s="745"/>
      <c r="AG140" s="770"/>
      <c r="AH140" s="745"/>
      <c r="AI140" s="745"/>
      <c r="AJ140" s="745"/>
      <c r="AK140" s="745"/>
      <c r="AL140" s="745"/>
      <c r="AM140" s="747"/>
      <c r="AN140" s="744"/>
      <c r="AO140" s="745"/>
      <c r="AP140" s="745"/>
      <c r="AQ140" s="745"/>
      <c r="AR140" s="745"/>
      <c r="AS140" s="745"/>
      <c r="AT140" s="745"/>
      <c r="AU140" s="745"/>
      <c r="AV140" s="747"/>
      <c r="AW140" s="745"/>
      <c r="AX140" s="744"/>
      <c r="AY140" s="771"/>
      <c r="AZ140" s="745"/>
      <c r="BA140" s="745"/>
      <c r="BB140" s="745"/>
      <c r="BC140" s="745"/>
      <c r="BD140" s="745"/>
      <c r="BE140" s="745"/>
      <c r="BF140" s="747"/>
      <c r="BG140" s="744"/>
      <c r="BH140" s="625"/>
      <c r="BI140" s="745"/>
      <c r="BJ140" s="745"/>
      <c r="BK140" s="745"/>
      <c r="BL140" s="745"/>
      <c r="BM140" s="745"/>
      <c r="BN140" s="745"/>
      <c r="BO140" s="746"/>
      <c r="BP140" s="745"/>
      <c r="BQ140" s="744"/>
      <c r="BR140" s="745"/>
      <c r="BS140" s="745"/>
      <c r="BT140" s="745"/>
      <c r="BU140" s="745"/>
      <c r="BV140" s="745"/>
      <c r="BW140" s="745"/>
      <c r="BX140" s="745"/>
      <c r="BY140" s="745"/>
      <c r="BZ140" s="745"/>
      <c r="CA140" s="747"/>
      <c r="CB140" s="747"/>
      <c r="CC140" s="747"/>
      <c r="CD140" s="747"/>
      <c r="CE140" s="747"/>
      <c r="CF140" s="747"/>
      <c r="CG140" s="747"/>
      <c r="CH140" s="747"/>
      <c r="CI140" s="747"/>
    </row>
    <row r="141" spans="1:87" ht="46.2" customHeight="1"/>
    <row r="142" spans="1:87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</row>
    <row r="143" spans="1:87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</row>
    <row r="144" spans="1:87">
      <c r="AM144" s="405"/>
    </row>
    <row r="145" spans="4:5" ht="30" customHeight="1"/>
    <row r="149" spans="4:5">
      <c r="D149" s="256"/>
      <c r="E149" s="256"/>
    </row>
  </sheetData>
  <autoFilter ref="A6:CC140" xr:uid="{8034F123-18F1-7F49-BCCB-0C0EB22ED526}"/>
  <mergeCells count="3">
    <mergeCell ref="H4:K4"/>
    <mergeCell ref="T4:U4"/>
    <mergeCell ref="X4:AA4"/>
  </mergeCells>
  <phoneticPr fontId="53" type="noConversion"/>
  <conditionalFormatting sqref="L107:M107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9:M8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8:M88 L90:M90 L8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M11 L15 L12:L13 M12:M15 L50 L16:M49 M63:M71 L78:M79 L76:L77 L83:M84 L80:L82 M36:M54 L51:M63 L65:M7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M11 L15 L12:L13 M12:M15 L102 L50:L63 L65:L88 L16:M49 M102:M103 M36:M91 L90:M94 L96:M101 L104:M110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5:M9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4:M6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4:M6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0:M139 L122:L12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8 M8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13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8:M89 M8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0:M9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9:M9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7:M11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7:M11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7:M11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7:M1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7:M11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7:M11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1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0:M82 M76:M7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6:M8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4:M10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0:M1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0:M1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R86" r:id="rId1" location=":~:text=Results%3A%20The%20prevalence%20of%20latent,RHD%20and%202.7%25%20borderline%20RHD." xr:uid="{AF0080D1-50E8-8B48-8898-47D2B9C88303}"/>
    <hyperlink ref="R36" r:id="rId2" xr:uid="{E9810614-52FE-4F4C-8F1A-0A2D5F868C21}"/>
  </hyperlinks>
  <pageMargins left="0.7" right="0.7" top="0.75" bottom="0.75" header="0.3" footer="0.3"/>
  <pageSetup paperSize="9" orientation="landscape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E61D-3411-8A4E-8FAE-8DC6CE11D865}">
  <sheetPr>
    <tabColor rgb="FFFF9933"/>
  </sheetPr>
  <dimension ref="A1"/>
  <sheetViews>
    <sheetView workbookViewId="0">
      <selection activeCell="K30" sqref="K30"/>
    </sheetView>
  </sheetViews>
  <sheetFormatPr defaultColWidth="11.44140625"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2AA3-2A10-B94A-9343-D943F42F7803}">
  <sheetPr>
    <tabColor theme="8" tint="-0.249977111117893"/>
  </sheetPr>
  <dimension ref="A3:C232"/>
  <sheetViews>
    <sheetView zoomScale="85" zoomScaleNormal="85" workbookViewId="0">
      <selection activeCell="A4" sqref="A4:A6 C4:C6"/>
      <pivotSelection pane="bottomRight" showHeader="1" extendable="1" axis="axisRow" max="229" activeRow="3" previousRow="3" click="1" r:id="rId1">
        <pivotArea dataOnly="0" outline="0" fieldPosition="0">
          <references count="1">
            <reference field="0" count="1">
              <x v="0"/>
            </reference>
          </references>
        </pivotArea>
      </pivotSelection>
    </sheetView>
  </sheetViews>
  <sheetFormatPr defaultColWidth="8.6640625" defaultRowHeight="14.4"/>
  <cols>
    <col min="1" max="1" width="95" bestFit="1" customWidth="1"/>
    <col min="2" max="2" width="90.44140625" bestFit="1" customWidth="1"/>
    <col min="3" max="3" width="23.6640625" bestFit="1" customWidth="1"/>
  </cols>
  <sheetData>
    <row r="3" spans="1:3">
      <c r="A3" t="s">
        <v>653</v>
      </c>
      <c r="B3" t="s">
        <v>654</v>
      </c>
      <c r="C3" t="s">
        <v>655</v>
      </c>
    </row>
    <row r="4" spans="1:3">
      <c r="A4" t="s">
        <v>656</v>
      </c>
      <c r="B4" t="s">
        <v>656</v>
      </c>
      <c r="C4">
        <v>0</v>
      </c>
    </row>
    <row r="5" spans="1:3">
      <c r="A5" t="s">
        <v>656</v>
      </c>
      <c r="B5" t="s">
        <v>657</v>
      </c>
      <c r="C5">
        <v>221.42000000000002</v>
      </c>
    </row>
    <row r="6" spans="1:3">
      <c r="A6" t="s">
        <v>656</v>
      </c>
      <c r="B6" t="s">
        <v>162</v>
      </c>
      <c r="C6">
        <v>567.92999999999995</v>
      </c>
    </row>
    <row r="7" spans="1:3">
      <c r="A7" t="s">
        <v>45</v>
      </c>
      <c r="B7" t="s">
        <v>658</v>
      </c>
      <c r="C7">
        <v>4777.63</v>
      </c>
    </row>
    <row r="8" spans="1:3">
      <c r="A8" t="s">
        <v>45</v>
      </c>
      <c r="B8" t="s">
        <v>659</v>
      </c>
      <c r="C8">
        <v>254.52</v>
      </c>
    </row>
    <row r="9" spans="1:3">
      <c r="A9" t="s">
        <v>45</v>
      </c>
      <c r="B9" t="s">
        <v>660</v>
      </c>
      <c r="C9">
        <v>715.5</v>
      </c>
    </row>
    <row r="10" spans="1:3">
      <c r="A10" t="s">
        <v>45</v>
      </c>
      <c r="B10" t="s">
        <v>661</v>
      </c>
      <c r="C10">
        <v>5.44</v>
      </c>
    </row>
    <row r="11" spans="1:3">
      <c r="A11" t="s">
        <v>45</v>
      </c>
      <c r="B11" t="s">
        <v>662</v>
      </c>
      <c r="C11">
        <v>664.8</v>
      </c>
    </row>
    <row r="12" spans="1:3">
      <c r="A12" t="s">
        <v>45</v>
      </c>
      <c r="B12" t="s">
        <v>663</v>
      </c>
      <c r="C12">
        <v>893.72</v>
      </c>
    </row>
    <row r="13" spans="1:3">
      <c r="A13" t="s">
        <v>45</v>
      </c>
      <c r="B13" t="s">
        <v>664</v>
      </c>
      <c r="C13">
        <v>3756.62</v>
      </c>
    </row>
    <row r="14" spans="1:3">
      <c r="A14" t="s">
        <v>45</v>
      </c>
      <c r="B14" t="s">
        <v>665</v>
      </c>
      <c r="C14">
        <v>2716.8</v>
      </c>
    </row>
    <row r="15" spans="1:3">
      <c r="A15" t="s">
        <v>45</v>
      </c>
      <c r="B15" t="s">
        <v>666</v>
      </c>
      <c r="C15">
        <v>2214.08</v>
      </c>
    </row>
    <row r="16" spans="1:3">
      <c r="A16" t="s">
        <v>45</v>
      </c>
      <c r="B16" t="s">
        <v>667</v>
      </c>
      <c r="C16">
        <v>3408.2544999999996</v>
      </c>
    </row>
    <row r="17" spans="1:3">
      <c r="A17" t="s">
        <v>45</v>
      </c>
      <c r="B17" t="s">
        <v>668</v>
      </c>
      <c r="C17">
        <v>4606.6745000000001</v>
      </c>
    </row>
    <row r="18" spans="1:3">
      <c r="A18" t="s">
        <v>45</v>
      </c>
      <c r="B18" t="s">
        <v>669</v>
      </c>
      <c r="C18">
        <v>90.06</v>
      </c>
    </row>
    <row r="19" spans="1:3">
      <c r="A19" t="s">
        <v>45</v>
      </c>
      <c r="B19" t="s">
        <v>670</v>
      </c>
      <c r="C19">
        <v>90.06</v>
      </c>
    </row>
    <row r="20" spans="1:3">
      <c r="A20" t="s">
        <v>45</v>
      </c>
      <c r="B20" t="s">
        <v>671</v>
      </c>
      <c r="C20">
        <v>6915.96</v>
      </c>
    </row>
    <row r="21" spans="1:3">
      <c r="A21" t="s">
        <v>45</v>
      </c>
      <c r="B21" t="s">
        <v>672</v>
      </c>
      <c r="C21">
        <v>10362.731</v>
      </c>
    </row>
    <row r="22" spans="1:3">
      <c r="A22" t="s">
        <v>45</v>
      </c>
      <c r="B22" t="s">
        <v>673</v>
      </c>
      <c r="C22">
        <v>6843.2730000000001</v>
      </c>
    </row>
    <row r="23" spans="1:3">
      <c r="A23" t="s">
        <v>45</v>
      </c>
      <c r="B23" t="s">
        <v>674</v>
      </c>
      <c r="C23">
        <v>18134.298000000003</v>
      </c>
    </row>
    <row r="24" spans="1:3">
      <c r="A24" t="s">
        <v>45</v>
      </c>
      <c r="B24" t="s">
        <v>675</v>
      </c>
      <c r="C24">
        <v>95829.5</v>
      </c>
    </row>
    <row r="25" spans="1:3">
      <c r="A25" t="s">
        <v>45</v>
      </c>
      <c r="B25" t="s">
        <v>676</v>
      </c>
      <c r="C25">
        <v>66000</v>
      </c>
    </row>
    <row r="26" spans="1:3">
      <c r="A26" t="s">
        <v>45</v>
      </c>
      <c r="B26" t="s">
        <v>110</v>
      </c>
      <c r="C26">
        <v>0</v>
      </c>
    </row>
    <row r="27" spans="1:3">
      <c r="A27" t="s">
        <v>45</v>
      </c>
      <c r="B27" t="s">
        <v>677</v>
      </c>
      <c r="C27">
        <v>7781.9900000000007</v>
      </c>
    </row>
    <row r="28" spans="1:3">
      <c r="A28" t="s">
        <v>45</v>
      </c>
      <c r="B28" t="s">
        <v>240</v>
      </c>
      <c r="C28">
        <v>1300</v>
      </c>
    </row>
    <row r="29" spans="1:3">
      <c r="A29" t="s">
        <v>45</v>
      </c>
      <c r="B29" t="s">
        <v>678</v>
      </c>
      <c r="C29">
        <v>363.17</v>
      </c>
    </row>
    <row r="30" spans="1:3">
      <c r="A30" t="s">
        <v>679</v>
      </c>
      <c r="B30" t="s">
        <v>680</v>
      </c>
      <c r="C30">
        <v>219.59</v>
      </c>
    </row>
    <row r="31" spans="1:3">
      <c r="A31" t="s">
        <v>679</v>
      </c>
      <c r="B31" t="s">
        <v>681</v>
      </c>
      <c r="C31">
        <v>15582.52</v>
      </c>
    </row>
    <row r="32" spans="1:3">
      <c r="A32" t="s">
        <v>679</v>
      </c>
      <c r="B32" t="s">
        <v>682</v>
      </c>
      <c r="C32">
        <v>18603.940000000002</v>
      </c>
    </row>
    <row r="33" spans="1:3">
      <c r="A33" t="s">
        <v>679</v>
      </c>
      <c r="B33" t="s">
        <v>683</v>
      </c>
      <c r="C33">
        <v>15884.76</v>
      </c>
    </row>
    <row r="34" spans="1:3">
      <c r="A34" t="s">
        <v>679</v>
      </c>
      <c r="B34" t="s">
        <v>684</v>
      </c>
      <c r="C34">
        <v>15224.990000000002</v>
      </c>
    </row>
    <row r="35" spans="1:3">
      <c r="A35" t="s">
        <v>679</v>
      </c>
      <c r="B35" t="s">
        <v>685</v>
      </c>
      <c r="C35">
        <v>6395.7000000000007</v>
      </c>
    </row>
    <row r="36" spans="1:3">
      <c r="A36" t="s">
        <v>679</v>
      </c>
      <c r="B36" t="s">
        <v>686</v>
      </c>
      <c r="C36">
        <v>15884.76</v>
      </c>
    </row>
    <row r="37" spans="1:3">
      <c r="A37" t="s">
        <v>679</v>
      </c>
      <c r="B37" t="s">
        <v>687</v>
      </c>
      <c r="C37">
        <v>15884.76</v>
      </c>
    </row>
    <row r="38" spans="1:3">
      <c r="A38" t="s">
        <v>679</v>
      </c>
      <c r="B38" t="s">
        <v>678</v>
      </c>
      <c r="C38">
        <v>216.988</v>
      </c>
    </row>
    <row r="39" spans="1:3">
      <c r="A39" t="s">
        <v>679</v>
      </c>
      <c r="B39" t="s">
        <v>688</v>
      </c>
      <c r="C39">
        <v>3096.85</v>
      </c>
    </row>
    <row r="40" spans="1:3">
      <c r="A40" t="s">
        <v>679</v>
      </c>
      <c r="B40" t="s">
        <v>689</v>
      </c>
      <c r="C40">
        <v>220.85</v>
      </c>
    </row>
    <row r="41" spans="1:3">
      <c r="A41" t="s">
        <v>58</v>
      </c>
      <c r="B41" t="s">
        <v>690</v>
      </c>
      <c r="C41">
        <v>1862.08</v>
      </c>
    </row>
    <row r="42" spans="1:3">
      <c r="A42" t="s">
        <v>58</v>
      </c>
      <c r="B42" t="s">
        <v>63</v>
      </c>
      <c r="C42">
        <v>70080</v>
      </c>
    </row>
    <row r="43" spans="1:3">
      <c r="A43" t="s">
        <v>58</v>
      </c>
      <c r="B43" t="s">
        <v>691</v>
      </c>
      <c r="C43">
        <v>3438.85</v>
      </c>
    </row>
    <row r="44" spans="1:3">
      <c r="A44" t="s">
        <v>58</v>
      </c>
      <c r="B44" t="s">
        <v>660</v>
      </c>
      <c r="C44">
        <v>4194</v>
      </c>
    </row>
    <row r="45" spans="1:3">
      <c r="A45" t="s">
        <v>58</v>
      </c>
      <c r="B45" t="s">
        <v>692</v>
      </c>
      <c r="C45">
        <v>10480.351000000001</v>
      </c>
    </row>
    <row r="46" spans="1:3">
      <c r="A46" t="s">
        <v>58</v>
      </c>
      <c r="B46" t="s">
        <v>693</v>
      </c>
      <c r="C46">
        <v>1835.62</v>
      </c>
    </row>
    <row r="47" spans="1:3">
      <c r="A47" t="s">
        <v>58</v>
      </c>
      <c r="B47" t="s">
        <v>694</v>
      </c>
      <c r="C47">
        <v>21177.59</v>
      </c>
    </row>
    <row r="48" spans="1:3">
      <c r="A48" t="s">
        <v>58</v>
      </c>
      <c r="B48" t="s">
        <v>695</v>
      </c>
      <c r="C48">
        <v>21177.59</v>
      </c>
    </row>
    <row r="49" spans="1:3">
      <c r="A49" t="s">
        <v>58</v>
      </c>
      <c r="B49" t="s">
        <v>696</v>
      </c>
      <c r="C49">
        <v>28234.5</v>
      </c>
    </row>
    <row r="50" spans="1:3">
      <c r="A50" t="s">
        <v>58</v>
      </c>
      <c r="B50" t="s">
        <v>697</v>
      </c>
      <c r="C50">
        <v>2535.33</v>
      </c>
    </row>
    <row r="51" spans="1:3">
      <c r="A51" t="s">
        <v>58</v>
      </c>
      <c r="B51" t="s">
        <v>698</v>
      </c>
      <c r="C51">
        <v>4653.8900000000003</v>
      </c>
    </row>
    <row r="52" spans="1:3">
      <c r="A52" t="s">
        <v>58</v>
      </c>
      <c r="B52" t="s">
        <v>699</v>
      </c>
      <c r="C52">
        <v>0</v>
      </c>
    </row>
    <row r="53" spans="1:3">
      <c r="A53" t="s">
        <v>58</v>
      </c>
      <c r="B53" t="s">
        <v>700</v>
      </c>
      <c r="C53">
        <v>0</v>
      </c>
    </row>
    <row r="54" spans="1:3">
      <c r="A54" t="s">
        <v>58</v>
      </c>
      <c r="B54" t="s">
        <v>701</v>
      </c>
      <c r="C54">
        <v>67554.2</v>
      </c>
    </row>
    <row r="55" spans="1:3">
      <c r="A55" t="s">
        <v>58</v>
      </c>
      <c r="B55" t="s">
        <v>702</v>
      </c>
      <c r="C55">
        <v>8716.7100000000009</v>
      </c>
    </row>
    <row r="56" spans="1:3">
      <c r="A56" t="s">
        <v>58</v>
      </c>
      <c r="B56" t="s">
        <v>81</v>
      </c>
      <c r="C56">
        <v>13217.419999999998</v>
      </c>
    </row>
    <row r="57" spans="1:3">
      <c r="A57" t="s">
        <v>58</v>
      </c>
      <c r="B57" t="s">
        <v>703</v>
      </c>
      <c r="C57">
        <v>46898.71</v>
      </c>
    </row>
    <row r="58" spans="1:3">
      <c r="A58" t="s">
        <v>58</v>
      </c>
      <c r="B58" t="s">
        <v>704</v>
      </c>
      <c r="C58">
        <v>80748.95</v>
      </c>
    </row>
    <row r="59" spans="1:3">
      <c r="A59" t="s">
        <v>58</v>
      </c>
      <c r="B59" t="s">
        <v>705</v>
      </c>
      <c r="C59">
        <v>40374.474999999999</v>
      </c>
    </row>
    <row r="60" spans="1:3">
      <c r="A60" t="s">
        <v>58</v>
      </c>
      <c r="B60" t="s">
        <v>706</v>
      </c>
      <c r="C60">
        <v>11462.75</v>
      </c>
    </row>
    <row r="61" spans="1:3">
      <c r="A61" t="s">
        <v>58</v>
      </c>
      <c r="B61" t="s">
        <v>707</v>
      </c>
      <c r="C61">
        <v>189334.28</v>
      </c>
    </row>
    <row r="62" spans="1:3">
      <c r="A62" t="s">
        <v>58</v>
      </c>
      <c r="B62" t="s">
        <v>76</v>
      </c>
      <c r="C62">
        <v>56033.16</v>
      </c>
    </row>
    <row r="63" spans="1:3">
      <c r="A63" t="s">
        <v>89</v>
      </c>
      <c r="B63" t="s">
        <v>100</v>
      </c>
      <c r="C63">
        <v>5905.01</v>
      </c>
    </row>
    <row r="64" spans="1:3">
      <c r="A64" t="s">
        <v>89</v>
      </c>
      <c r="B64" t="s">
        <v>246</v>
      </c>
      <c r="C64">
        <v>0</v>
      </c>
    </row>
    <row r="65" spans="1:3">
      <c r="A65" t="s">
        <v>89</v>
      </c>
      <c r="B65" t="s">
        <v>708</v>
      </c>
      <c r="C65">
        <v>125.55</v>
      </c>
    </row>
    <row r="66" spans="1:3">
      <c r="A66" t="s">
        <v>89</v>
      </c>
      <c r="B66" t="s">
        <v>94</v>
      </c>
      <c r="C66">
        <v>125.55</v>
      </c>
    </row>
    <row r="67" spans="1:3">
      <c r="A67" t="s">
        <v>89</v>
      </c>
      <c r="B67" t="s">
        <v>709</v>
      </c>
      <c r="C67">
        <v>677</v>
      </c>
    </row>
    <row r="68" spans="1:3">
      <c r="A68" t="s">
        <v>89</v>
      </c>
      <c r="B68" t="s">
        <v>710</v>
      </c>
      <c r="C68">
        <v>677</v>
      </c>
    </row>
    <row r="69" spans="1:3">
      <c r="A69" t="s">
        <v>89</v>
      </c>
      <c r="B69" t="s">
        <v>91</v>
      </c>
      <c r="C69">
        <v>677</v>
      </c>
    </row>
    <row r="70" spans="1:3">
      <c r="A70" t="s">
        <v>89</v>
      </c>
      <c r="B70" t="s">
        <v>711</v>
      </c>
      <c r="C70">
        <v>1987.65</v>
      </c>
    </row>
    <row r="71" spans="1:3">
      <c r="A71" t="s">
        <v>89</v>
      </c>
      <c r="B71" t="s">
        <v>712</v>
      </c>
      <c r="C71">
        <v>690.76</v>
      </c>
    </row>
    <row r="72" spans="1:3">
      <c r="A72" t="s">
        <v>89</v>
      </c>
      <c r="B72" t="s">
        <v>713</v>
      </c>
      <c r="C72">
        <v>589.87</v>
      </c>
    </row>
    <row r="73" spans="1:3">
      <c r="A73" t="s">
        <v>89</v>
      </c>
      <c r="B73" t="s">
        <v>714</v>
      </c>
      <c r="C73">
        <v>1800.8600000000001</v>
      </c>
    </row>
    <row r="74" spans="1:3">
      <c r="A74" t="s">
        <v>89</v>
      </c>
      <c r="B74" t="s">
        <v>715</v>
      </c>
      <c r="C74">
        <v>1800.5</v>
      </c>
    </row>
    <row r="75" spans="1:3">
      <c r="A75" t="s">
        <v>89</v>
      </c>
      <c r="B75" t="s">
        <v>716</v>
      </c>
      <c r="C75">
        <v>2814.97</v>
      </c>
    </row>
    <row r="76" spans="1:3">
      <c r="A76" t="s">
        <v>89</v>
      </c>
      <c r="B76" t="s">
        <v>717</v>
      </c>
      <c r="C76">
        <v>0</v>
      </c>
    </row>
    <row r="77" spans="1:3">
      <c r="A77" t="s">
        <v>89</v>
      </c>
      <c r="B77" t="s">
        <v>718</v>
      </c>
      <c r="C77">
        <v>680.52</v>
      </c>
    </row>
    <row r="78" spans="1:3">
      <c r="A78" t="s">
        <v>89</v>
      </c>
      <c r="B78" t="s">
        <v>719</v>
      </c>
      <c r="C78">
        <v>680.52</v>
      </c>
    </row>
    <row r="79" spans="1:3">
      <c r="A79" t="s">
        <v>89</v>
      </c>
      <c r="B79" t="s">
        <v>720</v>
      </c>
      <c r="C79">
        <v>1891.1499999999999</v>
      </c>
    </row>
    <row r="80" spans="1:3">
      <c r="A80" t="s">
        <v>89</v>
      </c>
      <c r="B80" t="s">
        <v>721</v>
      </c>
      <c r="C80">
        <v>1578.6399999999999</v>
      </c>
    </row>
    <row r="81" spans="1:3">
      <c r="A81" t="s">
        <v>101</v>
      </c>
      <c r="B81" t="s">
        <v>656</v>
      </c>
      <c r="C81">
        <v>237.3</v>
      </c>
    </row>
    <row r="82" spans="1:3">
      <c r="A82" t="s">
        <v>101</v>
      </c>
      <c r="B82" t="s">
        <v>658</v>
      </c>
      <c r="C82">
        <v>4609.92</v>
      </c>
    </row>
    <row r="83" spans="1:3">
      <c r="A83" t="s">
        <v>101</v>
      </c>
      <c r="B83" t="s">
        <v>123</v>
      </c>
      <c r="C83">
        <v>193.79000000000002</v>
      </c>
    </row>
    <row r="84" spans="1:3">
      <c r="A84" t="s">
        <v>101</v>
      </c>
      <c r="B84" t="s">
        <v>118</v>
      </c>
      <c r="C84">
        <v>5278.848</v>
      </c>
    </row>
    <row r="85" spans="1:3">
      <c r="A85" t="s">
        <v>101</v>
      </c>
      <c r="B85" t="s">
        <v>119</v>
      </c>
      <c r="C85">
        <v>5801.8119999999999</v>
      </c>
    </row>
    <row r="86" spans="1:3">
      <c r="A86" t="s">
        <v>101</v>
      </c>
      <c r="B86" t="s">
        <v>104</v>
      </c>
      <c r="C86">
        <v>16171.347</v>
      </c>
    </row>
    <row r="87" spans="1:3">
      <c r="A87" t="s">
        <v>101</v>
      </c>
      <c r="B87" t="s">
        <v>722</v>
      </c>
      <c r="C87">
        <v>52560.675000000003</v>
      </c>
    </row>
    <row r="88" spans="1:3">
      <c r="A88" t="s">
        <v>101</v>
      </c>
      <c r="B88" t="s">
        <v>126</v>
      </c>
      <c r="C88">
        <v>29662.142499999998</v>
      </c>
    </row>
    <row r="89" spans="1:3">
      <c r="A89" t="s">
        <v>101</v>
      </c>
      <c r="B89" t="s">
        <v>129</v>
      </c>
      <c r="C89">
        <v>2780.87</v>
      </c>
    </row>
    <row r="90" spans="1:3">
      <c r="A90" t="s">
        <v>101</v>
      </c>
      <c r="B90" t="s">
        <v>106</v>
      </c>
      <c r="C90">
        <v>1089.33</v>
      </c>
    </row>
    <row r="91" spans="1:3">
      <c r="A91" t="s">
        <v>101</v>
      </c>
      <c r="B91" t="s">
        <v>236</v>
      </c>
      <c r="C91">
        <v>2.72</v>
      </c>
    </row>
    <row r="92" spans="1:3">
      <c r="A92" t="s">
        <v>101</v>
      </c>
      <c r="B92" t="s">
        <v>134</v>
      </c>
      <c r="C92">
        <v>63965.83</v>
      </c>
    </row>
    <row r="93" spans="1:3">
      <c r="A93" t="s">
        <v>101</v>
      </c>
      <c r="B93" t="s">
        <v>723</v>
      </c>
      <c r="C93">
        <v>664.8</v>
      </c>
    </row>
    <row r="94" spans="1:3">
      <c r="A94" t="s">
        <v>101</v>
      </c>
      <c r="B94" t="s">
        <v>254</v>
      </c>
      <c r="C94">
        <v>49309.155000000006</v>
      </c>
    </row>
    <row r="95" spans="1:3">
      <c r="A95" t="s">
        <v>101</v>
      </c>
      <c r="B95" t="s">
        <v>724</v>
      </c>
      <c r="C95">
        <v>13620.42</v>
      </c>
    </row>
    <row r="96" spans="1:3">
      <c r="A96" t="s">
        <v>101</v>
      </c>
      <c r="B96" t="s">
        <v>115</v>
      </c>
      <c r="C96">
        <v>1956.73</v>
      </c>
    </row>
    <row r="97" spans="1:3">
      <c r="A97" t="s">
        <v>101</v>
      </c>
      <c r="B97" t="s">
        <v>120</v>
      </c>
      <c r="C97">
        <v>47.49</v>
      </c>
    </row>
    <row r="98" spans="1:3">
      <c r="A98" t="s">
        <v>101</v>
      </c>
      <c r="B98" t="s">
        <v>113</v>
      </c>
      <c r="C98">
        <v>697.28000000000009</v>
      </c>
    </row>
    <row r="99" spans="1:3">
      <c r="A99" t="s">
        <v>101</v>
      </c>
      <c r="B99" t="s">
        <v>114</v>
      </c>
      <c r="C99">
        <v>63.550000000000004</v>
      </c>
    </row>
    <row r="100" spans="1:3">
      <c r="A100" t="s">
        <v>101</v>
      </c>
      <c r="B100" t="s">
        <v>111</v>
      </c>
      <c r="C100">
        <v>4194</v>
      </c>
    </row>
    <row r="101" spans="1:3">
      <c r="A101" t="s">
        <v>101</v>
      </c>
      <c r="B101" t="s">
        <v>125</v>
      </c>
      <c r="C101">
        <v>58048.992000000006</v>
      </c>
    </row>
    <row r="102" spans="1:3">
      <c r="A102" t="s">
        <v>101</v>
      </c>
      <c r="B102" t="s">
        <v>124</v>
      </c>
      <c r="C102">
        <v>41561.737000000001</v>
      </c>
    </row>
    <row r="103" spans="1:3">
      <c r="A103" t="s">
        <v>101</v>
      </c>
      <c r="B103" t="s">
        <v>725</v>
      </c>
      <c r="C103">
        <v>3849.7400000000002</v>
      </c>
    </row>
    <row r="104" spans="1:3">
      <c r="A104" t="s">
        <v>101</v>
      </c>
      <c r="B104" t="s">
        <v>127</v>
      </c>
      <c r="C104">
        <v>35736.323999999993</v>
      </c>
    </row>
    <row r="105" spans="1:3">
      <c r="A105" t="s">
        <v>101</v>
      </c>
      <c r="B105" t="s">
        <v>130</v>
      </c>
      <c r="C105">
        <v>0</v>
      </c>
    </row>
    <row r="106" spans="1:3">
      <c r="A106" t="s">
        <v>101</v>
      </c>
      <c r="B106" t="s">
        <v>131</v>
      </c>
      <c r="C106">
        <v>23220.035000000003</v>
      </c>
    </row>
    <row r="107" spans="1:3">
      <c r="A107" t="s">
        <v>101</v>
      </c>
      <c r="B107" t="s">
        <v>110</v>
      </c>
      <c r="C107">
        <v>1499.2700000000002</v>
      </c>
    </row>
    <row r="108" spans="1:3">
      <c r="A108" t="s">
        <v>101</v>
      </c>
      <c r="B108" t="s">
        <v>133</v>
      </c>
      <c r="C108">
        <v>88737.355999999971</v>
      </c>
    </row>
    <row r="109" spans="1:3">
      <c r="A109" t="s">
        <v>101</v>
      </c>
      <c r="B109" t="s">
        <v>726</v>
      </c>
      <c r="C109">
        <v>759.8</v>
      </c>
    </row>
    <row r="110" spans="1:3">
      <c r="A110" t="s">
        <v>101</v>
      </c>
      <c r="B110" t="s">
        <v>107</v>
      </c>
      <c r="C110">
        <v>3893.5</v>
      </c>
    </row>
    <row r="111" spans="1:3">
      <c r="A111" t="s">
        <v>101</v>
      </c>
      <c r="B111" t="s">
        <v>105</v>
      </c>
      <c r="C111">
        <v>1388.67</v>
      </c>
    </row>
    <row r="112" spans="1:3">
      <c r="A112" t="s">
        <v>101</v>
      </c>
      <c r="B112" t="s">
        <v>86</v>
      </c>
      <c r="C112">
        <v>241.22</v>
      </c>
    </row>
    <row r="113" spans="1:3">
      <c r="A113" t="s">
        <v>101</v>
      </c>
      <c r="B113" t="s">
        <v>85</v>
      </c>
      <c r="C113">
        <v>43.09</v>
      </c>
    </row>
    <row r="114" spans="1:3">
      <c r="A114" t="s">
        <v>101</v>
      </c>
      <c r="B114" t="s">
        <v>727</v>
      </c>
      <c r="C114">
        <v>5402.39</v>
      </c>
    </row>
    <row r="115" spans="1:3">
      <c r="A115" t="s">
        <v>101</v>
      </c>
      <c r="B115" t="s">
        <v>88</v>
      </c>
      <c r="C115">
        <v>5125.49</v>
      </c>
    </row>
    <row r="116" spans="1:3">
      <c r="A116" t="s">
        <v>101</v>
      </c>
      <c r="B116" t="s">
        <v>252</v>
      </c>
      <c r="C116">
        <v>154344.01999999999</v>
      </c>
    </row>
    <row r="117" spans="1:3">
      <c r="A117" t="s">
        <v>101</v>
      </c>
      <c r="B117" t="s">
        <v>87</v>
      </c>
      <c r="C117">
        <v>56.5</v>
      </c>
    </row>
    <row r="118" spans="1:3">
      <c r="A118" t="s">
        <v>101</v>
      </c>
      <c r="B118" t="s">
        <v>116</v>
      </c>
      <c r="C118">
        <v>3489.8500000000004</v>
      </c>
    </row>
    <row r="119" spans="1:3">
      <c r="A119" t="s">
        <v>101</v>
      </c>
      <c r="B119" t="s">
        <v>121</v>
      </c>
      <c r="C119">
        <v>9945.56</v>
      </c>
    </row>
    <row r="120" spans="1:3">
      <c r="A120" t="s">
        <v>101</v>
      </c>
      <c r="B120" t="s">
        <v>728</v>
      </c>
      <c r="C120">
        <v>21983.763999999999</v>
      </c>
    </row>
    <row r="121" spans="1:3">
      <c r="A121" t="s">
        <v>101</v>
      </c>
      <c r="B121" t="s">
        <v>729</v>
      </c>
      <c r="C121">
        <v>2323.81</v>
      </c>
    </row>
    <row r="122" spans="1:3">
      <c r="A122" t="s">
        <v>138</v>
      </c>
      <c r="B122" t="s">
        <v>143</v>
      </c>
      <c r="C122">
        <v>8264.2450000000008</v>
      </c>
    </row>
    <row r="123" spans="1:3">
      <c r="A123" t="s">
        <v>138</v>
      </c>
      <c r="B123" t="s">
        <v>730</v>
      </c>
      <c r="C123">
        <v>342.1</v>
      </c>
    </row>
    <row r="124" spans="1:3">
      <c r="A124" t="s">
        <v>138</v>
      </c>
      <c r="B124" t="s">
        <v>731</v>
      </c>
      <c r="C124">
        <v>0</v>
      </c>
    </row>
    <row r="125" spans="1:3">
      <c r="A125" t="s">
        <v>138</v>
      </c>
      <c r="B125" t="s">
        <v>732</v>
      </c>
      <c r="C125">
        <v>1164.6099999999999</v>
      </c>
    </row>
    <row r="126" spans="1:3">
      <c r="A126" t="s">
        <v>138</v>
      </c>
      <c r="B126" t="s">
        <v>733</v>
      </c>
      <c r="C126">
        <v>0</v>
      </c>
    </row>
    <row r="127" spans="1:3">
      <c r="A127" t="s">
        <v>138</v>
      </c>
      <c r="B127" t="s">
        <v>734</v>
      </c>
      <c r="C127">
        <v>0</v>
      </c>
    </row>
    <row r="128" spans="1:3">
      <c r="A128" t="s">
        <v>138</v>
      </c>
      <c r="B128" t="s">
        <v>735</v>
      </c>
      <c r="C128">
        <v>0</v>
      </c>
    </row>
    <row r="129" spans="1:3">
      <c r="A129" t="s">
        <v>138</v>
      </c>
      <c r="B129" t="s">
        <v>141</v>
      </c>
      <c r="C129">
        <v>9810.9830000000002</v>
      </c>
    </row>
    <row r="130" spans="1:3">
      <c r="A130" t="s">
        <v>138</v>
      </c>
      <c r="B130" t="s">
        <v>736</v>
      </c>
      <c r="C130">
        <v>6011.2599999999993</v>
      </c>
    </row>
    <row r="131" spans="1:3">
      <c r="A131" t="s">
        <v>138</v>
      </c>
      <c r="B131" t="s">
        <v>142</v>
      </c>
      <c r="C131">
        <v>44724.567000000003</v>
      </c>
    </row>
    <row r="132" spans="1:3">
      <c r="A132" t="s">
        <v>138</v>
      </c>
      <c r="B132" t="s">
        <v>140</v>
      </c>
      <c r="C132">
        <v>3935.6149999999998</v>
      </c>
    </row>
    <row r="133" spans="1:3">
      <c r="A133" t="s">
        <v>138</v>
      </c>
      <c r="B133" t="s">
        <v>737</v>
      </c>
      <c r="C133">
        <v>67694.092000000004</v>
      </c>
    </row>
    <row r="134" spans="1:3">
      <c r="A134" t="s">
        <v>146</v>
      </c>
      <c r="B134" t="s">
        <v>738</v>
      </c>
      <c r="C134">
        <v>1443.5800000000002</v>
      </c>
    </row>
    <row r="135" spans="1:3">
      <c r="A135" t="s">
        <v>146</v>
      </c>
      <c r="B135" t="s">
        <v>739</v>
      </c>
      <c r="C135">
        <v>0</v>
      </c>
    </row>
    <row r="136" spans="1:3">
      <c r="A136" t="s">
        <v>146</v>
      </c>
      <c r="B136" t="s">
        <v>740</v>
      </c>
      <c r="C136">
        <v>0</v>
      </c>
    </row>
    <row r="137" spans="1:3">
      <c r="A137" t="s">
        <v>146</v>
      </c>
      <c r="B137" t="s">
        <v>147</v>
      </c>
      <c r="C137">
        <v>846.54</v>
      </c>
    </row>
    <row r="138" spans="1:3">
      <c r="A138" t="s">
        <v>146</v>
      </c>
      <c r="B138" t="s">
        <v>741</v>
      </c>
      <c r="C138">
        <v>826.07999999999993</v>
      </c>
    </row>
    <row r="139" spans="1:3">
      <c r="A139" t="s">
        <v>146</v>
      </c>
      <c r="B139" t="s">
        <v>742</v>
      </c>
      <c r="C139">
        <v>0</v>
      </c>
    </row>
    <row r="140" spans="1:3">
      <c r="A140" t="s">
        <v>151</v>
      </c>
      <c r="B140" t="s">
        <v>658</v>
      </c>
      <c r="C140">
        <v>690598.80150000018</v>
      </c>
    </row>
    <row r="141" spans="1:3">
      <c r="A141" t="s">
        <v>151</v>
      </c>
      <c r="B141" t="s">
        <v>743</v>
      </c>
      <c r="C141">
        <v>125773.54000000001</v>
      </c>
    </row>
    <row r="142" spans="1:3">
      <c r="A142" t="s">
        <v>151</v>
      </c>
      <c r="B142" t="s">
        <v>744</v>
      </c>
      <c r="C142">
        <v>2583434.4099999997</v>
      </c>
    </row>
    <row r="143" spans="1:3">
      <c r="A143" t="s">
        <v>151</v>
      </c>
      <c r="B143" t="s">
        <v>745</v>
      </c>
      <c r="C143">
        <v>763720.45</v>
      </c>
    </row>
    <row r="144" spans="1:3">
      <c r="A144" t="s">
        <v>151</v>
      </c>
      <c r="B144" t="s">
        <v>746</v>
      </c>
      <c r="C144">
        <v>1388792.51</v>
      </c>
    </row>
    <row r="145" spans="1:3">
      <c r="A145" t="s">
        <v>151</v>
      </c>
      <c r="B145" t="s">
        <v>159</v>
      </c>
      <c r="C145">
        <v>206873.69000000003</v>
      </c>
    </row>
    <row r="146" spans="1:3">
      <c r="A146" t="s">
        <v>151</v>
      </c>
      <c r="B146" t="s">
        <v>160</v>
      </c>
      <c r="C146">
        <v>87613.909999999989</v>
      </c>
    </row>
    <row r="147" spans="1:3">
      <c r="A147" t="s">
        <v>151</v>
      </c>
      <c r="B147" t="s">
        <v>747</v>
      </c>
      <c r="C147">
        <v>42208907.889999993</v>
      </c>
    </row>
    <row r="148" spans="1:3">
      <c r="A148" t="s">
        <v>151</v>
      </c>
      <c r="B148" t="s">
        <v>748</v>
      </c>
      <c r="C148">
        <v>0</v>
      </c>
    </row>
    <row r="149" spans="1:3">
      <c r="A149" t="s">
        <v>151</v>
      </c>
      <c r="B149" t="s">
        <v>749</v>
      </c>
      <c r="C149">
        <v>195175.23</v>
      </c>
    </row>
    <row r="150" spans="1:3">
      <c r="A150" t="s">
        <v>151</v>
      </c>
      <c r="B150" t="s">
        <v>750</v>
      </c>
      <c r="C150">
        <v>573787.82000000007</v>
      </c>
    </row>
    <row r="151" spans="1:3">
      <c r="A151" t="s">
        <v>151</v>
      </c>
      <c r="B151" t="s">
        <v>751</v>
      </c>
      <c r="C151">
        <v>12506.784000000001</v>
      </c>
    </row>
    <row r="152" spans="1:3">
      <c r="A152" t="s">
        <v>151</v>
      </c>
      <c r="B152" t="s">
        <v>156</v>
      </c>
      <c r="C152">
        <v>7809.1769999999997</v>
      </c>
    </row>
    <row r="153" spans="1:3">
      <c r="A153" t="s">
        <v>151</v>
      </c>
      <c r="B153" t="s">
        <v>752</v>
      </c>
      <c r="C153">
        <v>32238.5425</v>
      </c>
    </row>
    <row r="154" spans="1:3">
      <c r="A154" t="s">
        <v>151</v>
      </c>
      <c r="B154" t="s">
        <v>753</v>
      </c>
      <c r="C154">
        <v>194803.62</v>
      </c>
    </row>
    <row r="155" spans="1:3">
      <c r="A155" t="s">
        <v>151</v>
      </c>
      <c r="B155" t="s">
        <v>754</v>
      </c>
      <c r="C155">
        <v>303970.94999999995</v>
      </c>
    </row>
    <row r="156" spans="1:3">
      <c r="A156" t="s">
        <v>151</v>
      </c>
      <c r="B156" t="s">
        <v>755</v>
      </c>
      <c r="C156">
        <v>0</v>
      </c>
    </row>
    <row r="157" spans="1:3">
      <c r="A157" t="s">
        <v>151</v>
      </c>
      <c r="B157" t="s">
        <v>756</v>
      </c>
      <c r="C157">
        <v>75218.09</v>
      </c>
    </row>
    <row r="158" spans="1:3">
      <c r="A158" t="s">
        <v>151</v>
      </c>
      <c r="B158" t="s">
        <v>55</v>
      </c>
      <c r="C158">
        <v>0</v>
      </c>
    </row>
    <row r="159" spans="1:3">
      <c r="A159" t="s">
        <v>151</v>
      </c>
      <c r="B159" t="s">
        <v>757</v>
      </c>
      <c r="C159">
        <v>2947.86</v>
      </c>
    </row>
    <row r="160" spans="1:3">
      <c r="A160" t="s">
        <v>151</v>
      </c>
      <c r="B160" t="s">
        <v>758</v>
      </c>
      <c r="C160">
        <v>730.56</v>
      </c>
    </row>
    <row r="161" spans="1:3">
      <c r="A161" t="s">
        <v>151</v>
      </c>
      <c r="B161" t="s">
        <v>759</v>
      </c>
      <c r="C161">
        <v>64223.14</v>
      </c>
    </row>
    <row r="162" spans="1:3">
      <c r="A162" t="s">
        <v>151</v>
      </c>
      <c r="B162" t="s">
        <v>760</v>
      </c>
      <c r="C162">
        <v>214590.97500000001</v>
      </c>
    </row>
    <row r="163" spans="1:3">
      <c r="A163" t="s">
        <v>151</v>
      </c>
      <c r="B163" t="s">
        <v>162</v>
      </c>
      <c r="C163">
        <v>1167.76</v>
      </c>
    </row>
    <row r="164" spans="1:3">
      <c r="A164" t="s">
        <v>151</v>
      </c>
      <c r="B164" t="s">
        <v>165</v>
      </c>
      <c r="C164">
        <v>46683.18</v>
      </c>
    </row>
    <row r="165" spans="1:3">
      <c r="A165" t="s">
        <v>151</v>
      </c>
      <c r="B165" t="s">
        <v>166</v>
      </c>
      <c r="C165">
        <v>112250.98999999999</v>
      </c>
    </row>
    <row r="166" spans="1:3">
      <c r="A166" t="s">
        <v>151</v>
      </c>
      <c r="B166" t="s">
        <v>172</v>
      </c>
      <c r="C166">
        <v>2838.0099999999998</v>
      </c>
    </row>
    <row r="167" spans="1:3">
      <c r="A167" t="s">
        <v>173</v>
      </c>
      <c r="B167" t="s">
        <v>656</v>
      </c>
      <c r="C167">
        <v>3200</v>
      </c>
    </row>
    <row r="168" spans="1:3">
      <c r="A168" t="s">
        <v>173</v>
      </c>
      <c r="B168" t="s">
        <v>761</v>
      </c>
      <c r="C168">
        <v>3797.77</v>
      </c>
    </row>
    <row r="169" spans="1:3">
      <c r="A169" t="s">
        <v>173</v>
      </c>
      <c r="B169" t="s">
        <v>762</v>
      </c>
      <c r="C169">
        <v>43817.96</v>
      </c>
    </row>
    <row r="170" spans="1:3">
      <c r="A170" t="s">
        <v>173</v>
      </c>
      <c r="B170" t="s">
        <v>763</v>
      </c>
      <c r="C170">
        <v>104</v>
      </c>
    </row>
    <row r="171" spans="1:3">
      <c r="A171" t="s">
        <v>173</v>
      </c>
      <c r="B171" t="s">
        <v>764</v>
      </c>
      <c r="C171">
        <v>4320</v>
      </c>
    </row>
    <row r="172" spans="1:3">
      <c r="A172" t="s">
        <v>173</v>
      </c>
      <c r="B172" t="s">
        <v>765</v>
      </c>
      <c r="C172">
        <v>240000</v>
      </c>
    </row>
    <row r="173" spans="1:3">
      <c r="A173" t="s">
        <v>173</v>
      </c>
      <c r="B173" t="s">
        <v>766</v>
      </c>
      <c r="C173">
        <v>32110.720000000001</v>
      </c>
    </row>
    <row r="174" spans="1:3">
      <c r="A174" t="s">
        <v>173</v>
      </c>
      <c r="B174" t="s">
        <v>767</v>
      </c>
      <c r="C174">
        <v>7640.880000000001</v>
      </c>
    </row>
    <row r="175" spans="1:3">
      <c r="A175" t="s">
        <v>173</v>
      </c>
      <c r="B175" t="s">
        <v>768</v>
      </c>
      <c r="C175">
        <v>43364.32</v>
      </c>
    </row>
    <row r="176" spans="1:3">
      <c r="A176" t="s">
        <v>173</v>
      </c>
      <c r="B176" t="s">
        <v>769</v>
      </c>
      <c r="C176">
        <v>60.62</v>
      </c>
    </row>
    <row r="177" spans="1:3">
      <c r="A177" t="s">
        <v>173</v>
      </c>
      <c r="B177" t="s">
        <v>770</v>
      </c>
      <c r="C177">
        <v>32</v>
      </c>
    </row>
    <row r="178" spans="1:3">
      <c r="A178" t="s">
        <v>173</v>
      </c>
      <c r="B178" t="s">
        <v>771</v>
      </c>
      <c r="C178">
        <v>9</v>
      </c>
    </row>
    <row r="179" spans="1:3">
      <c r="A179" t="s">
        <v>182</v>
      </c>
      <c r="B179" t="s">
        <v>772</v>
      </c>
      <c r="C179">
        <v>39454.019999999997</v>
      </c>
    </row>
    <row r="180" spans="1:3">
      <c r="A180" t="s">
        <v>182</v>
      </c>
      <c r="B180" t="s">
        <v>773</v>
      </c>
      <c r="C180">
        <v>3504.2</v>
      </c>
    </row>
    <row r="181" spans="1:3">
      <c r="A181" t="s">
        <v>182</v>
      </c>
      <c r="B181" t="s">
        <v>774</v>
      </c>
      <c r="C181">
        <v>139.34</v>
      </c>
    </row>
    <row r="182" spans="1:3">
      <c r="A182" t="s">
        <v>182</v>
      </c>
      <c r="B182" t="s">
        <v>775</v>
      </c>
      <c r="C182">
        <v>101.64999999999999</v>
      </c>
    </row>
    <row r="183" spans="1:3">
      <c r="A183" t="s">
        <v>182</v>
      </c>
      <c r="B183" t="s">
        <v>776</v>
      </c>
      <c r="C183">
        <v>0</v>
      </c>
    </row>
    <row r="184" spans="1:3">
      <c r="A184" t="s">
        <v>182</v>
      </c>
      <c r="B184" t="s">
        <v>777</v>
      </c>
      <c r="C184">
        <v>1535.43</v>
      </c>
    </row>
    <row r="185" spans="1:3">
      <c r="A185" t="s">
        <v>182</v>
      </c>
      <c r="B185" t="s">
        <v>778</v>
      </c>
      <c r="C185">
        <v>39454.019999999997</v>
      </c>
    </row>
    <row r="186" spans="1:3">
      <c r="A186" t="s">
        <v>182</v>
      </c>
      <c r="B186" t="s">
        <v>779</v>
      </c>
      <c r="C186">
        <v>39454.019999999997</v>
      </c>
    </row>
    <row r="187" spans="1:3">
      <c r="A187" t="s">
        <v>182</v>
      </c>
      <c r="B187" t="s">
        <v>186</v>
      </c>
      <c r="C187">
        <v>780.84999999999991</v>
      </c>
    </row>
    <row r="188" spans="1:3">
      <c r="A188" t="s">
        <v>182</v>
      </c>
      <c r="B188" t="s">
        <v>184</v>
      </c>
      <c r="C188">
        <v>491.13</v>
      </c>
    </row>
    <row r="189" spans="1:3">
      <c r="A189" t="s">
        <v>182</v>
      </c>
      <c r="B189" t="s">
        <v>780</v>
      </c>
      <c r="C189">
        <v>5735.01</v>
      </c>
    </row>
    <row r="190" spans="1:3">
      <c r="A190" t="s">
        <v>182</v>
      </c>
      <c r="B190" t="s">
        <v>781</v>
      </c>
      <c r="C190">
        <v>10859.34</v>
      </c>
    </row>
    <row r="191" spans="1:3">
      <c r="A191" t="s">
        <v>182</v>
      </c>
      <c r="B191" t="s">
        <v>782</v>
      </c>
      <c r="C191">
        <v>20279.46</v>
      </c>
    </row>
    <row r="192" spans="1:3">
      <c r="A192" t="s">
        <v>182</v>
      </c>
      <c r="B192" t="s">
        <v>783</v>
      </c>
      <c r="C192">
        <v>26.27</v>
      </c>
    </row>
    <row r="193" spans="1:3">
      <c r="A193" t="s">
        <v>182</v>
      </c>
      <c r="B193" t="s">
        <v>784</v>
      </c>
      <c r="C193">
        <v>39491.71</v>
      </c>
    </row>
    <row r="194" spans="1:3">
      <c r="A194" t="s">
        <v>182</v>
      </c>
      <c r="B194" t="s">
        <v>785</v>
      </c>
      <c r="C194">
        <v>75.38</v>
      </c>
    </row>
    <row r="195" spans="1:3">
      <c r="A195" t="s">
        <v>187</v>
      </c>
      <c r="B195" t="s">
        <v>786</v>
      </c>
      <c r="C195">
        <v>8849.6</v>
      </c>
    </row>
    <row r="196" spans="1:3">
      <c r="A196" t="s">
        <v>187</v>
      </c>
      <c r="B196" t="s">
        <v>188</v>
      </c>
      <c r="C196">
        <v>45460</v>
      </c>
    </row>
    <row r="197" spans="1:3">
      <c r="A197" t="s">
        <v>187</v>
      </c>
      <c r="B197" t="s">
        <v>189</v>
      </c>
      <c r="C197">
        <v>45460</v>
      </c>
    </row>
    <row r="198" spans="1:3">
      <c r="A198" t="s">
        <v>187</v>
      </c>
      <c r="B198" t="s">
        <v>787</v>
      </c>
      <c r="C198">
        <v>6272.41</v>
      </c>
    </row>
    <row r="199" spans="1:3">
      <c r="A199" t="s">
        <v>187</v>
      </c>
      <c r="B199" t="s">
        <v>788</v>
      </c>
      <c r="C199">
        <v>269.62</v>
      </c>
    </row>
    <row r="200" spans="1:3">
      <c r="A200" t="s">
        <v>187</v>
      </c>
      <c r="B200" t="s">
        <v>789</v>
      </c>
      <c r="C200">
        <v>5931.7899999999991</v>
      </c>
    </row>
    <row r="201" spans="1:3">
      <c r="A201" t="s">
        <v>187</v>
      </c>
      <c r="B201" t="s">
        <v>790</v>
      </c>
      <c r="C201">
        <v>269.62</v>
      </c>
    </row>
    <row r="202" spans="1:3">
      <c r="A202" t="s">
        <v>187</v>
      </c>
      <c r="B202" t="s">
        <v>791</v>
      </c>
      <c r="C202">
        <v>269.62</v>
      </c>
    </row>
    <row r="203" spans="1:3">
      <c r="A203" t="s">
        <v>187</v>
      </c>
      <c r="B203" t="s">
        <v>792</v>
      </c>
      <c r="C203">
        <v>269.62</v>
      </c>
    </row>
    <row r="204" spans="1:3">
      <c r="A204" t="s">
        <v>187</v>
      </c>
      <c r="B204" t="s">
        <v>793</v>
      </c>
      <c r="C204">
        <v>15349.84</v>
      </c>
    </row>
    <row r="205" spans="1:3">
      <c r="A205" t="s">
        <v>187</v>
      </c>
      <c r="B205" t="s">
        <v>794</v>
      </c>
      <c r="C205">
        <v>269.62</v>
      </c>
    </row>
    <row r="206" spans="1:3">
      <c r="A206" t="s">
        <v>795</v>
      </c>
      <c r="B206" t="s">
        <v>656</v>
      </c>
      <c r="C206">
        <v>420.93</v>
      </c>
    </row>
    <row r="207" spans="1:3">
      <c r="A207" t="s">
        <v>795</v>
      </c>
      <c r="B207" t="s">
        <v>796</v>
      </c>
      <c r="C207">
        <v>1093.05</v>
      </c>
    </row>
    <row r="208" spans="1:3">
      <c r="A208" t="s">
        <v>190</v>
      </c>
      <c r="B208" t="s">
        <v>656</v>
      </c>
      <c r="C208">
        <v>0</v>
      </c>
    </row>
    <row r="209" spans="1:3">
      <c r="A209" t="s">
        <v>190</v>
      </c>
      <c r="B209" t="s">
        <v>250</v>
      </c>
      <c r="C209">
        <v>350031.99</v>
      </c>
    </row>
    <row r="210" spans="1:3">
      <c r="A210" t="s">
        <v>190</v>
      </c>
      <c r="B210" t="s">
        <v>797</v>
      </c>
      <c r="C210">
        <v>80762.180000000008</v>
      </c>
    </row>
    <row r="211" spans="1:3">
      <c r="A211" t="s">
        <v>190</v>
      </c>
      <c r="B211" t="s">
        <v>798</v>
      </c>
      <c r="C211">
        <v>63594.94</v>
      </c>
    </row>
    <row r="212" spans="1:3">
      <c r="A212" t="s">
        <v>190</v>
      </c>
      <c r="B212" t="s">
        <v>799</v>
      </c>
      <c r="C212">
        <v>365.04</v>
      </c>
    </row>
    <row r="213" spans="1:3">
      <c r="A213" t="s">
        <v>190</v>
      </c>
      <c r="B213" t="s">
        <v>200</v>
      </c>
      <c r="C213">
        <v>14674.830000000002</v>
      </c>
    </row>
    <row r="214" spans="1:3">
      <c r="A214" t="s">
        <v>190</v>
      </c>
      <c r="B214" t="s">
        <v>800</v>
      </c>
      <c r="C214">
        <v>8325.58</v>
      </c>
    </row>
    <row r="215" spans="1:3">
      <c r="A215" t="s">
        <v>190</v>
      </c>
      <c r="B215" t="s">
        <v>801</v>
      </c>
      <c r="C215">
        <v>6520</v>
      </c>
    </row>
    <row r="216" spans="1:3">
      <c r="A216" t="s">
        <v>190</v>
      </c>
      <c r="B216" t="s">
        <v>802</v>
      </c>
      <c r="C216">
        <v>443.14</v>
      </c>
    </row>
    <row r="217" spans="1:3">
      <c r="A217" t="s">
        <v>190</v>
      </c>
      <c r="B217" t="s">
        <v>196</v>
      </c>
      <c r="C217">
        <v>12000</v>
      </c>
    </row>
    <row r="218" spans="1:3">
      <c r="A218" t="s">
        <v>190</v>
      </c>
      <c r="B218" t="s">
        <v>803</v>
      </c>
      <c r="C218">
        <v>12000</v>
      </c>
    </row>
    <row r="219" spans="1:3">
      <c r="A219" t="s">
        <v>190</v>
      </c>
      <c r="B219" t="s">
        <v>804</v>
      </c>
      <c r="C219">
        <v>35.619999999999997</v>
      </c>
    </row>
    <row r="220" spans="1:3">
      <c r="A220" t="s">
        <v>190</v>
      </c>
      <c r="B220" t="s">
        <v>805</v>
      </c>
      <c r="C220">
        <v>35.619999999999997</v>
      </c>
    </row>
    <row r="221" spans="1:3">
      <c r="A221" t="s">
        <v>190</v>
      </c>
      <c r="B221" t="s">
        <v>806</v>
      </c>
      <c r="C221">
        <v>35.619999999999997</v>
      </c>
    </row>
    <row r="222" spans="1:3">
      <c r="A222" t="s">
        <v>190</v>
      </c>
      <c r="B222" t="s">
        <v>807</v>
      </c>
      <c r="C222">
        <v>142.47999999999999</v>
      </c>
    </row>
    <row r="223" spans="1:3">
      <c r="A223" t="s">
        <v>190</v>
      </c>
      <c r="B223" t="s">
        <v>808</v>
      </c>
      <c r="C223">
        <v>35.619999999999997</v>
      </c>
    </row>
    <row r="224" spans="1:3">
      <c r="A224" t="s">
        <v>202</v>
      </c>
      <c r="B224" t="s">
        <v>206</v>
      </c>
      <c r="C224">
        <v>158.93</v>
      </c>
    </row>
    <row r="225" spans="1:3">
      <c r="A225" t="s">
        <v>202</v>
      </c>
      <c r="B225" t="s">
        <v>208</v>
      </c>
      <c r="C225">
        <v>919.55</v>
      </c>
    </row>
    <row r="226" spans="1:3">
      <c r="A226" t="s">
        <v>202</v>
      </c>
      <c r="B226" t="s">
        <v>809</v>
      </c>
      <c r="C226">
        <v>1459.03</v>
      </c>
    </row>
    <row r="227" spans="1:3">
      <c r="A227" t="s">
        <v>202</v>
      </c>
      <c r="B227" t="s">
        <v>810</v>
      </c>
      <c r="C227">
        <v>1048</v>
      </c>
    </row>
    <row r="228" spans="1:3">
      <c r="A228" t="s">
        <v>202</v>
      </c>
      <c r="B228" t="s">
        <v>209</v>
      </c>
      <c r="C228">
        <v>3484.55</v>
      </c>
    </row>
    <row r="229" spans="1:3">
      <c r="A229" t="s">
        <v>202</v>
      </c>
      <c r="B229" t="s">
        <v>207</v>
      </c>
      <c r="C229">
        <v>2452.5500000000002</v>
      </c>
    </row>
    <row r="230" spans="1:3">
      <c r="A230" t="s">
        <v>202</v>
      </c>
      <c r="B230" t="s">
        <v>205</v>
      </c>
      <c r="C230">
        <v>825.52</v>
      </c>
    </row>
    <row r="231" spans="1:3">
      <c r="A231" t="s">
        <v>202</v>
      </c>
      <c r="B231" t="s">
        <v>204</v>
      </c>
      <c r="C231">
        <v>368</v>
      </c>
    </row>
    <row r="232" spans="1:3">
      <c r="A232" t="s">
        <v>649</v>
      </c>
      <c r="C232">
        <v>53078467.444499992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658D-EECC-D84D-B318-FCBF8DDF122B}">
  <sheetPr>
    <tabColor theme="8" tint="-0.249977111117893"/>
  </sheetPr>
  <dimension ref="A2:M1274"/>
  <sheetViews>
    <sheetView topLeftCell="C1" workbookViewId="0">
      <selection activeCell="D5" sqref="D5"/>
    </sheetView>
  </sheetViews>
  <sheetFormatPr defaultColWidth="8.6640625" defaultRowHeight="14.4"/>
  <cols>
    <col min="1" max="1" width="19.44140625" customWidth="1"/>
    <col min="2" max="2" width="71.6640625" customWidth="1"/>
    <col min="3" max="3" width="149.6640625" bestFit="1" customWidth="1"/>
    <col min="4" max="4" width="20.44140625" bestFit="1" customWidth="1"/>
    <col min="5" max="5" width="50.109375" bestFit="1" customWidth="1"/>
    <col min="6" max="6" width="15.6640625" customWidth="1"/>
    <col min="7" max="7" width="17.44140625" customWidth="1"/>
    <col min="8" max="8" width="37.44140625" bestFit="1" customWidth="1"/>
    <col min="9" max="9" width="45.6640625" bestFit="1" customWidth="1"/>
    <col min="10" max="10" width="21.44140625" bestFit="1" customWidth="1"/>
    <col min="11" max="11" width="45.6640625" bestFit="1" customWidth="1"/>
    <col min="12" max="12" width="21.44140625" bestFit="1" customWidth="1"/>
    <col min="13" max="13" width="45.6640625" bestFit="1" customWidth="1"/>
    <col min="14" max="14" width="21.44140625" bestFit="1" customWidth="1"/>
    <col min="15" max="15" width="45.6640625" bestFit="1" customWidth="1"/>
    <col min="16" max="16" width="21.44140625" bestFit="1" customWidth="1"/>
    <col min="17" max="17" width="45.6640625" bestFit="1" customWidth="1"/>
    <col min="18" max="18" width="21.44140625" bestFit="1" customWidth="1"/>
    <col min="19" max="19" width="45.6640625" bestFit="1" customWidth="1"/>
    <col min="20" max="20" width="21.44140625" bestFit="1" customWidth="1"/>
    <col min="21" max="21" width="45.6640625" bestFit="1" customWidth="1"/>
    <col min="22" max="22" width="21.44140625" bestFit="1" customWidth="1"/>
    <col min="23" max="23" width="45.6640625" bestFit="1" customWidth="1"/>
    <col min="24" max="24" width="26.44140625" bestFit="1" customWidth="1"/>
    <col min="25" max="25" width="50.6640625" bestFit="1" customWidth="1"/>
  </cols>
  <sheetData>
    <row r="2" spans="1:13">
      <c r="A2" t="s">
        <v>811</v>
      </c>
      <c r="B2" t="s">
        <v>812</v>
      </c>
    </row>
    <row r="4" spans="1:13">
      <c r="A4" t="s">
        <v>653</v>
      </c>
      <c r="B4" t="s">
        <v>654</v>
      </c>
      <c r="C4" t="s">
        <v>813</v>
      </c>
      <c r="D4" t="s">
        <v>814</v>
      </c>
      <c r="E4" t="s">
        <v>815</v>
      </c>
      <c r="H4" t="s">
        <v>653</v>
      </c>
      <c r="I4" t="s">
        <v>654</v>
      </c>
      <c r="J4" t="s">
        <v>813</v>
      </c>
      <c r="K4" t="s">
        <v>814</v>
      </c>
      <c r="L4" t="s">
        <v>815</v>
      </c>
      <c r="M4" t="s">
        <v>816</v>
      </c>
    </row>
    <row r="5" spans="1:13">
      <c r="A5" t="s">
        <v>45</v>
      </c>
      <c r="B5" t="s">
        <v>658</v>
      </c>
      <c r="C5" t="s">
        <v>817</v>
      </c>
      <c r="D5">
        <v>13.68</v>
      </c>
      <c r="E5">
        <v>1</v>
      </c>
      <c r="F5">
        <f>E5*D5</f>
        <v>13.68</v>
      </c>
      <c r="H5" t="str">
        <f>A5</f>
        <v>Child Health</v>
      </c>
      <c r="I5" t="str">
        <f t="shared" ref="I5:M20" si="0">B5</f>
        <v>??</v>
      </c>
      <c r="J5" t="str">
        <f t="shared" si="0"/>
        <v>Albenazole 200mg</v>
      </c>
      <c r="K5">
        <f t="shared" si="0"/>
        <v>13.68</v>
      </c>
      <c r="L5">
        <f t="shared" si="0"/>
        <v>1</v>
      </c>
      <c r="M5">
        <f t="shared" si="0"/>
        <v>13.68</v>
      </c>
    </row>
    <row r="6" spans="1:13">
      <c r="A6" t="s">
        <v>45</v>
      </c>
      <c r="B6" t="s">
        <v>658</v>
      </c>
      <c r="C6" t="s">
        <v>818</v>
      </c>
      <c r="D6">
        <v>12.84</v>
      </c>
      <c r="E6">
        <v>1</v>
      </c>
      <c r="F6">
        <f t="shared" ref="F6:F69" si="1">E6*D6</f>
        <v>12.84</v>
      </c>
      <c r="H6" t="str">
        <f t="shared" ref="H6:M60" si="2">A6</f>
        <v>Child Health</v>
      </c>
      <c r="I6" t="str">
        <f t="shared" si="0"/>
        <v>??</v>
      </c>
      <c r="J6" t="str">
        <f t="shared" si="0"/>
        <v xml:space="preserve">Albendazole 200mg,Chewable tablets_1000_AA001200_CMST
</v>
      </c>
      <c r="K6">
        <f t="shared" si="0"/>
        <v>12.84</v>
      </c>
      <c r="L6">
        <f t="shared" si="0"/>
        <v>1</v>
      </c>
      <c r="M6">
        <f t="shared" si="0"/>
        <v>12.84</v>
      </c>
    </row>
    <row r="7" spans="1:13">
      <c r="A7" t="s">
        <v>45</v>
      </c>
      <c r="B7" t="s">
        <v>658</v>
      </c>
      <c r="C7" t="s">
        <v>819</v>
      </c>
      <c r="D7">
        <v>650</v>
      </c>
      <c r="E7">
        <v>1</v>
      </c>
      <c r="F7">
        <f t="shared" si="1"/>
        <v>650</v>
      </c>
      <c r="H7" t="str">
        <f t="shared" si="2"/>
        <v>Child Health</v>
      </c>
      <c r="I7" t="str">
        <f t="shared" si="0"/>
        <v>??</v>
      </c>
      <c r="J7" t="str">
        <f t="shared" si="0"/>
        <v>Artesunate 60mg PFR, with diluent</v>
      </c>
      <c r="K7">
        <f t="shared" si="0"/>
        <v>650</v>
      </c>
      <c r="L7">
        <f t="shared" si="0"/>
        <v>1</v>
      </c>
      <c r="M7">
        <f t="shared" si="0"/>
        <v>650</v>
      </c>
    </row>
    <row r="8" spans="1:13">
      <c r="A8" t="s">
        <v>45</v>
      </c>
      <c r="B8" t="s">
        <v>658</v>
      </c>
      <c r="C8" t="s">
        <v>820</v>
      </c>
      <c r="D8">
        <v>157.41999999999999</v>
      </c>
      <c r="E8">
        <v>1</v>
      </c>
      <c r="F8">
        <f t="shared" si="1"/>
        <v>157.41999999999999</v>
      </c>
      <c r="H8" t="str">
        <f t="shared" si="2"/>
        <v>Child Health</v>
      </c>
      <c r="I8" t="str">
        <f t="shared" si="0"/>
        <v>??</v>
      </c>
      <c r="J8" t="str">
        <f t="shared" si="0"/>
        <v xml:space="preserve">Cannula iv (winged with injection pot) 16G_Each_HH012900_CMST
</v>
      </c>
      <c r="K8">
        <f t="shared" si="0"/>
        <v>157.41999999999999</v>
      </c>
      <c r="L8">
        <f t="shared" si="0"/>
        <v>1</v>
      </c>
      <c r="M8">
        <f t="shared" si="0"/>
        <v>157.41999999999999</v>
      </c>
    </row>
    <row r="9" spans="1:13">
      <c r="A9" t="s">
        <v>45</v>
      </c>
      <c r="B9" t="s">
        <v>658</v>
      </c>
      <c r="C9" t="s">
        <v>821</v>
      </c>
      <c r="D9">
        <v>457.38</v>
      </c>
      <c r="E9">
        <v>1</v>
      </c>
      <c r="F9">
        <f t="shared" si="1"/>
        <v>457.38</v>
      </c>
      <c r="H9" t="str">
        <f t="shared" si="2"/>
        <v>Child Health</v>
      </c>
      <c r="I9" t="str">
        <f t="shared" si="0"/>
        <v>??</v>
      </c>
      <c r="J9" t="str">
        <f t="shared" si="0"/>
        <v xml:space="preserve">Dextrose 50%, 50ml_Each_BB022800_CMST
</v>
      </c>
      <c r="K9">
        <f t="shared" si="0"/>
        <v>457.38</v>
      </c>
      <c r="L9">
        <f t="shared" si="0"/>
        <v>1</v>
      </c>
      <c r="M9">
        <f t="shared" si="0"/>
        <v>457.38</v>
      </c>
    </row>
    <row r="10" spans="1:13">
      <c r="A10" t="s">
        <v>45</v>
      </c>
      <c r="B10" t="s">
        <v>658</v>
      </c>
      <c r="C10" t="s">
        <v>822</v>
      </c>
      <c r="D10">
        <v>12.94</v>
      </c>
      <c r="E10">
        <v>1</v>
      </c>
      <c r="F10">
        <f t="shared" si="1"/>
        <v>12.94</v>
      </c>
      <c r="H10" t="str">
        <f t="shared" si="2"/>
        <v>Child Health</v>
      </c>
      <c r="I10" t="str">
        <f t="shared" si="0"/>
        <v>??</v>
      </c>
      <c r="J10" t="str">
        <f t="shared" si="0"/>
        <v xml:space="preserve">Diazepam 5mg, tablets_1000_AA020400_CMST
</v>
      </c>
      <c r="K10">
        <f t="shared" si="0"/>
        <v>12.94</v>
      </c>
      <c r="L10">
        <f t="shared" si="0"/>
        <v>1</v>
      </c>
      <c r="M10">
        <f t="shared" si="0"/>
        <v>12.94</v>
      </c>
    </row>
    <row r="11" spans="1:13">
      <c r="A11" t="s">
        <v>45</v>
      </c>
      <c r="B11" t="s">
        <v>658</v>
      </c>
      <c r="C11" t="s">
        <v>823</v>
      </c>
      <c r="D11">
        <v>121.25</v>
      </c>
      <c r="E11">
        <v>1</v>
      </c>
      <c r="F11">
        <f t="shared" si="1"/>
        <v>121.25</v>
      </c>
      <c r="H11" t="str">
        <f t="shared" si="2"/>
        <v>Child Health</v>
      </c>
      <c r="I11" t="str">
        <f t="shared" si="0"/>
        <v>??</v>
      </c>
      <c r="J11" t="str">
        <f t="shared" si="0"/>
        <v xml:space="preserve">Diazepam 5mg/ml, 2ml_Each_BB024000_CMST
</v>
      </c>
      <c r="K11">
        <f t="shared" si="0"/>
        <v>121.25</v>
      </c>
      <c r="L11">
        <f t="shared" si="0"/>
        <v>1</v>
      </c>
      <c r="M11">
        <f t="shared" si="0"/>
        <v>121.25</v>
      </c>
    </row>
    <row r="12" spans="1:13">
      <c r="A12" t="s">
        <v>45</v>
      </c>
      <c r="B12" t="s">
        <v>658</v>
      </c>
      <c r="C12" t="s">
        <v>824</v>
      </c>
      <c r="D12">
        <v>137.4</v>
      </c>
      <c r="E12">
        <v>2</v>
      </c>
      <c r="F12">
        <f t="shared" si="1"/>
        <v>274.8</v>
      </c>
      <c r="H12" t="str">
        <f t="shared" si="2"/>
        <v>Child Health</v>
      </c>
      <c r="I12" t="str">
        <f t="shared" si="0"/>
        <v>??</v>
      </c>
      <c r="J12" t="str">
        <f t="shared" si="0"/>
        <v xml:space="preserve">Ferrous sulphate 200mg / folic acid 250 micrograms, coated tablets_1000_AA025200_CMST
</v>
      </c>
      <c r="K12">
        <f t="shared" si="0"/>
        <v>137.4</v>
      </c>
      <c r="L12">
        <f t="shared" si="0"/>
        <v>2</v>
      </c>
      <c r="M12">
        <f t="shared" si="0"/>
        <v>274.8</v>
      </c>
    </row>
    <row r="13" spans="1:13">
      <c r="A13" t="s">
        <v>45</v>
      </c>
      <c r="B13" t="s">
        <v>658</v>
      </c>
      <c r="C13" t="s">
        <v>825</v>
      </c>
      <c r="D13">
        <v>976.38</v>
      </c>
      <c r="E13">
        <v>1</v>
      </c>
      <c r="F13">
        <f t="shared" si="1"/>
        <v>976.38</v>
      </c>
      <c r="H13" t="str">
        <f t="shared" si="2"/>
        <v>Child Health</v>
      </c>
      <c r="I13" t="str">
        <f t="shared" si="0"/>
        <v>??</v>
      </c>
      <c r="J13" t="str">
        <f t="shared" si="0"/>
        <v xml:space="preserve">Gentian violet paint, aqueous 1%, 500ml_Each_EE021300_CMST
</v>
      </c>
      <c r="K13">
        <f t="shared" si="0"/>
        <v>976.38</v>
      </c>
      <c r="L13">
        <f t="shared" si="0"/>
        <v>1</v>
      </c>
      <c r="M13">
        <f t="shared" si="0"/>
        <v>976.38</v>
      </c>
    </row>
    <row r="14" spans="1:13">
      <c r="A14" t="s">
        <v>45</v>
      </c>
      <c r="B14" t="s">
        <v>658</v>
      </c>
      <c r="C14" t="s">
        <v>826</v>
      </c>
      <c r="D14">
        <v>75.38</v>
      </c>
      <c r="E14">
        <v>1</v>
      </c>
      <c r="F14">
        <f t="shared" si="1"/>
        <v>75.38</v>
      </c>
      <c r="H14" t="str">
        <f t="shared" si="2"/>
        <v>Child Health</v>
      </c>
      <c r="I14" t="str">
        <f t="shared" si="0"/>
        <v>??</v>
      </c>
      <c r="J14" t="str">
        <f t="shared" si="0"/>
        <v xml:space="preserve">Glove disposable non powered latex medium_100_HH077100_CMST
</v>
      </c>
      <c r="K14">
        <f t="shared" si="0"/>
        <v>75.38</v>
      </c>
      <c r="L14">
        <f t="shared" si="0"/>
        <v>1</v>
      </c>
      <c r="M14">
        <f t="shared" si="0"/>
        <v>75.38</v>
      </c>
    </row>
    <row r="15" spans="1:13">
      <c r="A15" t="s">
        <v>45</v>
      </c>
      <c r="B15" t="s">
        <v>658</v>
      </c>
      <c r="C15" t="s">
        <v>827</v>
      </c>
      <c r="D15">
        <v>1995.25</v>
      </c>
      <c r="E15">
        <v>1</v>
      </c>
      <c r="F15">
        <f t="shared" si="1"/>
        <v>1995.25</v>
      </c>
      <c r="H15" t="str">
        <f t="shared" si="2"/>
        <v>Child Health</v>
      </c>
      <c r="I15" t="str">
        <f t="shared" si="0"/>
        <v>??</v>
      </c>
      <c r="J15" t="str">
        <f t="shared" si="0"/>
        <v xml:space="preserve">Nystatin oral suspension 100,000 IU/ml, 20ml_Each_EE032700_CMST
</v>
      </c>
      <c r="K15">
        <f t="shared" si="0"/>
        <v>1995.25</v>
      </c>
      <c r="L15">
        <f t="shared" si="0"/>
        <v>1</v>
      </c>
      <c r="M15">
        <f t="shared" si="0"/>
        <v>1995.25</v>
      </c>
    </row>
    <row r="16" spans="1:13">
      <c r="A16" t="s">
        <v>45</v>
      </c>
      <c r="B16" t="s">
        <v>658</v>
      </c>
      <c r="C16" t="s">
        <v>828</v>
      </c>
      <c r="D16">
        <v>30.31</v>
      </c>
      <c r="E16">
        <v>1</v>
      </c>
      <c r="F16">
        <f t="shared" si="1"/>
        <v>30.31</v>
      </c>
      <c r="H16" t="str">
        <f t="shared" si="2"/>
        <v>Child Health</v>
      </c>
      <c r="I16" t="str">
        <f t="shared" si="0"/>
        <v>??</v>
      </c>
      <c r="J16" t="str">
        <f t="shared" si="0"/>
        <v xml:space="preserve">Vitamin A 100,000 IU, Capsules_1000_AA064200_CMST
</v>
      </c>
      <c r="K16">
        <f t="shared" si="0"/>
        <v>30.31</v>
      </c>
      <c r="L16">
        <f t="shared" si="0"/>
        <v>1</v>
      </c>
      <c r="M16">
        <f t="shared" si="0"/>
        <v>30.31</v>
      </c>
    </row>
    <row r="17" spans="1:13">
      <c r="A17" t="s">
        <v>45</v>
      </c>
      <c r="B17" t="s">
        <v>659</v>
      </c>
      <c r="C17" t="s">
        <v>829</v>
      </c>
      <c r="D17">
        <v>339.36</v>
      </c>
      <c r="E17">
        <v>0.75</v>
      </c>
      <c r="F17">
        <f t="shared" si="1"/>
        <v>254.52</v>
      </c>
      <c r="H17" t="str">
        <f t="shared" si="2"/>
        <v>Child Health</v>
      </c>
      <c r="I17" t="str">
        <f t="shared" si="0"/>
        <v>Antibiotics for treatment of dysentery</v>
      </c>
      <c r="J17" t="str">
        <f t="shared" si="0"/>
        <v xml:space="preserve">Ciprofloxacin 250mg_Each_TB041200_CMST
</v>
      </c>
      <c r="K17">
        <f t="shared" si="0"/>
        <v>339.36</v>
      </c>
      <c r="L17">
        <f t="shared" si="0"/>
        <v>0.75</v>
      </c>
      <c r="M17">
        <f t="shared" si="0"/>
        <v>254.52</v>
      </c>
    </row>
    <row r="18" spans="1:13">
      <c r="A18" t="s">
        <v>45</v>
      </c>
      <c r="B18" t="s">
        <v>660</v>
      </c>
      <c r="C18" t="s">
        <v>830</v>
      </c>
      <c r="D18">
        <v>715.5</v>
      </c>
      <c r="E18">
        <v>1</v>
      </c>
      <c r="F18">
        <f t="shared" si="1"/>
        <v>715.5</v>
      </c>
      <c r="H18" t="str">
        <f t="shared" si="2"/>
        <v>Child Health</v>
      </c>
      <c r="I18" t="str">
        <f t="shared" si="0"/>
        <v>Condoms</v>
      </c>
      <c r="J18" t="str">
        <f t="shared" si="0"/>
        <v>Male Condoms</v>
      </c>
      <c r="K18">
        <f t="shared" si="0"/>
        <v>715.5</v>
      </c>
      <c r="L18">
        <f t="shared" si="0"/>
        <v>1</v>
      </c>
      <c r="M18">
        <f t="shared" si="0"/>
        <v>715.5</v>
      </c>
    </row>
    <row r="19" spans="1:13">
      <c r="A19" t="s">
        <v>45</v>
      </c>
      <c r="B19" t="s">
        <v>661</v>
      </c>
      <c r="C19" t="s">
        <v>831</v>
      </c>
      <c r="D19">
        <v>5.44</v>
      </c>
      <c r="E19">
        <v>1</v>
      </c>
      <c r="F19">
        <f t="shared" si="1"/>
        <v>5.44</v>
      </c>
      <c r="H19" t="str">
        <f t="shared" si="2"/>
        <v>Child Health</v>
      </c>
      <c r="I19" t="str">
        <f t="shared" si="0"/>
        <v>Deworming (children)</v>
      </c>
      <c r="J19" t="str">
        <f t="shared" si="0"/>
        <v xml:space="preserve">Albendazole 400mg_200_DN000200
_CMST
</v>
      </c>
      <c r="K19">
        <f t="shared" si="0"/>
        <v>5.44</v>
      </c>
      <c r="L19">
        <f t="shared" si="0"/>
        <v>1</v>
      </c>
      <c r="M19">
        <f t="shared" si="0"/>
        <v>5.44</v>
      </c>
    </row>
    <row r="20" spans="1:13">
      <c r="A20" t="s">
        <v>45</v>
      </c>
      <c r="B20" t="s">
        <v>662</v>
      </c>
      <c r="C20" t="s">
        <v>832</v>
      </c>
      <c r="D20">
        <v>664.8</v>
      </c>
      <c r="E20">
        <v>1</v>
      </c>
      <c r="F20">
        <f t="shared" si="1"/>
        <v>664.8</v>
      </c>
      <c r="H20" t="str">
        <f t="shared" si="2"/>
        <v>Child Health</v>
      </c>
      <c r="I20" t="str">
        <f t="shared" si="0"/>
        <v>Female condoms</v>
      </c>
      <c r="J20" t="str">
        <f t="shared" si="0"/>
        <v>Female Condom_Each_FP003500_CMST</v>
      </c>
      <c r="K20">
        <f t="shared" si="0"/>
        <v>664.8</v>
      </c>
      <c r="L20">
        <f t="shared" si="0"/>
        <v>1</v>
      </c>
      <c r="M20">
        <f t="shared" si="0"/>
        <v>664.8</v>
      </c>
    </row>
    <row r="21" spans="1:13">
      <c r="A21" t="s">
        <v>45</v>
      </c>
      <c r="B21" t="s">
        <v>663</v>
      </c>
      <c r="C21" t="s">
        <v>833</v>
      </c>
      <c r="D21">
        <v>867.4</v>
      </c>
      <c r="E21">
        <v>1</v>
      </c>
      <c r="F21">
        <f t="shared" si="1"/>
        <v>867.4</v>
      </c>
      <c r="H21" t="str">
        <f t="shared" si="2"/>
        <v>Child Health</v>
      </c>
      <c r="I21" t="str">
        <f t="shared" si="2"/>
        <v>ICCM Fast breathing Pneumonia treatment (infants)</v>
      </c>
      <c r="J21" t="str">
        <f t="shared" si="2"/>
        <v xml:space="preserve">Amoxycillin 250mg, capsules_1000_AA004800_CMST
</v>
      </c>
      <c r="K21">
        <f t="shared" si="2"/>
        <v>867.4</v>
      </c>
      <c r="L21">
        <f t="shared" si="2"/>
        <v>1</v>
      </c>
      <c r="M21">
        <f t="shared" si="2"/>
        <v>867.4</v>
      </c>
    </row>
    <row r="22" spans="1:13">
      <c r="A22" t="s">
        <v>45</v>
      </c>
      <c r="B22" t="s">
        <v>663</v>
      </c>
      <c r="C22" t="s">
        <v>834</v>
      </c>
      <c r="D22">
        <v>26.32</v>
      </c>
      <c r="E22">
        <v>1</v>
      </c>
      <c r="F22">
        <f t="shared" si="1"/>
        <v>26.32</v>
      </c>
      <c r="H22" t="str">
        <f t="shared" si="2"/>
        <v>Child Health</v>
      </c>
      <c r="I22" t="str">
        <f t="shared" si="2"/>
        <v>ICCM Fast breathing Pneumonia treatment (infants)</v>
      </c>
      <c r="J22" t="str">
        <f t="shared" si="2"/>
        <v xml:space="preserve">Paracetamol 500mg, tablets_1000_AA049500_CMST
</v>
      </c>
      <c r="K22">
        <f t="shared" si="2"/>
        <v>26.32</v>
      </c>
      <c r="L22">
        <f t="shared" si="2"/>
        <v>1</v>
      </c>
      <c r="M22">
        <f t="shared" si="2"/>
        <v>26.32</v>
      </c>
    </row>
    <row r="23" spans="1:13">
      <c r="A23" t="s">
        <v>45</v>
      </c>
      <c r="B23" t="s">
        <v>664</v>
      </c>
      <c r="C23" t="s">
        <v>835</v>
      </c>
      <c r="D23">
        <v>3743.46</v>
      </c>
      <c r="E23">
        <v>1</v>
      </c>
      <c r="F23">
        <f t="shared" si="1"/>
        <v>3743.46</v>
      </c>
      <c r="H23" t="str">
        <f t="shared" si="2"/>
        <v>Child Health</v>
      </c>
      <c r="I23" t="str">
        <f t="shared" si="2"/>
        <v>ICCM Malaria treament (infants)</v>
      </c>
      <c r="J23" t="str">
        <f t="shared" si="2"/>
        <v>LA 1 x 6</v>
      </c>
      <c r="K23">
        <f t="shared" si="2"/>
        <v>3743.46</v>
      </c>
      <c r="L23">
        <f t="shared" si="2"/>
        <v>1</v>
      </c>
      <c r="M23">
        <f t="shared" si="2"/>
        <v>3743.46</v>
      </c>
    </row>
    <row r="24" spans="1:13">
      <c r="A24" t="s">
        <v>45</v>
      </c>
      <c r="B24" t="s">
        <v>664</v>
      </c>
      <c r="C24" t="s">
        <v>834</v>
      </c>
      <c r="D24">
        <v>13.16</v>
      </c>
      <c r="E24">
        <v>1</v>
      </c>
      <c r="F24">
        <f t="shared" si="1"/>
        <v>13.16</v>
      </c>
      <c r="H24" t="str">
        <f t="shared" si="2"/>
        <v>Child Health</v>
      </c>
      <c r="I24" t="str">
        <f t="shared" si="2"/>
        <v>ICCM Malaria treament (infants)</v>
      </c>
      <c r="J24" t="str">
        <f t="shared" si="2"/>
        <v xml:space="preserve">Paracetamol 500mg, tablets_1000_AA049500_CMST
</v>
      </c>
      <c r="K24">
        <f t="shared" si="2"/>
        <v>13.16</v>
      </c>
      <c r="L24">
        <f t="shared" si="2"/>
        <v>1</v>
      </c>
      <c r="M24">
        <f t="shared" si="2"/>
        <v>13.16</v>
      </c>
    </row>
    <row r="25" spans="1:13">
      <c r="A25" t="s">
        <v>45</v>
      </c>
      <c r="B25" t="s">
        <v>665</v>
      </c>
      <c r="C25" t="s">
        <v>836</v>
      </c>
      <c r="D25">
        <v>2716.8</v>
      </c>
      <c r="E25">
        <v>1</v>
      </c>
      <c r="F25">
        <f t="shared" si="1"/>
        <v>2716.8</v>
      </c>
      <c r="H25" t="str">
        <f t="shared" si="2"/>
        <v>Child Health</v>
      </c>
      <c r="I25" t="str">
        <f t="shared" si="2"/>
        <v>ICCM management of diarrhea</v>
      </c>
      <c r="J25" t="str">
        <f t="shared" si="2"/>
        <v xml:space="preserve">Oral rehydration salt, 20.5g satchet (WHO formula) for 1L solution (with orange flavour)_Each_EE033900_CMST
</v>
      </c>
      <c r="K25">
        <f t="shared" si="2"/>
        <v>2716.8</v>
      </c>
      <c r="L25">
        <f t="shared" si="2"/>
        <v>1</v>
      </c>
      <c r="M25">
        <f t="shared" si="2"/>
        <v>2716.8</v>
      </c>
    </row>
    <row r="26" spans="1:13">
      <c r="A26" t="s">
        <v>45</v>
      </c>
      <c r="B26" t="s">
        <v>666</v>
      </c>
      <c r="C26" t="s">
        <v>837</v>
      </c>
      <c r="D26">
        <v>1100</v>
      </c>
      <c r="E26">
        <v>1</v>
      </c>
      <c r="F26">
        <f t="shared" si="1"/>
        <v>1100</v>
      </c>
      <c r="H26" t="str">
        <f t="shared" si="2"/>
        <v>Child Health</v>
      </c>
      <c r="I26" t="str">
        <f t="shared" si="2"/>
        <v>IMCI Facility level Services</v>
      </c>
      <c r="J26" t="str">
        <f t="shared" si="2"/>
        <v>Full blood count test</v>
      </c>
      <c r="K26">
        <f t="shared" si="2"/>
        <v>1100</v>
      </c>
      <c r="L26">
        <f t="shared" si="2"/>
        <v>1</v>
      </c>
      <c r="M26">
        <f t="shared" si="2"/>
        <v>1100</v>
      </c>
    </row>
    <row r="27" spans="1:13">
      <c r="A27" t="s">
        <v>45</v>
      </c>
      <c r="B27" t="s">
        <v>666</v>
      </c>
      <c r="C27" t="s">
        <v>838</v>
      </c>
      <c r="D27">
        <v>500</v>
      </c>
      <c r="E27">
        <v>1</v>
      </c>
      <c r="F27">
        <f t="shared" si="1"/>
        <v>500</v>
      </c>
      <c r="H27" t="str">
        <f t="shared" si="2"/>
        <v>Child Health</v>
      </c>
      <c r="I27" t="str">
        <f t="shared" si="2"/>
        <v>IMCI Facility level Services</v>
      </c>
      <c r="J27" t="str">
        <f t="shared" si="2"/>
        <v>Stool test</v>
      </c>
      <c r="K27">
        <f t="shared" si="2"/>
        <v>500</v>
      </c>
      <c r="L27">
        <f t="shared" si="2"/>
        <v>1</v>
      </c>
      <c r="M27">
        <f t="shared" si="2"/>
        <v>500</v>
      </c>
    </row>
    <row r="28" spans="1:13">
      <c r="A28" t="s">
        <v>45</v>
      </c>
      <c r="B28" t="s">
        <v>666</v>
      </c>
      <c r="C28" t="s">
        <v>839</v>
      </c>
      <c r="D28">
        <v>307.04000000000002</v>
      </c>
      <c r="E28">
        <v>2</v>
      </c>
      <c r="F28">
        <f t="shared" si="1"/>
        <v>614.08000000000004</v>
      </c>
      <c r="H28" t="str">
        <f t="shared" si="2"/>
        <v>Child Health</v>
      </c>
      <c r="I28" t="str">
        <f t="shared" si="2"/>
        <v>IMCI Facility level Services</v>
      </c>
      <c r="J28" t="str">
        <f t="shared" si="2"/>
        <v xml:space="preserve">Syringe, autodestruct, 5ml, disposable, hypoluer with 21g needle_Each_HH150000_CMST + Alcohol swabs/wipes 70% isopropyl alcohol 100 pieces_100_FF000300_CMST
</v>
      </c>
      <c r="K28">
        <f t="shared" si="2"/>
        <v>307.04000000000002</v>
      </c>
      <c r="L28">
        <f t="shared" si="2"/>
        <v>2</v>
      </c>
      <c r="M28">
        <f t="shared" si="2"/>
        <v>614.08000000000004</v>
      </c>
    </row>
    <row r="29" spans="1:13">
      <c r="A29" t="s">
        <v>45</v>
      </c>
      <c r="B29" t="s">
        <v>667</v>
      </c>
      <c r="C29" t="s">
        <v>840</v>
      </c>
      <c r="D29">
        <v>1757.52</v>
      </c>
      <c r="E29">
        <v>0.65</v>
      </c>
      <c r="F29">
        <f t="shared" si="1"/>
        <v>1142.3879999999999</v>
      </c>
      <c r="H29" t="str">
        <f t="shared" si="2"/>
        <v>Child Health</v>
      </c>
      <c r="I29" t="str">
        <f t="shared" si="2"/>
        <v>IMCI Malaria treatment (children &gt;5years)</v>
      </c>
      <c r="J29" t="str">
        <f t="shared" si="2"/>
        <v>Artesunate 100mg + amodiaquine 270mg tab_25X3 _IDA</v>
      </c>
      <c r="K29">
        <f t="shared" si="2"/>
        <v>1757.52</v>
      </c>
      <c r="L29">
        <f t="shared" si="2"/>
        <v>0.65</v>
      </c>
      <c r="M29">
        <f t="shared" si="2"/>
        <v>1142.3879999999999</v>
      </c>
    </row>
    <row r="30" spans="1:13">
      <c r="A30" t="s">
        <v>45</v>
      </c>
      <c r="B30" t="s">
        <v>667</v>
      </c>
      <c r="C30" t="s">
        <v>841</v>
      </c>
      <c r="D30">
        <v>1171.68</v>
      </c>
      <c r="E30">
        <v>0.8</v>
      </c>
      <c r="F30">
        <f t="shared" si="1"/>
        <v>937.34400000000005</v>
      </c>
      <c r="H30" t="str">
        <f t="shared" si="2"/>
        <v>Child Health</v>
      </c>
      <c r="I30" t="str">
        <f t="shared" si="2"/>
        <v>IMCI Malaria treatment (children &gt;5years)</v>
      </c>
      <c r="J30" t="str">
        <f t="shared" si="2"/>
        <v>Artesunate 25mg + amodiaquine 67.5mg tab_25X3 _IDA</v>
      </c>
      <c r="K30">
        <f t="shared" si="2"/>
        <v>1171.68</v>
      </c>
      <c r="L30">
        <f t="shared" si="2"/>
        <v>0.8</v>
      </c>
      <c r="M30">
        <f t="shared" si="2"/>
        <v>937.34400000000005</v>
      </c>
    </row>
    <row r="31" spans="1:13">
      <c r="A31" t="s">
        <v>45</v>
      </c>
      <c r="B31" t="s">
        <v>667</v>
      </c>
      <c r="C31" t="s">
        <v>842</v>
      </c>
      <c r="D31">
        <v>1171.68</v>
      </c>
      <c r="E31">
        <v>0.55000000000000004</v>
      </c>
      <c r="F31">
        <f t="shared" si="1"/>
        <v>644.42400000000009</v>
      </c>
      <c r="H31" t="str">
        <f t="shared" si="2"/>
        <v>Child Health</v>
      </c>
      <c r="I31" t="str">
        <f t="shared" si="2"/>
        <v>IMCI Malaria treatment (children &gt;5years)</v>
      </c>
      <c r="J31" t="str">
        <f t="shared" si="2"/>
        <v>Artesunate 50mg + amodiaquine 135mg tab_25X3 _IDA</v>
      </c>
      <c r="K31">
        <f t="shared" si="2"/>
        <v>1171.68</v>
      </c>
      <c r="L31">
        <f t="shared" si="2"/>
        <v>0.55000000000000004</v>
      </c>
      <c r="M31">
        <f t="shared" si="2"/>
        <v>644.42400000000009</v>
      </c>
    </row>
    <row r="32" spans="1:13">
      <c r="A32" t="s">
        <v>45</v>
      </c>
      <c r="B32" t="s">
        <v>667</v>
      </c>
      <c r="C32" t="s">
        <v>843</v>
      </c>
      <c r="D32">
        <v>623.91</v>
      </c>
      <c r="E32">
        <v>0.5</v>
      </c>
      <c r="F32">
        <f t="shared" si="1"/>
        <v>311.95499999999998</v>
      </c>
      <c r="H32" t="str">
        <f t="shared" si="2"/>
        <v>Child Health</v>
      </c>
      <c r="I32" t="str">
        <f t="shared" si="2"/>
        <v>IMCI Malaria treatment (children &gt;5years)</v>
      </c>
      <c r="J32" t="str">
        <f t="shared" si="2"/>
        <v>LA 6 x 1</v>
      </c>
      <c r="K32">
        <f t="shared" si="2"/>
        <v>623.91</v>
      </c>
      <c r="L32">
        <f t="shared" si="2"/>
        <v>0.5</v>
      </c>
      <c r="M32">
        <f t="shared" si="2"/>
        <v>311.95499999999998</v>
      </c>
    </row>
    <row r="33" spans="1:13">
      <c r="A33" t="s">
        <v>45</v>
      </c>
      <c r="B33" t="s">
        <v>667</v>
      </c>
      <c r="C33" t="s">
        <v>844</v>
      </c>
      <c r="D33">
        <v>658.21</v>
      </c>
      <c r="E33">
        <v>0.5</v>
      </c>
      <c r="F33">
        <f t="shared" si="1"/>
        <v>329.10500000000002</v>
      </c>
      <c r="H33" t="str">
        <f t="shared" si="2"/>
        <v>Child Health</v>
      </c>
      <c r="I33" t="str">
        <f t="shared" si="2"/>
        <v>IMCI Malaria treatment (children &gt;5years)</v>
      </c>
      <c r="J33" t="str">
        <f t="shared" si="2"/>
        <v>LA 6 x 2</v>
      </c>
      <c r="K33">
        <f t="shared" si="2"/>
        <v>658.21</v>
      </c>
      <c r="L33">
        <f t="shared" si="2"/>
        <v>0.5</v>
      </c>
      <c r="M33">
        <f t="shared" si="2"/>
        <v>329.10500000000002</v>
      </c>
    </row>
    <row r="34" spans="1:13">
      <c r="A34" t="s">
        <v>45</v>
      </c>
      <c r="B34" t="s">
        <v>667</v>
      </c>
      <c r="C34" t="s">
        <v>834</v>
      </c>
      <c r="D34">
        <v>13.16</v>
      </c>
      <c r="E34">
        <v>1</v>
      </c>
      <c r="F34">
        <f t="shared" si="1"/>
        <v>13.16</v>
      </c>
      <c r="H34" t="str">
        <f t="shared" si="2"/>
        <v>Child Health</v>
      </c>
      <c r="I34" t="str">
        <f t="shared" si="2"/>
        <v>IMCI Malaria treatment (children &gt;5years)</v>
      </c>
      <c r="J34" t="str">
        <f t="shared" si="2"/>
        <v xml:space="preserve">Paracetamol 500mg, tablets_1000_AA049500_CMST
</v>
      </c>
      <c r="K34">
        <f t="shared" si="2"/>
        <v>13.16</v>
      </c>
      <c r="L34">
        <f t="shared" si="2"/>
        <v>1</v>
      </c>
      <c r="M34">
        <f t="shared" si="2"/>
        <v>13.16</v>
      </c>
    </row>
    <row r="35" spans="1:13">
      <c r="A35" t="s">
        <v>45</v>
      </c>
      <c r="B35" t="s">
        <v>667</v>
      </c>
      <c r="C35" t="s">
        <v>845</v>
      </c>
      <c r="D35">
        <v>597.57000000000005</v>
      </c>
      <c r="E35">
        <v>0.05</v>
      </c>
      <c r="F35">
        <f t="shared" si="1"/>
        <v>29.878500000000003</v>
      </c>
      <c r="H35" t="str">
        <f t="shared" si="2"/>
        <v>Child Health</v>
      </c>
      <c r="I35" t="str">
        <f t="shared" si="2"/>
        <v>IMCI Malaria treatment (children &gt;5years)</v>
      </c>
      <c r="J35" t="str">
        <f t="shared" si="2"/>
        <v>Quinine IM</v>
      </c>
      <c r="K35">
        <f t="shared" si="2"/>
        <v>597.57000000000005</v>
      </c>
      <c r="L35">
        <f t="shared" si="2"/>
        <v>0.05</v>
      </c>
      <c r="M35">
        <f t="shared" si="2"/>
        <v>29.878500000000003</v>
      </c>
    </row>
    <row r="36" spans="1:13">
      <c r="A36" t="s">
        <v>45</v>
      </c>
      <c r="B36" t="s">
        <v>668</v>
      </c>
      <c r="C36" t="s">
        <v>840</v>
      </c>
      <c r="D36">
        <v>1171.68</v>
      </c>
      <c r="E36">
        <v>0.4</v>
      </c>
      <c r="F36">
        <f t="shared" si="1"/>
        <v>468.67200000000003</v>
      </c>
      <c r="H36" t="str">
        <f t="shared" si="2"/>
        <v>Child Health</v>
      </c>
      <c r="I36" t="str">
        <f t="shared" si="2"/>
        <v>IMCI Malaria treatment (children)</v>
      </c>
      <c r="J36" t="str">
        <f t="shared" si="2"/>
        <v>Artesunate 100mg + amodiaquine 270mg tab_25X3 _IDA</v>
      </c>
      <c r="K36">
        <f t="shared" si="2"/>
        <v>1171.68</v>
      </c>
      <c r="L36">
        <f t="shared" si="2"/>
        <v>0.4</v>
      </c>
      <c r="M36">
        <f t="shared" si="2"/>
        <v>468.67200000000003</v>
      </c>
    </row>
    <row r="37" spans="1:13">
      <c r="A37" t="s">
        <v>45</v>
      </c>
      <c r="B37" t="s">
        <v>668</v>
      </c>
      <c r="C37" t="s">
        <v>841</v>
      </c>
      <c r="D37">
        <v>585.84</v>
      </c>
      <c r="E37">
        <v>0.3</v>
      </c>
      <c r="F37">
        <f t="shared" si="1"/>
        <v>175.75200000000001</v>
      </c>
      <c r="H37" t="str">
        <f t="shared" si="2"/>
        <v>Child Health</v>
      </c>
      <c r="I37" t="str">
        <f t="shared" si="2"/>
        <v>IMCI Malaria treatment (children)</v>
      </c>
      <c r="J37" t="str">
        <f t="shared" si="2"/>
        <v>Artesunate 25mg + amodiaquine 67.5mg tab_25X3 _IDA</v>
      </c>
      <c r="K37">
        <f t="shared" si="2"/>
        <v>585.84</v>
      </c>
      <c r="L37">
        <f t="shared" si="2"/>
        <v>0.3</v>
      </c>
      <c r="M37">
        <f t="shared" si="2"/>
        <v>175.75200000000001</v>
      </c>
    </row>
    <row r="38" spans="1:13">
      <c r="A38" t="s">
        <v>45</v>
      </c>
      <c r="B38" t="s">
        <v>668</v>
      </c>
      <c r="C38" t="s">
        <v>842</v>
      </c>
      <c r="D38">
        <v>585.84</v>
      </c>
      <c r="E38">
        <v>0.3</v>
      </c>
      <c r="F38">
        <f t="shared" si="1"/>
        <v>175.75200000000001</v>
      </c>
      <c r="H38" t="str">
        <f t="shared" si="2"/>
        <v>Child Health</v>
      </c>
      <c r="I38" t="str">
        <f t="shared" si="2"/>
        <v>IMCI Malaria treatment (children)</v>
      </c>
      <c r="J38" t="str">
        <f t="shared" si="2"/>
        <v>Artesunate 50mg + amodiaquine 135mg tab_25X3 _IDA</v>
      </c>
      <c r="K38">
        <f t="shared" si="2"/>
        <v>585.84</v>
      </c>
      <c r="L38">
        <f t="shared" si="2"/>
        <v>0.3</v>
      </c>
      <c r="M38">
        <f t="shared" si="2"/>
        <v>175.75200000000001</v>
      </c>
    </row>
    <row r="39" spans="1:13">
      <c r="A39" t="s">
        <v>45</v>
      </c>
      <c r="B39" t="s">
        <v>668</v>
      </c>
      <c r="C39" t="s">
        <v>843</v>
      </c>
      <c r="D39">
        <v>3743.46</v>
      </c>
      <c r="E39">
        <v>1</v>
      </c>
      <c r="F39">
        <f t="shared" si="1"/>
        <v>3743.46</v>
      </c>
      <c r="H39" t="str">
        <f t="shared" si="2"/>
        <v>Child Health</v>
      </c>
      <c r="I39" t="str">
        <f t="shared" si="2"/>
        <v>IMCI Malaria treatment (children)</v>
      </c>
      <c r="J39" t="str">
        <f t="shared" si="2"/>
        <v>LA 6 x 1</v>
      </c>
      <c r="K39">
        <f t="shared" si="2"/>
        <v>3743.46</v>
      </c>
      <c r="L39">
        <f t="shared" si="2"/>
        <v>1</v>
      </c>
      <c r="M39">
        <f t="shared" si="2"/>
        <v>3743.46</v>
      </c>
    </row>
    <row r="40" spans="1:13">
      <c r="A40" t="s">
        <v>45</v>
      </c>
      <c r="B40" t="s">
        <v>668</v>
      </c>
      <c r="C40" t="s">
        <v>844</v>
      </c>
      <c r="D40">
        <v>0</v>
      </c>
      <c r="E40">
        <v>1</v>
      </c>
      <c r="F40">
        <f t="shared" si="1"/>
        <v>0</v>
      </c>
      <c r="H40" t="str">
        <f t="shared" si="2"/>
        <v>Child Health</v>
      </c>
      <c r="I40" t="str">
        <f t="shared" si="2"/>
        <v>IMCI Malaria treatment (children)</v>
      </c>
      <c r="J40" t="str">
        <f t="shared" si="2"/>
        <v>LA 6 x 2</v>
      </c>
      <c r="K40">
        <f t="shared" si="2"/>
        <v>0</v>
      </c>
      <c r="L40">
        <f t="shared" si="2"/>
        <v>1</v>
      </c>
      <c r="M40">
        <f t="shared" si="2"/>
        <v>0</v>
      </c>
    </row>
    <row r="41" spans="1:13">
      <c r="A41" t="s">
        <v>45</v>
      </c>
      <c r="B41" t="s">
        <v>668</v>
      </c>
      <c r="C41" t="s">
        <v>834</v>
      </c>
      <c r="D41">
        <v>13.16</v>
      </c>
      <c r="E41">
        <v>1</v>
      </c>
      <c r="F41">
        <f t="shared" si="1"/>
        <v>13.16</v>
      </c>
      <c r="H41" t="str">
        <f t="shared" si="2"/>
        <v>Child Health</v>
      </c>
      <c r="I41" t="str">
        <f t="shared" si="2"/>
        <v>IMCI Malaria treatment (children)</v>
      </c>
      <c r="J41" t="str">
        <f t="shared" si="2"/>
        <v xml:space="preserve">Paracetamol 500mg, tablets_1000_AA049500_CMST
</v>
      </c>
      <c r="K41">
        <f t="shared" si="2"/>
        <v>13.16</v>
      </c>
      <c r="L41">
        <f t="shared" si="2"/>
        <v>1</v>
      </c>
      <c r="M41">
        <f t="shared" si="2"/>
        <v>13.16</v>
      </c>
    </row>
    <row r="42" spans="1:13">
      <c r="A42" t="s">
        <v>45</v>
      </c>
      <c r="B42" t="s">
        <v>668</v>
      </c>
      <c r="C42" t="s">
        <v>845</v>
      </c>
      <c r="D42">
        <v>597.57000000000005</v>
      </c>
      <c r="E42">
        <v>0.05</v>
      </c>
      <c r="F42">
        <f t="shared" si="1"/>
        <v>29.878500000000003</v>
      </c>
      <c r="H42" t="str">
        <f t="shared" si="2"/>
        <v>Child Health</v>
      </c>
      <c r="I42" t="str">
        <f t="shared" si="2"/>
        <v>IMCI Malaria treatment (children)</v>
      </c>
      <c r="J42" t="str">
        <f t="shared" si="2"/>
        <v>Quinine IM</v>
      </c>
      <c r="K42">
        <f t="shared" si="2"/>
        <v>597.57000000000005</v>
      </c>
      <c r="L42">
        <f t="shared" si="2"/>
        <v>0.05</v>
      </c>
      <c r="M42">
        <f t="shared" si="2"/>
        <v>29.878500000000003</v>
      </c>
    </row>
    <row r="43" spans="1:13">
      <c r="A43" t="s">
        <v>45</v>
      </c>
      <c r="B43" t="s">
        <v>669</v>
      </c>
      <c r="C43" t="s">
        <v>846</v>
      </c>
      <c r="D43">
        <v>90.06</v>
      </c>
      <c r="E43">
        <v>1</v>
      </c>
      <c r="F43">
        <f t="shared" si="1"/>
        <v>90.06</v>
      </c>
      <c r="H43" t="str">
        <f t="shared" si="2"/>
        <v>Child Health</v>
      </c>
      <c r="I43" t="str">
        <f t="shared" si="2"/>
        <v>IMCI management of diarrhea</v>
      </c>
      <c r="J43" t="str">
        <f t="shared" si="2"/>
        <v xml:space="preserve">Zinc sulphate 20mg, Tablets_100_AA065400_CMST
</v>
      </c>
      <c r="K43">
        <f t="shared" si="2"/>
        <v>90.06</v>
      </c>
      <c r="L43">
        <f t="shared" si="2"/>
        <v>1</v>
      </c>
      <c r="M43">
        <f t="shared" si="2"/>
        <v>90.06</v>
      </c>
    </row>
    <row r="44" spans="1:13">
      <c r="A44" t="s">
        <v>45</v>
      </c>
      <c r="B44" t="s">
        <v>670</v>
      </c>
      <c r="C44" t="s">
        <v>846</v>
      </c>
      <c r="D44">
        <v>90.06</v>
      </c>
      <c r="E44">
        <v>1</v>
      </c>
      <c r="F44">
        <f t="shared" si="1"/>
        <v>90.06</v>
      </c>
      <c r="H44" t="str">
        <f t="shared" si="2"/>
        <v>Child Health</v>
      </c>
      <c r="I44" t="str">
        <f t="shared" si="2"/>
        <v>IMCI management of diarrhea ( children &gt;5 years)</v>
      </c>
      <c r="J44" t="str">
        <f t="shared" si="2"/>
        <v xml:space="preserve">Zinc sulphate 20mg, Tablets_100_AA065400_CMST
</v>
      </c>
      <c r="K44">
        <f t="shared" si="2"/>
        <v>90.06</v>
      </c>
      <c r="L44">
        <f t="shared" si="2"/>
        <v>1</v>
      </c>
      <c r="M44">
        <f t="shared" si="2"/>
        <v>90.06</v>
      </c>
    </row>
    <row r="45" spans="1:13">
      <c r="A45" t="s">
        <v>45</v>
      </c>
      <c r="B45" t="s">
        <v>671</v>
      </c>
      <c r="C45" t="s">
        <v>847</v>
      </c>
      <c r="D45">
        <v>1022.76</v>
      </c>
      <c r="E45">
        <v>1</v>
      </c>
      <c r="F45">
        <f t="shared" si="1"/>
        <v>1022.76</v>
      </c>
      <c r="H45" t="str">
        <f t="shared" si="2"/>
        <v>Child Health</v>
      </c>
      <c r="I45" t="str">
        <f t="shared" si="2"/>
        <v>IMCI management of severe dehydration</v>
      </c>
      <c r="J45" t="str">
        <f t="shared" si="2"/>
        <v>Cotton swab + spirit</v>
      </c>
      <c r="K45">
        <f t="shared" si="2"/>
        <v>1022.76</v>
      </c>
      <c r="L45">
        <f t="shared" si="2"/>
        <v>1</v>
      </c>
      <c r="M45">
        <f t="shared" si="2"/>
        <v>1022.76</v>
      </c>
    </row>
    <row r="46" spans="1:13">
      <c r="A46" t="s">
        <v>45</v>
      </c>
      <c r="B46" t="s">
        <v>671</v>
      </c>
      <c r="C46" t="s">
        <v>848</v>
      </c>
      <c r="D46">
        <v>909.36</v>
      </c>
      <c r="E46">
        <v>1</v>
      </c>
      <c r="F46">
        <f t="shared" si="1"/>
        <v>909.36</v>
      </c>
      <c r="H46" t="str">
        <f t="shared" si="2"/>
        <v>Child Health</v>
      </c>
      <c r="I46" t="str">
        <f t="shared" si="2"/>
        <v>IMCI management of severe dehydration</v>
      </c>
      <c r="J46" t="str">
        <f t="shared" si="2"/>
        <v xml:space="preserve">Giving set adult iv administration + needle 15 drops/ml_Each_HH075600_CMST
</v>
      </c>
      <c r="K46">
        <f t="shared" si="2"/>
        <v>909.36</v>
      </c>
      <c r="L46">
        <f t="shared" si="2"/>
        <v>1</v>
      </c>
      <c r="M46">
        <f t="shared" si="2"/>
        <v>909.36</v>
      </c>
    </row>
    <row r="47" spans="1:13">
      <c r="A47" t="s">
        <v>45</v>
      </c>
      <c r="B47" t="s">
        <v>671</v>
      </c>
      <c r="C47" t="s">
        <v>849</v>
      </c>
      <c r="D47">
        <v>2786.76</v>
      </c>
      <c r="E47">
        <v>1</v>
      </c>
      <c r="F47">
        <f t="shared" si="1"/>
        <v>2786.76</v>
      </c>
      <c r="H47" t="str">
        <f t="shared" si="2"/>
        <v>Child Health</v>
      </c>
      <c r="I47" t="str">
        <f t="shared" si="2"/>
        <v>IMCI management of severe dehydration</v>
      </c>
      <c r="J47" t="str">
        <f t="shared" si="2"/>
        <v>ringer's lactate (Hartmann's solution), 1000 ml_12_IDA</v>
      </c>
      <c r="K47">
        <f t="shared" si="2"/>
        <v>2786.76</v>
      </c>
      <c r="L47">
        <f t="shared" si="2"/>
        <v>1</v>
      </c>
      <c r="M47">
        <f t="shared" si="2"/>
        <v>2786.76</v>
      </c>
    </row>
    <row r="48" spans="1:13">
      <c r="A48" t="s">
        <v>45</v>
      </c>
      <c r="B48" t="s">
        <v>671</v>
      </c>
      <c r="C48" t="s">
        <v>850</v>
      </c>
      <c r="D48">
        <v>2197.08</v>
      </c>
      <c r="E48">
        <v>1</v>
      </c>
      <c r="F48">
        <f t="shared" si="1"/>
        <v>2197.08</v>
      </c>
      <c r="H48" t="str">
        <f t="shared" si="2"/>
        <v>Child Health</v>
      </c>
      <c r="I48" t="str">
        <f t="shared" si="2"/>
        <v>IMCI management of severe dehydration</v>
      </c>
      <c r="J48" t="str">
        <f t="shared" si="2"/>
        <v>Saline solution</v>
      </c>
      <c r="K48">
        <f t="shared" si="2"/>
        <v>2197.08</v>
      </c>
      <c r="L48">
        <f t="shared" si="2"/>
        <v>1</v>
      </c>
      <c r="M48">
        <f t="shared" si="2"/>
        <v>2197.08</v>
      </c>
    </row>
    <row r="49" spans="1:13">
      <c r="A49" t="s">
        <v>45</v>
      </c>
      <c r="B49" t="s">
        <v>672</v>
      </c>
      <c r="C49" t="s">
        <v>851</v>
      </c>
      <c r="D49">
        <v>49.57</v>
      </c>
      <c r="E49">
        <v>0.5</v>
      </c>
      <c r="F49">
        <f t="shared" si="1"/>
        <v>24.785</v>
      </c>
      <c r="H49" t="str">
        <f t="shared" si="2"/>
        <v>Child Health</v>
      </c>
      <c r="I49" t="str">
        <f t="shared" si="2"/>
        <v>IMCI Pneumonia treatment (children)</v>
      </c>
      <c r="J49" t="str">
        <f t="shared" si="2"/>
        <v>Amoxycillin 125mg/5ml suspension, PFR, 100ml</v>
      </c>
      <c r="K49">
        <f t="shared" si="2"/>
        <v>49.57</v>
      </c>
      <c r="L49">
        <f t="shared" si="2"/>
        <v>0.5</v>
      </c>
      <c r="M49">
        <f t="shared" si="2"/>
        <v>24.785</v>
      </c>
    </row>
    <row r="50" spans="1:13">
      <c r="A50" t="s">
        <v>45</v>
      </c>
      <c r="B50" t="s">
        <v>672</v>
      </c>
      <c r="C50" t="s">
        <v>833</v>
      </c>
      <c r="D50">
        <v>2230.46</v>
      </c>
      <c r="E50">
        <v>1.5</v>
      </c>
      <c r="F50">
        <f t="shared" si="1"/>
        <v>3345.69</v>
      </c>
      <c r="H50" t="str">
        <f t="shared" si="2"/>
        <v>Child Health</v>
      </c>
      <c r="I50" t="str">
        <f t="shared" si="2"/>
        <v>IMCI Pneumonia treatment (children)</v>
      </c>
      <c r="J50" t="str">
        <f t="shared" si="2"/>
        <v xml:space="preserve">Amoxycillin 250mg, capsules_1000_AA004800_CMST
</v>
      </c>
      <c r="K50">
        <f t="shared" si="2"/>
        <v>2230.46</v>
      </c>
      <c r="L50">
        <f t="shared" si="2"/>
        <v>1.5</v>
      </c>
      <c r="M50">
        <f t="shared" si="2"/>
        <v>3345.69</v>
      </c>
    </row>
    <row r="51" spans="1:13">
      <c r="A51" t="s">
        <v>45</v>
      </c>
      <c r="B51" t="s">
        <v>672</v>
      </c>
      <c r="C51" t="s">
        <v>852</v>
      </c>
      <c r="D51">
        <v>2974</v>
      </c>
      <c r="E51">
        <v>0.2</v>
      </c>
      <c r="F51">
        <f t="shared" si="1"/>
        <v>594.80000000000007</v>
      </c>
      <c r="H51" t="str">
        <f t="shared" si="2"/>
        <v>Child Health</v>
      </c>
      <c r="I51" t="str">
        <f t="shared" si="2"/>
        <v>IMCI Pneumonia treatment (children)</v>
      </c>
      <c r="J51" t="str">
        <f t="shared" si="2"/>
        <v xml:space="preserve">Benzylpenicillin 3g (5MU), PFR_Each_BB007200_CMST
</v>
      </c>
      <c r="K51">
        <f t="shared" si="2"/>
        <v>2974</v>
      </c>
      <c r="L51">
        <f t="shared" si="2"/>
        <v>0.2</v>
      </c>
      <c r="M51">
        <f t="shared" si="2"/>
        <v>594.80000000000007</v>
      </c>
    </row>
    <row r="52" spans="1:13">
      <c r="A52" t="s">
        <v>45</v>
      </c>
      <c r="B52" t="s">
        <v>672</v>
      </c>
      <c r="C52" t="s">
        <v>853</v>
      </c>
      <c r="D52">
        <v>892.15</v>
      </c>
      <c r="E52">
        <v>0.2</v>
      </c>
      <c r="F52">
        <f t="shared" si="1"/>
        <v>178.43</v>
      </c>
      <c r="H52" t="str">
        <f t="shared" si="2"/>
        <v>Child Health</v>
      </c>
      <c r="I52" t="str">
        <f t="shared" si="2"/>
        <v>IMCI Pneumonia treatment (children)</v>
      </c>
      <c r="J52" t="str">
        <f t="shared" si="2"/>
        <v xml:space="preserve">Ceftriaxone 1g, PFR_Each_BB013500_CMST
</v>
      </c>
      <c r="K52">
        <f t="shared" si="2"/>
        <v>892.15</v>
      </c>
      <c r="L52">
        <f t="shared" si="2"/>
        <v>0.2</v>
      </c>
      <c r="M52">
        <f t="shared" si="2"/>
        <v>178.43</v>
      </c>
    </row>
    <row r="53" spans="1:13">
      <c r="A53" t="s">
        <v>45</v>
      </c>
      <c r="B53" t="s">
        <v>672</v>
      </c>
      <c r="C53" t="s">
        <v>854</v>
      </c>
      <c r="D53">
        <v>218.61</v>
      </c>
      <c r="E53">
        <v>0.1</v>
      </c>
      <c r="F53">
        <f t="shared" si="1"/>
        <v>21.861000000000004</v>
      </c>
      <c r="H53" t="str">
        <f t="shared" si="2"/>
        <v>Child Health</v>
      </c>
      <c r="I53" t="str">
        <f t="shared" si="2"/>
        <v>IMCI Pneumonia treatment (children)</v>
      </c>
      <c r="J53" t="str">
        <f t="shared" si="2"/>
        <v xml:space="preserve">Erythromycin 250mg, enteric coated tablets_1000_AA023700_CMST
</v>
      </c>
      <c r="K53">
        <f t="shared" si="2"/>
        <v>218.61</v>
      </c>
      <c r="L53">
        <f t="shared" si="2"/>
        <v>0.1</v>
      </c>
      <c r="M53">
        <f t="shared" si="2"/>
        <v>21.861000000000004</v>
      </c>
    </row>
    <row r="54" spans="1:13">
      <c r="A54" t="s">
        <v>45</v>
      </c>
      <c r="B54" t="s">
        <v>672</v>
      </c>
      <c r="C54" t="s">
        <v>855</v>
      </c>
      <c r="D54">
        <v>215.45</v>
      </c>
      <c r="E54">
        <v>0.2</v>
      </c>
      <c r="F54">
        <f t="shared" si="1"/>
        <v>43.09</v>
      </c>
      <c r="H54" t="str">
        <f t="shared" si="2"/>
        <v>Child Health</v>
      </c>
      <c r="I54" t="str">
        <f t="shared" si="2"/>
        <v>IMCI Pneumonia treatment (children)</v>
      </c>
      <c r="J54" t="str">
        <f t="shared" si="2"/>
        <v xml:space="preserve">Gentamycin Sulphate 40mg/ml, 2ml_Each_BB036900_CMST
</v>
      </c>
      <c r="K54">
        <f t="shared" si="2"/>
        <v>215.45</v>
      </c>
      <c r="L54">
        <f t="shared" si="2"/>
        <v>0.2</v>
      </c>
      <c r="M54">
        <f t="shared" si="2"/>
        <v>43.09</v>
      </c>
    </row>
    <row r="55" spans="1:13">
      <c r="A55" t="s">
        <v>45</v>
      </c>
      <c r="B55" t="s">
        <v>672</v>
      </c>
      <c r="C55" t="s">
        <v>834</v>
      </c>
      <c r="D55">
        <v>201.8</v>
      </c>
      <c r="E55">
        <v>2</v>
      </c>
      <c r="F55">
        <f t="shared" si="1"/>
        <v>403.6</v>
      </c>
      <c r="H55" t="str">
        <f t="shared" si="2"/>
        <v>Child Health</v>
      </c>
      <c r="I55" t="str">
        <f t="shared" si="2"/>
        <v>IMCI Pneumonia treatment (children)</v>
      </c>
      <c r="J55" t="str">
        <f t="shared" si="2"/>
        <v xml:space="preserve">Paracetamol 500mg, tablets_1000_AA049500_CMST
</v>
      </c>
      <c r="K55">
        <f t="shared" si="2"/>
        <v>201.8</v>
      </c>
      <c r="L55">
        <f t="shared" si="2"/>
        <v>2</v>
      </c>
      <c r="M55">
        <f t="shared" si="2"/>
        <v>403.6</v>
      </c>
    </row>
    <row r="56" spans="1:13">
      <c r="A56" t="s">
        <v>45</v>
      </c>
      <c r="B56" t="s">
        <v>672</v>
      </c>
      <c r="C56" t="s">
        <v>856</v>
      </c>
      <c r="D56">
        <v>27.75</v>
      </c>
      <c r="E56">
        <v>0.1</v>
      </c>
      <c r="F56">
        <f t="shared" si="1"/>
        <v>2.7750000000000004</v>
      </c>
      <c r="H56" t="str">
        <f t="shared" si="2"/>
        <v>Child Health</v>
      </c>
      <c r="I56" t="str">
        <f t="shared" si="2"/>
        <v>IMCI Pneumonia treatment (children)</v>
      </c>
      <c r="J56" t="str">
        <f t="shared" si="2"/>
        <v xml:space="preserve">Salbutamol 4mg, tablets_1000_AA056700_CMST
</v>
      </c>
      <c r="K56">
        <f t="shared" si="2"/>
        <v>27.75</v>
      </c>
      <c r="L56">
        <f t="shared" si="2"/>
        <v>0.1</v>
      </c>
      <c r="M56">
        <f t="shared" si="2"/>
        <v>2.7750000000000004</v>
      </c>
    </row>
    <row r="57" spans="1:13">
      <c r="A57" t="s">
        <v>45</v>
      </c>
      <c r="B57" t="s">
        <v>672</v>
      </c>
      <c r="C57" t="s">
        <v>857</v>
      </c>
      <c r="D57">
        <v>5747.7</v>
      </c>
      <c r="E57">
        <v>1</v>
      </c>
      <c r="F57">
        <f t="shared" si="1"/>
        <v>5747.7</v>
      </c>
      <c r="H57" t="str">
        <f t="shared" si="2"/>
        <v>Child Health</v>
      </c>
      <c r="I57" t="str">
        <f t="shared" si="2"/>
        <v>IMCI Pneumonia treatment (children)</v>
      </c>
      <c r="J57" t="str">
        <f t="shared" si="2"/>
        <v>Salbutamol, syrup, 2 mg/5 ml, 100ml</v>
      </c>
      <c r="K57">
        <f t="shared" si="2"/>
        <v>5747.7</v>
      </c>
      <c r="L57">
        <f t="shared" si="2"/>
        <v>1</v>
      </c>
      <c r="M57">
        <f t="shared" si="2"/>
        <v>5747.7</v>
      </c>
    </row>
    <row r="58" spans="1:13">
      <c r="A58" t="s">
        <v>45</v>
      </c>
      <c r="B58" t="s">
        <v>673</v>
      </c>
      <c r="C58" t="s">
        <v>840</v>
      </c>
      <c r="D58">
        <v>1171.68</v>
      </c>
      <c r="E58">
        <v>0.4</v>
      </c>
      <c r="F58">
        <f t="shared" si="1"/>
        <v>468.67200000000003</v>
      </c>
      <c r="H58" t="str">
        <f t="shared" si="2"/>
        <v>Child Health</v>
      </c>
      <c r="I58" t="str">
        <f t="shared" si="2"/>
        <v>IMCI Treatment of severe Malaria</v>
      </c>
      <c r="J58" t="str">
        <f t="shared" si="2"/>
        <v>Artesunate 100mg + amodiaquine 270mg tab_25X3 _IDA</v>
      </c>
      <c r="K58">
        <f t="shared" si="2"/>
        <v>1171.68</v>
      </c>
      <c r="L58">
        <f t="shared" si="2"/>
        <v>0.4</v>
      </c>
      <c r="M58">
        <f t="shared" si="2"/>
        <v>468.67200000000003</v>
      </c>
    </row>
    <row r="59" spans="1:13">
      <c r="A59" t="s">
        <v>45</v>
      </c>
      <c r="B59" t="s">
        <v>673</v>
      </c>
      <c r="C59" t="s">
        <v>841</v>
      </c>
      <c r="D59">
        <v>1171.68</v>
      </c>
      <c r="E59">
        <v>0.4</v>
      </c>
      <c r="F59">
        <f t="shared" si="1"/>
        <v>468.67200000000003</v>
      </c>
      <c r="H59" t="str">
        <f t="shared" si="2"/>
        <v>Child Health</v>
      </c>
      <c r="I59" t="str">
        <f t="shared" si="2"/>
        <v>IMCI Treatment of severe Malaria</v>
      </c>
      <c r="J59" t="str">
        <f t="shared" si="2"/>
        <v>Artesunate 25mg + amodiaquine 67.5mg tab_25X3 _IDA</v>
      </c>
      <c r="K59">
        <f t="shared" si="2"/>
        <v>1171.68</v>
      </c>
      <c r="L59">
        <f t="shared" si="2"/>
        <v>0.4</v>
      </c>
      <c r="M59">
        <f t="shared" si="2"/>
        <v>468.67200000000003</v>
      </c>
    </row>
    <row r="60" spans="1:13">
      <c r="A60" t="s">
        <v>45</v>
      </c>
      <c r="B60" t="s">
        <v>673</v>
      </c>
      <c r="C60" t="s">
        <v>842</v>
      </c>
      <c r="D60">
        <v>585.84</v>
      </c>
      <c r="E60">
        <v>0.3</v>
      </c>
      <c r="F60">
        <f t="shared" si="1"/>
        <v>175.75200000000001</v>
      </c>
      <c r="H60" t="str">
        <f t="shared" si="2"/>
        <v>Child Health</v>
      </c>
      <c r="I60" t="str">
        <f t="shared" si="2"/>
        <v>IMCI Treatment of severe Malaria</v>
      </c>
      <c r="J60" t="str">
        <f t="shared" si="2"/>
        <v>Artesunate 50mg + amodiaquine 135mg tab_25X3 _IDA</v>
      </c>
      <c r="K60">
        <f t="shared" si="2"/>
        <v>585.84</v>
      </c>
      <c r="L60">
        <f t="shared" si="2"/>
        <v>0.3</v>
      </c>
      <c r="M60">
        <f t="shared" si="2"/>
        <v>175.75200000000001</v>
      </c>
    </row>
    <row r="61" spans="1:13">
      <c r="A61" t="s">
        <v>45</v>
      </c>
      <c r="B61" t="s">
        <v>673</v>
      </c>
      <c r="C61" t="s">
        <v>858</v>
      </c>
      <c r="D61">
        <v>590</v>
      </c>
      <c r="E61">
        <v>1</v>
      </c>
      <c r="F61">
        <f t="shared" si="1"/>
        <v>590</v>
      </c>
      <c r="H61" t="str">
        <f t="shared" ref="H61:M103" si="3">A61</f>
        <v>Child Health</v>
      </c>
      <c r="I61" t="str">
        <f t="shared" si="3"/>
        <v>IMCI Treatment of severe Malaria</v>
      </c>
      <c r="J61" t="str">
        <f t="shared" si="3"/>
        <v>Haemacue Hb 201+ - Cuvettes</v>
      </c>
      <c r="K61">
        <f t="shared" si="3"/>
        <v>590</v>
      </c>
      <c r="L61">
        <f t="shared" si="3"/>
        <v>1</v>
      </c>
      <c r="M61">
        <f t="shared" si="3"/>
        <v>590</v>
      </c>
    </row>
    <row r="62" spans="1:13">
      <c r="A62" t="s">
        <v>45</v>
      </c>
      <c r="B62" t="s">
        <v>673</v>
      </c>
      <c r="C62" t="s">
        <v>843</v>
      </c>
      <c r="D62">
        <v>1247.82</v>
      </c>
      <c r="E62">
        <v>1.7</v>
      </c>
      <c r="F62">
        <f t="shared" si="1"/>
        <v>2121.2939999999999</v>
      </c>
      <c r="H62" t="str">
        <f t="shared" si="3"/>
        <v>Child Health</v>
      </c>
      <c r="I62" t="str">
        <f t="shared" si="3"/>
        <v>IMCI Treatment of severe Malaria</v>
      </c>
      <c r="J62" t="str">
        <f t="shared" si="3"/>
        <v>LA 6 x 1</v>
      </c>
      <c r="K62">
        <f t="shared" si="3"/>
        <v>1247.82</v>
      </c>
      <c r="L62">
        <f t="shared" si="3"/>
        <v>1.7</v>
      </c>
      <c r="M62">
        <f t="shared" si="3"/>
        <v>2121.2939999999999</v>
      </c>
    </row>
    <row r="63" spans="1:13">
      <c r="A63" t="s">
        <v>45</v>
      </c>
      <c r="B63" t="s">
        <v>673</v>
      </c>
      <c r="C63" t="s">
        <v>844</v>
      </c>
      <c r="D63">
        <v>1316.42</v>
      </c>
      <c r="E63">
        <v>1.3</v>
      </c>
      <c r="F63">
        <f t="shared" si="1"/>
        <v>1711.3460000000002</v>
      </c>
      <c r="H63" t="str">
        <f t="shared" si="3"/>
        <v>Child Health</v>
      </c>
      <c r="I63" t="str">
        <f t="shared" si="3"/>
        <v>IMCI Treatment of severe Malaria</v>
      </c>
      <c r="J63" t="str">
        <f t="shared" si="3"/>
        <v>LA 6 x 2</v>
      </c>
      <c r="K63">
        <f t="shared" si="3"/>
        <v>1316.42</v>
      </c>
      <c r="L63">
        <f t="shared" si="3"/>
        <v>1.3</v>
      </c>
      <c r="M63">
        <f t="shared" si="3"/>
        <v>1711.3460000000002</v>
      </c>
    </row>
    <row r="64" spans="1:13">
      <c r="A64" t="s">
        <v>45</v>
      </c>
      <c r="B64" t="s">
        <v>673</v>
      </c>
      <c r="C64" t="s">
        <v>834</v>
      </c>
      <c r="D64">
        <v>26.32</v>
      </c>
      <c r="E64">
        <v>2</v>
      </c>
      <c r="F64">
        <f t="shared" si="1"/>
        <v>52.64</v>
      </c>
      <c r="H64" t="str">
        <f t="shared" si="3"/>
        <v>Child Health</v>
      </c>
      <c r="I64" t="str">
        <f t="shared" si="3"/>
        <v>IMCI Treatment of severe Malaria</v>
      </c>
      <c r="J64" t="str">
        <f t="shared" si="3"/>
        <v xml:space="preserve">Paracetamol 500mg, tablets_1000_AA049500_CMST
</v>
      </c>
      <c r="K64">
        <f t="shared" si="3"/>
        <v>26.32</v>
      </c>
      <c r="L64">
        <f t="shared" si="3"/>
        <v>2</v>
      </c>
      <c r="M64">
        <f t="shared" si="3"/>
        <v>52.64</v>
      </c>
    </row>
    <row r="65" spans="1:13">
      <c r="A65" t="s">
        <v>45</v>
      </c>
      <c r="B65" t="s">
        <v>673</v>
      </c>
      <c r="C65" t="s">
        <v>845</v>
      </c>
      <c r="D65">
        <v>1195.1400000000001</v>
      </c>
      <c r="E65">
        <v>1.05</v>
      </c>
      <c r="F65">
        <f t="shared" si="1"/>
        <v>1254.8970000000002</v>
      </c>
      <c r="H65" t="str">
        <f t="shared" si="3"/>
        <v>Child Health</v>
      </c>
      <c r="I65" t="str">
        <f t="shared" si="3"/>
        <v>IMCI Treatment of severe Malaria</v>
      </c>
      <c r="J65" t="str">
        <f t="shared" si="3"/>
        <v>Quinine IM</v>
      </c>
      <c r="K65">
        <f t="shared" si="3"/>
        <v>1195.1400000000001</v>
      </c>
      <c r="L65">
        <f t="shared" si="3"/>
        <v>1.05</v>
      </c>
      <c r="M65">
        <f t="shared" si="3"/>
        <v>1254.8970000000002</v>
      </c>
    </row>
    <row r="66" spans="1:13">
      <c r="A66" t="s">
        <v>45</v>
      </c>
      <c r="B66" t="s">
        <v>674</v>
      </c>
      <c r="C66" t="s">
        <v>859</v>
      </c>
      <c r="D66">
        <v>4737.18</v>
      </c>
      <c r="E66">
        <v>1</v>
      </c>
      <c r="F66">
        <f t="shared" si="1"/>
        <v>4737.18</v>
      </c>
      <c r="H66" t="str">
        <f t="shared" si="3"/>
        <v>Child Health</v>
      </c>
      <c r="I66" t="str">
        <f t="shared" si="3"/>
        <v>IMCI Treatment of severe pneumonia</v>
      </c>
      <c r="J66" t="str">
        <f t="shared" si="3"/>
        <v xml:space="preserve">Amoxycillin 125mg/5ml suspension, PFR to make 100ml_Each_EE002700_CMST
</v>
      </c>
      <c r="K66">
        <f t="shared" si="3"/>
        <v>4737.18</v>
      </c>
      <c r="L66">
        <f t="shared" si="3"/>
        <v>1</v>
      </c>
      <c r="M66">
        <f t="shared" si="3"/>
        <v>4737.18</v>
      </c>
    </row>
    <row r="67" spans="1:13">
      <c r="A67" t="s">
        <v>45</v>
      </c>
      <c r="B67" t="s">
        <v>674</v>
      </c>
      <c r="C67" t="s">
        <v>833</v>
      </c>
      <c r="D67">
        <v>531.06000000000006</v>
      </c>
      <c r="E67">
        <v>2</v>
      </c>
      <c r="F67">
        <f t="shared" si="1"/>
        <v>1062.1200000000001</v>
      </c>
      <c r="H67" t="str">
        <f t="shared" si="3"/>
        <v>Child Health</v>
      </c>
      <c r="I67" t="str">
        <f t="shared" si="3"/>
        <v>IMCI Treatment of severe pneumonia</v>
      </c>
      <c r="J67" t="str">
        <f t="shared" si="3"/>
        <v xml:space="preserve">Amoxycillin 250mg, capsules_1000_AA004800_CMST
</v>
      </c>
      <c r="K67">
        <f t="shared" si="3"/>
        <v>531.06000000000006</v>
      </c>
      <c r="L67">
        <f t="shared" si="3"/>
        <v>2</v>
      </c>
      <c r="M67">
        <f t="shared" si="3"/>
        <v>1062.1200000000001</v>
      </c>
    </row>
    <row r="68" spans="1:13">
      <c r="A68" t="s">
        <v>45</v>
      </c>
      <c r="B68" t="s">
        <v>674</v>
      </c>
      <c r="C68" t="s">
        <v>852</v>
      </c>
      <c r="D68">
        <v>2974</v>
      </c>
      <c r="E68">
        <v>1</v>
      </c>
      <c r="F68">
        <f t="shared" si="1"/>
        <v>2974</v>
      </c>
      <c r="H68" t="str">
        <f t="shared" si="3"/>
        <v>Child Health</v>
      </c>
      <c r="I68" t="str">
        <f t="shared" si="3"/>
        <v>IMCI Treatment of severe pneumonia</v>
      </c>
      <c r="J68" t="str">
        <f t="shared" si="3"/>
        <v xml:space="preserve">Benzylpenicillin 3g (5MU), PFR_Each_BB007200_CMST
</v>
      </c>
      <c r="K68">
        <f t="shared" si="3"/>
        <v>2974</v>
      </c>
      <c r="L68">
        <f t="shared" si="3"/>
        <v>1</v>
      </c>
      <c r="M68">
        <f t="shared" si="3"/>
        <v>2974</v>
      </c>
    </row>
    <row r="69" spans="1:13">
      <c r="A69" t="s">
        <v>45</v>
      </c>
      <c r="B69" t="s">
        <v>674</v>
      </c>
      <c r="C69" t="s">
        <v>820</v>
      </c>
      <c r="D69">
        <v>1259.3599999999999</v>
      </c>
      <c r="E69">
        <v>1.2</v>
      </c>
      <c r="F69">
        <f t="shared" si="1"/>
        <v>1511.2319999999997</v>
      </c>
      <c r="H69" t="str">
        <f t="shared" si="3"/>
        <v>Child Health</v>
      </c>
      <c r="I69" t="str">
        <f t="shared" si="3"/>
        <v>IMCI Treatment of severe pneumonia</v>
      </c>
      <c r="J69" t="str">
        <f t="shared" si="3"/>
        <v xml:space="preserve">Cannula iv (winged with injection pot) 16G_Each_HH012900_CMST
</v>
      </c>
      <c r="K69">
        <f t="shared" si="3"/>
        <v>1259.3599999999999</v>
      </c>
      <c r="L69">
        <f t="shared" si="3"/>
        <v>1.2</v>
      </c>
      <c r="M69">
        <f t="shared" si="3"/>
        <v>1511.2319999999997</v>
      </c>
    </row>
    <row r="70" spans="1:13">
      <c r="A70" t="s">
        <v>45</v>
      </c>
      <c r="B70" t="s">
        <v>674</v>
      </c>
      <c r="C70" t="s">
        <v>853</v>
      </c>
      <c r="D70">
        <v>892.15</v>
      </c>
      <c r="E70">
        <v>1</v>
      </c>
      <c r="F70">
        <f t="shared" ref="F70:F133" si="4">E70*D70</f>
        <v>892.15</v>
      </c>
      <c r="H70" t="str">
        <f t="shared" si="3"/>
        <v>Child Health</v>
      </c>
      <c r="I70" t="str">
        <f t="shared" si="3"/>
        <v>IMCI Treatment of severe pneumonia</v>
      </c>
      <c r="J70" t="str">
        <f t="shared" si="3"/>
        <v xml:space="preserve">Ceftriaxone 1g, PFR_Each_BB013500_CMST
</v>
      </c>
      <c r="K70">
        <f t="shared" si="3"/>
        <v>892.15</v>
      </c>
      <c r="L70">
        <f t="shared" si="3"/>
        <v>1</v>
      </c>
      <c r="M70">
        <f t="shared" si="3"/>
        <v>892.15</v>
      </c>
    </row>
    <row r="71" spans="1:13">
      <c r="A71" t="s">
        <v>45</v>
      </c>
      <c r="B71" t="s">
        <v>674</v>
      </c>
      <c r="C71" t="s">
        <v>854</v>
      </c>
      <c r="D71">
        <v>218.61</v>
      </c>
      <c r="E71">
        <v>1</v>
      </c>
      <c r="F71">
        <f t="shared" si="4"/>
        <v>218.61</v>
      </c>
      <c r="H71" t="str">
        <f t="shared" si="3"/>
        <v>Child Health</v>
      </c>
      <c r="I71" t="str">
        <f t="shared" si="3"/>
        <v>IMCI Treatment of severe pneumonia</v>
      </c>
      <c r="J71" t="str">
        <f t="shared" si="3"/>
        <v xml:space="preserve">Erythromycin 250mg, enteric coated tablets_1000_AA023700_CMST
</v>
      </c>
      <c r="K71">
        <f t="shared" si="3"/>
        <v>218.61</v>
      </c>
      <c r="L71">
        <f t="shared" si="3"/>
        <v>1</v>
      </c>
      <c r="M71">
        <f t="shared" si="3"/>
        <v>218.61</v>
      </c>
    </row>
    <row r="72" spans="1:13">
      <c r="A72" t="s">
        <v>45</v>
      </c>
      <c r="B72" t="s">
        <v>674</v>
      </c>
      <c r="C72" t="s">
        <v>855</v>
      </c>
      <c r="D72">
        <v>129.27000000000001</v>
      </c>
      <c r="E72">
        <v>1</v>
      </c>
      <c r="F72">
        <f t="shared" si="4"/>
        <v>129.27000000000001</v>
      </c>
      <c r="H72" t="str">
        <f t="shared" si="3"/>
        <v>Child Health</v>
      </c>
      <c r="I72" t="str">
        <f t="shared" si="3"/>
        <v>IMCI Treatment of severe pneumonia</v>
      </c>
      <c r="J72" t="str">
        <f t="shared" si="3"/>
        <v xml:space="preserve">Gentamycin Sulphate 40mg/ml, 2ml_Each_BB036900_CMST
</v>
      </c>
      <c r="K72">
        <f t="shared" si="3"/>
        <v>129.27000000000001</v>
      </c>
      <c r="L72">
        <f t="shared" si="3"/>
        <v>1</v>
      </c>
      <c r="M72">
        <f t="shared" si="3"/>
        <v>129.27000000000001</v>
      </c>
    </row>
    <row r="73" spans="1:13">
      <c r="A73" t="s">
        <v>45</v>
      </c>
      <c r="B73" t="s">
        <v>674</v>
      </c>
      <c r="C73" t="s">
        <v>860</v>
      </c>
      <c r="D73">
        <v>2.78</v>
      </c>
      <c r="E73">
        <v>2</v>
      </c>
      <c r="F73">
        <f t="shared" si="4"/>
        <v>5.56</v>
      </c>
      <c r="H73" t="str">
        <f t="shared" si="3"/>
        <v>Child Health</v>
      </c>
      <c r="I73" t="str">
        <f t="shared" si="3"/>
        <v>IMCI Treatment of severe pneumonia</v>
      </c>
      <c r="J73" t="str">
        <f t="shared" si="3"/>
        <v xml:space="preserve">Prednisolone 5mg, tablets_1000_AA052500_CMST
</v>
      </c>
      <c r="K73">
        <f t="shared" si="3"/>
        <v>2.78</v>
      </c>
      <c r="L73">
        <f t="shared" si="3"/>
        <v>2</v>
      </c>
      <c r="M73">
        <f t="shared" si="3"/>
        <v>5.56</v>
      </c>
    </row>
    <row r="74" spans="1:13">
      <c r="A74" t="s">
        <v>45</v>
      </c>
      <c r="B74" t="s">
        <v>674</v>
      </c>
      <c r="C74" t="s">
        <v>861</v>
      </c>
      <c r="D74">
        <v>5747.7</v>
      </c>
      <c r="E74">
        <v>1</v>
      </c>
      <c r="F74">
        <f t="shared" si="4"/>
        <v>5747.7</v>
      </c>
      <c r="H74" t="str">
        <f t="shared" si="3"/>
        <v>Child Health</v>
      </c>
      <c r="I74" t="str">
        <f t="shared" si="3"/>
        <v>IMCI Treatment of severe pneumonia</v>
      </c>
      <c r="J74" t="str">
        <f t="shared" si="3"/>
        <v>Salbutamol, syrup, 2 mg/5 ml</v>
      </c>
      <c r="K74">
        <f t="shared" si="3"/>
        <v>5747.7</v>
      </c>
      <c r="L74">
        <f t="shared" si="3"/>
        <v>1</v>
      </c>
      <c r="M74">
        <f t="shared" si="3"/>
        <v>5747.7</v>
      </c>
    </row>
    <row r="75" spans="1:13">
      <c r="A75" t="s">
        <v>45</v>
      </c>
      <c r="B75" t="s">
        <v>674</v>
      </c>
      <c r="C75" t="s">
        <v>839</v>
      </c>
      <c r="D75">
        <v>307.02999999999997</v>
      </c>
      <c r="E75">
        <v>1.2</v>
      </c>
      <c r="F75">
        <f t="shared" si="4"/>
        <v>368.43599999999998</v>
      </c>
      <c r="H75" t="str">
        <f t="shared" si="3"/>
        <v>Child Health</v>
      </c>
      <c r="I75" t="str">
        <f t="shared" si="3"/>
        <v>IMCI Treatment of severe pneumonia</v>
      </c>
      <c r="J75" t="str">
        <f t="shared" si="3"/>
        <v xml:space="preserve">Syringe, autodestruct, 5ml, disposable, hypoluer with 21g needle_Each_HH150000_CMST + Alcohol swabs/wipes 70% isopropyl alcohol 100 pieces_100_FF000300_CMST
</v>
      </c>
      <c r="K75">
        <f t="shared" si="3"/>
        <v>307.02999999999997</v>
      </c>
      <c r="L75">
        <f t="shared" si="3"/>
        <v>1.2</v>
      </c>
      <c r="M75">
        <f t="shared" si="3"/>
        <v>368.43599999999998</v>
      </c>
    </row>
    <row r="76" spans="1:13">
      <c r="A76" t="s">
        <v>45</v>
      </c>
      <c r="B76" t="s">
        <v>674</v>
      </c>
      <c r="C76" t="s">
        <v>862</v>
      </c>
      <c r="D76">
        <v>464.8</v>
      </c>
      <c r="E76">
        <v>1.05</v>
      </c>
      <c r="F76">
        <f t="shared" si="4"/>
        <v>488.04</v>
      </c>
      <c r="H76" t="str">
        <f t="shared" si="3"/>
        <v>Child Health</v>
      </c>
      <c r="I76" t="str">
        <f t="shared" si="3"/>
        <v>IMCI Treatment of severe pneumonia</v>
      </c>
      <c r="J76" t="str">
        <f t="shared" si="3"/>
        <v>Tube, nasogastric CH 8_each_CMST</v>
      </c>
      <c r="K76">
        <f t="shared" si="3"/>
        <v>464.8</v>
      </c>
      <c r="L76">
        <f t="shared" si="3"/>
        <v>1.05</v>
      </c>
      <c r="M76">
        <f t="shared" si="3"/>
        <v>488.04</v>
      </c>
    </row>
    <row r="77" spans="1:13">
      <c r="A77" t="s">
        <v>45</v>
      </c>
      <c r="B77" t="s">
        <v>675</v>
      </c>
      <c r="C77" t="s">
        <v>863</v>
      </c>
      <c r="D77">
        <v>95829.5</v>
      </c>
      <c r="E77">
        <v>1</v>
      </c>
      <c r="F77">
        <f t="shared" si="4"/>
        <v>95829.5</v>
      </c>
      <c r="H77" t="str">
        <f t="shared" si="3"/>
        <v>Child Health</v>
      </c>
      <c r="I77" t="str">
        <f t="shared" si="3"/>
        <v>Malaria Rapid diagnostic test</v>
      </c>
      <c r="J77" t="str">
        <f t="shared" si="3"/>
        <v xml:space="preserve">Malaria Rapid Diagnostic Test (MRDT) Kits_25_DN002900_CMST
</v>
      </c>
      <c r="K77">
        <f t="shared" si="3"/>
        <v>95829.5</v>
      </c>
      <c r="L77">
        <f t="shared" si="3"/>
        <v>1</v>
      </c>
      <c r="M77">
        <f t="shared" si="3"/>
        <v>95829.5</v>
      </c>
    </row>
    <row r="78" spans="1:13">
      <c r="A78" t="s">
        <v>45</v>
      </c>
      <c r="B78" t="s">
        <v>676</v>
      </c>
      <c r="C78" t="s">
        <v>864</v>
      </c>
      <c r="D78">
        <v>66000</v>
      </c>
      <c r="E78">
        <v>1</v>
      </c>
      <c r="F78">
        <f t="shared" si="4"/>
        <v>66000</v>
      </c>
      <c r="H78" t="str">
        <f t="shared" si="3"/>
        <v>Child Health</v>
      </c>
      <c r="I78" t="str">
        <f t="shared" si="3"/>
        <v>Management of moderate acute malnutrition (children)</v>
      </c>
      <c r="J78" t="str">
        <f t="shared" si="3"/>
        <v>RUTF</v>
      </c>
      <c r="K78">
        <f t="shared" si="3"/>
        <v>66000</v>
      </c>
      <c r="L78">
        <f t="shared" si="3"/>
        <v>1</v>
      </c>
      <c r="M78">
        <f t="shared" si="3"/>
        <v>66000</v>
      </c>
    </row>
    <row r="79" spans="1:13">
      <c r="A79" t="s">
        <v>45</v>
      </c>
      <c r="B79" t="s">
        <v>110</v>
      </c>
      <c r="C79" t="s">
        <v>865</v>
      </c>
      <c r="D79">
        <v>0</v>
      </c>
      <c r="E79">
        <v>1</v>
      </c>
      <c r="F79">
        <f t="shared" si="4"/>
        <v>0</v>
      </c>
      <c r="H79" t="str">
        <f t="shared" si="3"/>
        <v>Child Health</v>
      </c>
      <c r="I79" t="str">
        <f t="shared" si="3"/>
        <v>Oral Contraception</v>
      </c>
      <c r="J79" t="str">
        <f t="shared" si="3"/>
        <v>Microgynon</v>
      </c>
      <c r="K79">
        <f t="shared" si="3"/>
        <v>0</v>
      </c>
      <c r="L79">
        <f t="shared" si="3"/>
        <v>1</v>
      </c>
      <c r="M79">
        <f t="shared" si="3"/>
        <v>0</v>
      </c>
    </row>
    <row r="80" spans="1:13">
      <c r="A80" t="s">
        <v>45</v>
      </c>
      <c r="B80" t="s">
        <v>677</v>
      </c>
      <c r="C80" t="s">
        <v>859</v>
      </c>
      <c r="D80">
        <v>4737.18</v>
      </c>
      <c r="E80">
        <v>1</v>
      </c>
      <c r="F80">
        <f t="shared" si="4"/>
        <v>4737.18</v>
      </c>
      <c r="H80" t="str">
        <f t="shared" si="3"/>
        <v>Child Health</v>
      </c>
      <c r="I80" t="str">
        <f t="shared" si="3"/>
        <v>Possible Serious Bacterial Infection Treatment (PSBI)</v>
      </c>
      <c r="J80" t="str">
        <f t="shared" si="3"/>
        <v xml:space="preserve">Amoxycillin 125mg/5ml suspension, PFR to make 100ml_Each_EE002700_CMST
</v>
      </c>
      <c r="K80">
        <f t="shared" si="3"/>
        <v>4737.18</v>
      </c>
      <c r="L80">
        <f t="shared" si="3"/>
        <v>1</v>
      </c>
      <c r="M80">
        <f t="shared" si="3"/>
        <v>4737.18</v>
      </c>
    </row>
    <row r="81" spans="1:13">
      <c r="A81" t="s">
        <v>45</v>
      </c>
      <c r="B81" t="s">
        <v>677</v>
      </c>
      <c r="C81" t="s">
        <v>833</v>
      </c>
      <c r="D81">
        <v>70.81</v>
      </c>
      <c r="E81">
        <v>1</v>
      </c>
      <c r="F81">
        <f t="shared" si="4"/>
        <v>70.81</v>
      </c>
      <c r="H81" t="str">
        <f t="shared" si="3"/>
        <v>Child Health</v>
      </c>
      <c r="I81" t="str">
        <f t="shared" si="3"/>
        <v>Possible Serious Bacterial Infection Treatment (PSBI)</v>
      </c>
      <c r="J81" t="str">
        <f t="shared" si="3"/>
        <v xml:space="preserve">Amoxycillin 250mg, capsules_1000_AA004800_CMST
</v>
      </c>
      <c r="K81">
        <f t="shared" si="3"/>
        <v>70.81</v>
      </c>
      <c r="L81">
        <f t="shared" si="3"/>
        <v>1</v>
      </c>
      <c r="M81">
        <f t="shared" si="3"/>
        <v>70.81</v>
      </c>
    </row>
    <row r="82" spans="1:13">
      <c r="A82" t="s">
        <v>45</v>
      </c>
      <c r="B82" t="s">
        <v>677</v>
      </c>
      <c r="C82" t="s">
        <v>852</v>
      </c>
      <c r="D82">
        <v>2974</v>
      </c>
      <c r="E82">
        <v>1</v>
      </c>
      <c r="F82">
        <f t="shared" si="4"/>
        <v>2974</v>
      </c>
      <c r="H82" t="str">
        <f t="shared" si="3"/>
        <v>Child Health</v>
      </c>
      <c r="I82" t="str">
        <f t="shared" si="3"/>
        <v>Possible Serious Bacterial Infection Treatment (PSBI)</v>
      </c>
      <c r="J82" t="str">
        <f t="shared" si="3"/>
        <v xml:space="preserve">Benzylpenicillin 3g (5MU), PFR_Each_BB007200_CMST
</v>
      </c>
      <c r="K82">
        <f t="shared" si="3"/>
        <v>2974</v>
      </c>
      <c r="L82">
        <f t="shared" si="3"/>
        <v>1</v>
      </c>
      <c r="M82">
        <f t="shared" si="3"/>
        <v>2974</v>
      </c>
    </row>
    <row r="83" spans="1:13">
      <c r="A83" t="s">
        <v>45</v>
      </c>
      <c r="B83" t="s">
        <v>677</v>
      </c>
      <c r="C83" t="s">
        <v>866</v>
      </c>
      <c r="D83">
        <v>0</v>
      </c>
      <c r="E83">
        <v>1</v>
      </c>
      <c r="F83">
        <f t="shared" si="4"/>
        <v>0</v>
      </c>
      <c r="H83" t="str">
        <f t="shared" si="3"/>
        <v>Child Health</v>
      </c>
      <c r="I83" t="str">
        <f t="shared" si="3"/>
        <v>Possible Serious Bacterial Infection Treatment (PSBI)</v>
      </c>
      <c r="J83" t="str">
        <f t="shared" si="3"/>
        <v>paracetamol</v>
      </c>
      <c r="K83">
        <f t="shared" si="3"/>
        <v>0</v>
      </c>
      <c r="L83">
        <f t="shared" si="3"/>
        <v>1</v>
      </c>
      <c r="M83">
        <f t="shared" si="3"/>
        <v>0</v>
      </c>
    </row>
    <row r="84" spans="1:13">
      <c r="A84" t="s">
        <v>45</v>
      </c>
      <c r="B84" t="s">
        <v>240</v>
      </c>
      <c r="C84" t="s">
        <v>867</v>
      </c>
      <c r="D84">
        <v>1300</v>
      </c>
      <c r="E84">
        <v>1</v>
      </c>
      <c r="F84">
        <f t="shared" si="4"/>
        <v>1300</v>
      </c>
      <c r="H84" t="str">
        <f t="shared" si="3"/>
        <v>Child Health</v>
      </c>
      <c r="I84" t="str">
        <f t="shared" si="3"/>
        <v>Rectal antimalarial treatment (&lt;5 years)</v>
      </c>
      <c r="J84" t="str">
        <f t="shared" si="3"/>
        <v>Rectal Artesunate 100mg</v>
      </c>
      <c r="K84">
        <f t="shared" si="3"/>
        <v>1300</v>
      </c>
      <c r="L84">
        <f t="shared" si="3"/>
        <v>1</v>
      </c>
      <c r="M84">
        <f t="shared" si="3"/>
        <v>1300</v>
      </c>
    </row>
    <row r="85" spans="1:13">
      <c r="A85" t="s">
        <v>45</v>
      </c>
      <c r="B85" t="s">
        <v>678</v>
      </c>
      <c r="C85" t="s">
        <v>868</v>
      </c>
      <c r="D85">
        <v>363.17</v>
      </c>
      <c r="E85">
        <v>1</v>
      </c>
      <c r="F85">
        <f t="shared" si="4"/>
        <v>363.17</v>
      </c>
      <c r="H85" t="str">
        <f t="shared" si="3"/>
        <v>Child Health</v>
      </c>
      <c r="I85" t="str">
        <f t="shared" si="3"/>
        <v>Trachoma mass drug administration</v>
      </c>
      <c r="J85" t="str">
        <f t="shared" si="3"/>
        <v xml:space="preserve">Tetracycline eye ointment 1%, 3.5g_Each_EE048300_CMST
</v>
      </c>
      <c r="K85">
        <f t="shared" si="3"/>
        <v>363.17</v>
      </c>
      <c r="L85">
        <f t="shared" si="3"/>
        <v>1</v>
      </c>
      <c r="M85">
        <f t="shared" si="3"/>
        <v>363.17</v>
      </c>
    </row>
    <row r="86" spans="1:13">
      <c r="A86" t="s">
        <v>679</v>
      </c>
      <c r="B86" t="s">
        <v>680</v>
      </c>
      <c r="C86" t="s">
        <v>869</v>
      </c>
      <c r="D86">
        <v>219.59</v>
      </c>
      <c r="E86">
        <v>1</v>
      </c>
      <c r="F86">
        <f t="shared" si="4"/>
        <v>219.59</v>
      </c>
      <c r="H86" t="str">
        <f t="shared" si="3"/>
        <v>Ear and Eye Infection</v>
      </c>
      <c r="I86" t="str">
        <f t="shared" si="3"/>
        <v>Acute otitis media in under 5s</v>
      </c>
      <c r="J86" t="str">
        <f t="shared" si="3"/>
        <v xml:space="preserve">Cotrimoxazole 480mg, tablets_1000_AA018600_CMST
</v>
      </c>
      <c r="K86">
        <f t="shared" si="3"/>
        <v>219.59</v>
      </c>
      <c r="L86">
        <f t="shared" si="3"/>
        <v>1</v>
      </c>
      <c r="M86">
        <f t="shared" si="3"/>
        <v>219.59</v>
      </c>
    </row>
    <row r="87" spans="1:13">
      <c r="A87" t="s">
        <v>679</v>
      </c>
      <c r="B87" t="s">
        <v>680</v>
      </c>
      <c r="C87" t="s">
        <v>834</v>
      </c>
      <c r="D87">
        <v>0</v>
      </c>
      <c r="E87">
        <v>1</v>
      </c>
      <c r="F87">
        <f t="shared" si="4"/>
        <v>0</v>
      </c>
      <c r="H87" t="str">
        <f t="shared" si="3"/>
        <v>Ear and Eye Infection</v>
      </c>
      <c r="I87" t="str">
        <f t="shared" si="3"/>
        <v>Acute otitis media in under 5s</v>
      </c>
      <c r="J87" t="str">
        <f t="shared" si="3"/>
        <v xml:space="preserve">Paracetamol 500mg, tablets_1000_AA049500_CMST
</v>
      </c>
      <c r="K87">
        <f t="shared" si="3"/>
        <v>0</v>
      </c>
      <c r="L87">
        <f t="shared" si="3"/>
        <v>1</v>
      </c>
      <c r="M87">
        <f t="shared" si="3"/>
        <v>0</v>
      </c>
    </row>
    <row r="88" spans="1:13">
      <c r="A88" t="s">
        <v>679</v>
      </c>
      <c r="B88" t="s">
        <v>681</v>
      </c>
      <c r="C88" t="s">
        <v>870</v>
      </c>
      <c r="D88">
        <v>0</v>
      </c>
      <c r="E88">
        <v>1</v>
      </c>
      <c r="F88">
        <f t="shared" si="4"/>
        <v>0</v>
      </c>
      <c r="H88" t="str">
        <f t="shared" si="3"/>
        <v>Ear and Eye Infection</v>
      </c>
      <c r="I88" t="str">
        <f t="shared" si="3"/>
        <v>Adenoidectomy</v>
      </c>
      <c r="J88" t="str">
        <f t="shared" si="3"/>
        <v>Adenoidectomy kit</v>
      </c>
      <c r="K88">
        <f t="shared" si="3"/>
        <v>0</v>
      </c>
      <c r="L88">
        <f t="shared" si="3"/>
        <v>1</v>
      </c>
      <c r="M88">
        <f t="shared" si="3"/>
        <v>0</v>
      </c>
    </row>
    <row r="89" spans="1:13">
      <c r="A89" t="s">
        <v>679</v>
      </c>
      <c r="B89" t="s">
        <v>681</v>
      </c>
      <c r="C89" t="s">
        <v>871</v>
      </c>
      <c r="D89">
        <v>130.36000000000001</v>
      </c>
      <c r="E89">
        <v>1</v>
      </c>
      <c r="F89">
        <f t="shared" si="4"/>
        <v>130.36000000000001</v>
      </c>
      <c r="H89" t="str">
        <f t="shared" si="3"/>
        <v>Ear and Eye Infection</v>
      </c>
      <c r="I89" t="str">
        <f t="shared" si="3"/>
        <v>Adenoidectomy</v>
      </c>
      <c r="J89" t="str">
        <f t="shared" si="3"/>
        <v xml:space="preserve">Atropine sulphate 600 micrograms/ml, 1ml_Each_BB006600_CMST
</v>
      </c>
      <c r="K89">
        <f t="shared" si="3"/>
        <v>130.36000000000001</v>
      </c>
      <c r="L89">
        <f t="shared" si="3"/>
        <v>1</v>
      </c>
      <c r="M89">
        <f t="shared" si="3"/>
        <v>130.36000000000001</v>
      </c>
    </row>
    <row r="90" spans="1:13">
      <c r="A90" t="s">
        <v>679</v>
      </c>
      <c r="B90" t="s">
        <v>681</v>
      </c>
      <c r="C90" t="s">
        <v>872</v>
      </c>
      <c r="D90">
        <v>0</v>
      </c>
      <c r="E90">
        <v>1</v>
      </c>
      <c r="F90">
        <f t="shared" si="4"/>
        <v>0</v>
      </c>
      <c r="H90" t="str">
        <f t="shared" si="3"/>
        <v>Ear and Eye Infection</v>
      </c>
      <c r="I90" t="str">
        <f t="shared" si="3"/>
        <v>Adenoidectomy</v>
      </c>
      <c r="J90" t="str">
        <f t="shared" si="3"/>
        <v xml:space="preserve">Catgut chromic suture sterile 0, round bodied ? circle 40mm needle_12_GG000600_CMST
</v>
      </c>
      <c r="K90">
        <f t="shared" si="3"/>
        <v>0</v>
      </c>
      <c r="L90">
        <f t="shared" si="3"/>
        <v>1</v>
      </c>
      <c r="M90">
        <f t="shared" si="3"/>
        <v>0</v>
      </c>
    </row>
    <row r="91" spans="1:13">
      <c r="A91" t="s">
        <v>679</v>
      </c>
      <c r="B91" t="s">
        <v>681</v>
      </c>
      <c r="C91" t="s">
        <v>873</v>
      </c>
      <c r="D91">
        <v>8822.4</v>
      </c>
      <c r="E91">
        <v>1</v>
      </c>
      <c r="F91">
        <f t="shared" si="4"/>
        <v>8822.4</v>
      </c>
      <c r="H91" t="str">
        <f t="shared" si="3"/>
        <v>Ear and Eye Infection</v>
      </c>
      <c r="I91" t="str">
        <f t="shared" si="3"/>
        <v>Adenoidectomy</v>
      </c>
      <c r="J91" t="str">
        <f t="shared" si="3"/>
        <v>Cefotaxime 500mg, PFR</v>
      </c>
      <c r="K91">
        <f t="shared" si="3"/>
        <v>8822.4</v>
      </c>
      <c r="L91">
        <f t="shared" si="3"/>
        <v>1</v>
      </c>
      <c r="M91">
        <f t="shared" si="3"/>
        <v>8822.4</v>
      </c>
    </row>
    <row r="92" spans="1:13">
      <c r="A92" t="s">
        <v>679</v>
      </c>
      <c r="B92" t="s">
        <v>681</v>
      </c>
      <c r="C92" t="s">
        <v>874</v>
      </c>
      <c r="D92">
        <v>0</v>
      </c>
      <c r="E92">
        <v>1</v>
      </c>
      <c r="F92">
        <f t="shared" si="4"/>
        <v>0</v>
      </c>
      <c r="H92" t="str">
        <f t="shared" si="3"/>
        <v>Ear and Eye Infection</v>
      </c>
      <c r="I92" t="str">
        <f t="shared" si="3"/>
        <v>Adenoidectomy</v>
      </c>
      <c r="J92" t="str">
        <f t="shared" si="3"/>
        <v>General anesthesia</v>
      </c>
      <c r="K92">
        <f t="shared" si="3"/>
        <v>0</v>
      </c>
      <c r="L92">
        <f t="shared" si="3"/>
        <v>1</v>
      </c>
      <c r="M92">
        <f t="shared" si="3"/>
        <v>0</v>
      </c>
    </row>
    <row r="93" spans="1:13">
      <c r="A93" t="s">
        <v>679</v>
      </c>
      <c r="B93" t="s">
        <v>681</v>
      </c>
      <c r="C93" t="s">
        <v>875</v>
      </c>
      <c r="D93">
        <v>302.24</v>
      </c>
      <c r="E93">
        <v>1</v>
      </c>
      <c r="F93">
        <f t="shared" si="4"/>
        <v>302.24</v>
      </c>
      <c r="H93" t="str">
        <f t="shared" si="3"/>
        <v>Ear and Eye Infection</v>
      </c>
      <c r="I93" t="str">
        <f t="shared" si="3"/>
        <v>Adenoidectomy</v>
      </c>
      <c r="J93" t="str">
        <f t="shared" si="3"/>
        <v xml:space="preserve">Glove surgeons size 7 sterile_Pair_HH080400_CMST
</v>
      </c>
      <c r="K93">
        <f t="shared" si="3"/>
        <v>302.24</v>
      </c>
      <c r="L93">
        <f t="shared" si="3"/>
        <v>1</v>
      </c>
      <c r="M93">
        <f t="shared" si="3"/>
        <v>302.24</v>
      </c>
    </row>
    <row r="94" spans="1:13">
      <c r="A94" t="s">
        <v>679</v>
      </c>
      <c r="B94" t="s">
        <v>681</v>
      </c>
      <c r="C94" t="s">
        <v>876</v>
      </c>
      <c r="D94">
        <v>465</v>
      </c>
      <c r="E94">
        <v>1</v>
      </c>
      <c r="F94">
        <f t="shared" si="4"/>
        <v>465</v>
      </c>
      <c r="H94" t="str">
        <f t="shared" si="3"/>
        <v>Ear and Eye Infection</v>
      </c>
      <c r="I94" t="str">
        <f t="shared" si="3"/>
        <v>Adenoidectomy</v>
      </c>
      <c r="J94" t="str">
        <f t="shared" si="3"/>
        <v>IV giving/infusion set, with needle</v>
      </c>
      <c r="K94">
        <f t="shared" si="3"/>
        <v>465</v>
      </c>
      <c r="L94">
        <f t="shared" si="3"/>
        <v>1</v>
      </c>
      <c r="M94">
        <f t="shared" si="3"/>
        <v>465</v>
      </c>
    </row>
    <row r="95" spans="1:13">
      <c r="A95" t="s">
        <v>679</v>
      </c>
      <c r="B95" t="s">
        <v>681</v>
      </c>
      <c r="C95" t="s">
        <v>877</v>
      </c>
      <c r="D95">
        <v>1764.94</v>
      </c>
      <c r="E95">
        <v>1</v>
      </c>
      <c r="F95">
        <f t="shared" si="4"/>
        <v>1764.94</v>
      </c>
      <c r="H95" t="str">
        <f t="shared" si="3"/>
        <v>Ear and Eye Infection</v>
      </c>
      <c r="I95" t="str">
        <f t="shared" si="3"/>
        <v>Adenoidectomy</v>
      </c>
      <c r="J95" t="str">
        <f t="shared" si="3"/>
        <v xml:space="preserve">Ketamine hydrochloride 50mg/ml, 10ml_Each_BB044400_CMST
</v>
      </c>
      <c r="K95">
        <f t="shared" si="3"/>
        <v>1764.94</v>
      </c>
      <c r="L95">
        <f t="shared" si="3"/>
        <v>1</v>
      </c>
      <c r="M95">
        <f t="shared" si="3"/>
        <v>1764.94</v>
      </c>
    </row>
    <row r="96" spans="1:13">
      <c r="A96" t="s">
        <v>679</v>
      </c>
      <c r="B96" t="s">
        <v>681</v>
      </c>
      <c r="C96" t="s">
        <v>878</v>
      </c>
      <c r="D96">
        <v>1765.26</v>
      </c>
      <c r="E96">
        <v>1</v>
      </c>
      <c r="F96">
        <f t="shared" si="4"/>
        <v>1765.26</v>
      </c>
      <c r="H96" t="str">
        <f t="shared" si="3"/>
        <v>Ear and Eye Infection</v>
      </c>
      <c r="I96" t="str">
        <f t="shared" si="3"/>
        <v>Adenoidectomy</v>
      </c>
      <c r="J96" t="str">
        <f t="shared" si="3"/>
        <v xml:space="preserve">Pethidine hydrochloride 50mg/1ml, 2ml_Each_BB062700_CMST
</v>
      </c>
      <c r="K96">
        <f t="shared" si="3"/>
        <v>1765.26</v>
      </c>
      <c r="L96">
        <f t="shared" si="3"/>
        <v>1</v>
      </c>
      <c r="M96">
        <f t="shared" si="3"/>
        <v>1765.26</v>
      </c>
    </row>
    <row r="97" spans="1:13">
      <c r="A97" t="s">
        <v>679</v>
      </c>
      <c r="B97" t="s">
        <v>681</v>
      </c>
      <c r="C97" t="s">
        <v>879</v>
      </c>
      <c r="D97">
        <v>536.29999999999995</v>
      </c>
      <c r="E97">
        <v>1</v>
      </c>
      <c r="F97">
        <f t="shared" si="4"/>
        <v>536.29999999999995</v>
      </c>
      <c r="H97" t="str">
        <f t="shared" si="3"/>
        <v>Ear and Eye Infection</v>
      </c>
      <c r="I97" t="str">
        <f t="shared" si="3"/>
        <v>Adenoidectomy</v>
      </c>
      <c r="J97" t="str">
        <f t="shared" si="3"/>
        <v xml:space="preserve">Polyamide monofilament suture sterile 1, on 40mm 3/8 circle reverse cutting needle_12_GG005100_CMST
</v>
      </c>
      <c r="K97">
        <f t="shared" si="3"/>
        <v>536.29999999999995</v>
      </c>
      <c r="L97">
        <f t="shared" si="3"/>
        <v>1</v>
      </c>
      <c r="M97">
        <f t="shared" si="3"/>
        <v>536.29999999999995</v>
      </c>
    </row>
    <row r="98" spans="1:13">
      <c r="A98" t="s">
        <v>679</v>
      </c>
      <c r="B98" t="s">
        <v>681</v>
      </c>
      <c r="C98" t="s">
        <v>880</v>
      </c>
      <c r="D98">
        <v>0</v>
      </c>
      <c r="E98">
        <v>1</v>
      </c>
      <c r="F98">
        <f t="shared" si="4"/>
        <v>0</v>
      </c>
      <c r="H98" t="str">
        <f t="shared" si="3"/>
        <v>Ear and Eye Infection</v>
      </c>
      <c r="I98" t="str">
        <f t="shared" si="3"/>
        <v>Adenoidectomy</v>
      </c>
      <c r="J98" t="str">
        <f t="shared" si="3"/>
        <v xml:space="preserve">Povidone iodine 10% solution_200ml_DN004470_CMST
</v>
      </c>
      <c r="K98">
        <f t="shared" si="3"/>
        <v>0</v>
      </c>
      <c r="L98">
        <f t="shared" si="3"/>
        <v>1</v>
      </c>
      <c r="M98">
        <f t="shared" si="3"/>
        <v>0</v>
      </c>
    </row>
    <row r="99" spans="1:13">
      <c r="A99" t="s">
        <v>679</v>
      </c>
      <c r="B99" t="s">
        <v>681</v>
      </c>
      <c r="C99" t="s">
        <v>881</v>
      </c>
      <c r="D99">
        <v>0</v>
      </c>
      <c r="E99">
        <v>1</v>
      </c>
      <c r="F99">
        <f t="shared" si="4"/>
        <v>0</v>
      </c>
      <c r="H99" t="str">
        <f t="shared" si="3"/>
        <v>Ear and Eye Infection</v>
      </c>
      <c r="I99" t="str">
        <f t="shared" si="3"/>
        <v>Adenoidectomy</v>
      </c>
      <c r="J99" t="str">
        <f t="shared" si="3"/>
        <v xml:space="preserve">Scalpel blade size 22 (individually wrapped),Carbon steel_100_HH124500_Each
</v>
      </c>
      <c r="K99">
        <f t="shared" si="3"/>
        <v>0</v>
      </c>
      <c r="L99">
        <f t="shared" si="3"/>
        <v>1</v>
      </c>
      <c r="M99">
        <f t="shared" si="3"/>
        <v>0</v>
      </c>
    </row>
    <row r="100" spans="1:13">
      <c r="A100" t="s">
        <v>679</v>
      </c>
      <c r="B100" t="s">
        <v>681</v>
      </c>
      <c r="C100" t="s">
        <v>882</v>
      </c>
      <c r="D100">
        <v>0</v>
      </c>
      <c r="E100">
        <v>1</v>
      </c>
      <c r="F100">
        <f t="shared" si="4"/>
        <v>0</v>
      </c>
      <c r="H100" t="str">
        <f t="shared" si="3"/>
        <v>Ear and Eye Infection</v>
      </c>
      <c r="I100" t="str">
        <f t="shared" si="3"/>
        <v>Adenoidectomy</v>
      </c>
      <c r="J100" t="str">
        <f t="shared" si="3"/>
        <v xml:space="preserve">Silk black braided non absorbable suture sterile 3/0 on 30mm 1/2 circle cutting needle_12_GG026700_CMST
</v>
      </c>
      <c r="K100">
        <f t="shared" si="3"/>
        <v>0</v>
      </c>
      <c r="L100">
        <f t="shared" si="3"/>
        <v>1</v>
      </c>
      <c r="M100">
        <f t="shared" si="3"/>
        <v>0</v>
      </c>
    </row>
    <row r="101" spans="1:13">
      <c r="A101" t="s">
        <v>679</v>
      </c>
      <c r="B101" t="s">
        <v>681</v>
      </c>
      <c r="C101" t="s">
        <v>883</v>
      </c>
      <c r="D101">
        <v>1642.5</v>
      </c>
      <c r="E101">
        <v>1</v>
      </c>
      <c r="F101">
        <f t="shared" si="4"/>
        <v>1642.5</v>
      </c>
      <c r="H101" t="str">
        <f t="shared" si="3"/>
        <v>Ear and Eye Infection</v>
      </c>
      <c r="I101" t="str">
        <f t="shared" si="3"/>
        <v>Adenoidectomy</v>
      </c>
      <c r="J101" t="str">
        <f t="shared" si="3"/>
        <v xml:space="preserve">Sodium lactate compound (Ringers lactate), 500ml_Each_BB071700_CMST
</v>
      </c>
      <c r="K101">
        <f t="shared" si="3"/>
        <v>1642.5</v>
      </c>
      <c r="L101">
        <f t="shared" si="3"/>
        <v>1</v>
      </c>
      <c r="M101">
        <f t="shared" si="3"/>
        <v>1642.5</v>
      </c>
    </row>
    <row r="102" spans="1:13">
      <c r="A102" t="s">
        <v>679</v>
      </c>
      <c r="B102" t="s">
        <v>681</v>
      </c>
      <c r="C102" t="s">
        <v>839</v>
      </c>
      <c r="D102">
        <v>153.52000000000001</v>
      </c>
      <c r="E102">
        <v>1</v>
      </c>
      <c r="F102">
        <f t="shared" si="4"/>
        <v>153.52000000000001</v>
      </c>
      <c r="H102" t="str">
        <f t="shared" si="3"/>
        <v>Ear and Eye Infection</v>
      </c>
      <c r="I102" t="str">
        <f t="shared" si="3"/>
        <v>Adenoidectomy</v>
      </c>
      <c r="J102" t="str">
        <f t="shared" si="3"/>
        <v xml:space="preserve">Syringe, autodestruct, 5ml, disposable, hypoluer with 21g needle_Each_HH150000_CMST + Alcohol swabs/wipes 70% isopropyl alcohol 100 pieces_100_FF000300_CMST
</v>
      </c>
      <c r="K102">
        <f t="shared" si="3"/>
        <v>153.52000000000001</v>
      </c>
      <c r="L102">
        <f t="shared" si="3"/>
        <v>1</v>
      </c>
      <c r="M102">
        <f t="shared" si="3"/>
        <v>153.52000000000001</v>
      </c>
    </row>
    <row r="103" spans="1:13">
      <c r="A103" t="s">
        <v>679</v>
      </c>
      <c r="B103" t="s">
        <v>682</v>
      </c>
      <c r="C103" t="s">
        <v>871</v>
      </c>
      <c r="D103">
        <v>130.36000000000001</v>
      </c>
      <c r="E103">
        <v>1</v>
      </c>
      <c r="F103">
        <f t="shared" si="4"/>
        <v>130.36000000000001</v>
      </c>
      <c r="H103" t="str">
        <f t="shared" si="3"/>
        <v>Ear and Eye Infection</v>
      </c>
      <c r="I103" t="str">
        <f t="shared" si="3"/>
        <v>Deep foreign body removal</v>
      </c>
      <c r="J103" t="str">
        <f t="shared" si="3"/>
        <v xml:space="preserve">Atropine sulphate 600 micrograms/ml, 1ml_Each_BB006600_CMST
</v>
      </c>
      <c r="K103">
        <f t="shared" ref="K103:M166" si="5">D103</f>
        <v>130.36000000000001</v>
      </c>
      <c r="L103">
        <f t="shared" si="5"/>
        <v>1</v>
      </c>
      <c r="M103">
        <f t="shared" si="5"/>
        <v>130.36000000000001</v>
      </c>
    </row>
    <row r="104" spans="1:13">
      <c r="A104" t="s">
        <v>679</v>
      </c>
      <c r="B104" t="s">
        <v>682</v>
      </c>
      <c r="C104" t="s">
        <v>874</v>
      </c>
      <c r="D104">
        <v>0</v>
      </c>
      <c r="E104">
        <v>2</v>
      </c>
      <c r="F104">
        <f t="shared" si="4"/>
        <v>0</v>
      </c>
      <c r="H104" t="str">
        <f t="shared" ref="H104:M167" si="6">A104</f>
        <v>Ear and Eye Infection</v>
      </c>
      <c r="I104" t="str">
        <f t="shared" si="6"/>
        <v>Deep foreign body removal</v>
      </c>
      <c r="J104" t="str">
        <f t="shared" si="6"/>
        <v>General anesthesia</v>
      </c>
      <c r="K104">
        <f t="shared" si="5"/>
        <v>0</v>
      </c>
      <c r="L104">
        <f t="shared" si="5"/>
        <v>2</v>
      </c>
      <c r="M104">
        <f t="shared" si="5"/>
        <v>0</v>
      </c>
    </row>
    <row r="105" spans="1:13">
      <c r="A105" t="s">
        <v>679</v>
      </c>
      <c r="B105" t="s">
        <v>682</v>
      </c>
      <c r="C105" t="s">
        <v>875</v>
      </c>
      <c r="D105">
        <v>604.48</v>
      </c>
      <c r="E105">
        <v>1</v>
      </c>
      <c r="F105">
        <f t="shared" si="4"/>
        <v>604.48</v>
      </c>
      <c r="H105" t="str">
        <f t="shared" si="6"/>
        <v>Ear and Eye Infection</v>
      </c>
      <c r="I105" t="str">
        <f t="shared" si="6"/>
        <v>Deep foreign body removal</v>
      </c>
      <c r="J105" t="str">
        <f t="shared" si="6"/>
        <v xml:space="preserve">Glove surgeons size 7 sterile_Pair_HH080400_CMST
</v>
      </c>
      <c r="K105">
        <f t="shared" si="5"/>
        <v>604.48</v>
      </c>
      <c r="L105">
        <f t="shared" si="5"/>
        <v>1</v>
      </c>
      <c r="M105">
        <f t="shared" si="5"/>
        <v>604.48</v>
      </c>
    </row>
    <row r="106" spans="1:13">
      <c r="A106" t="s">
        <v>679</v>
      </c>
      <c r="B106" t="s">
        <v>682</v>
      </c>
      <c r="C106" t="s">
        <v>876</v>
      </c>
      <c r="D106">
        <v>930</v>
      </c>
      <c r="E106">
        <v>2</v>
      </c>
      <c r="F106">
        <f t="shared" si="4"/>
        <v>1860</v>
      </c>
      <c r="H106" t="str">
        <f t="shared" si="6"/>
        <v>Ear and Eye Infection</v>
      </c>
      <c r="I106" t="str">
        <f t="shared" si="6"/>
        <v>Deep foreign body removal</v>
      </c>
      <c r="J106" t="str">
        <f t="shared" si="6"/>
        <v>IV giving/infusion set, with needle</v>
      </c>
      <c r="K106">
        <f t="shared" si="5"/>
        <v>930</v>
      </c>
      <c r="L106">
        <f t="shared" si="5"/>
        <v>2</v>
      </c>
      <c r="M106">
        <f t="shared" si="5"/>
        <v>1860</v>
      </c>
    </row>
    <row r="107" spans="1:13">
      <c r="A107" t="s">
        <v>679</v>
      </c>
      <c r="B107" t="s">
        <v>682</v>
      </c>
      <c r="C107" t="s">
        <v>877</v>
      </c>
      <c r="D107">
        <v>3529.88</v>
      </c>
      <c r="E107">
        <v>2</v>
      </c>
      <c r="F107">
        <f t="shared" si="4"/>
        <v>7059.76</v>
      </c>
      <c r="H107" t="str">
        <f t="shared" si="6"/>
        <v>Ear and Eye Infection</v>
      </c>
      <c r="I107" t="str">
        <f t="shared" si="6"/>
        <v>Deep foreign body removal</v>
      </c>
      <c r="J107" t="str">
        <f t="shared" si="6"/>
        <v xml:space="preserve">Ketamine hydrochloride 50mg/ml, 10ml_Each_BB044400_CMST
</v>
      </c>
      <c r="K107">
        <f t="shared" si="5"/>
        <v>3529.88</v>
      </c>
      <c r="L107">
        <f t="shared" si="5"/>
        <v>2</v>
      </c>
      <c r="M107">
        <f t="shared" si="5"/>
        <v>7059.76</v>
      </c>
    </row>
    <row r="108" spans="1:13">
      <c r="A108" t="s">
        <v>679</v>
      </c>
      <c r="B108" t="s">
        <v>682</v>
      </c>
      <c r="C108" t="s">
        <v>878</v>
      </c>
      <c r="D108">
        <v>1765.26</v>
      </c>
      <c r="E108">
        <v>1</v>
      </c>
      <c r="F108">
        <f t="shared" si="4"/>
        <v>1765.26</v>
      </c>
      <c r="H108" t="str">
        <f t="shared" si="6"/>
        <v>Ear and Eye Infection</v>
      </c>
      <c r="I108" t="str">
        <f t="shared" si="6"/>
        <v>Deep foreign body removal</v>
      </c>
      <c r="J108" t="str">
        <f t="shared" si="6"/>
        <v xml:space="preserve">Pethidine hydrochloride 50mg/1ml, 2ml_Each_BB062700_CMST
</v>
      </c>
      <c r="K108">
        <f t="shared" si="5"/>
        <v>1765.26</v>
      </c>
      <c r="L108">
        <f t="shared" si="5"/>
        <v>1</v>
      </c>
      <c r="M108">
        <f t="shared" si="5"/>
        <v>1765.26</v>
      </c>
    </row>
    <row r="109" spans="1:13">
      <c r="A109" t="s">
        <v>679</v>
      </c>
      <c r="B109" t="s">
        <v>682</v>
      </c>
      <c r="C109" t="s">
        <v>880</v>
      </c>
      <c r="D109">
        <v>0</v>
      </c>
      <c r="E109">
        <v>1</v>
      </c>
      <c r="F109">
        <f t="shared" si="4"/>
        <v>0</v>
      </c>
      <c r="H109" t="str">
        <f t="shared" si="6"/>
        <v>Ear and Eye Infection</v>
      </c>
      <c r="I109" t="str">
        <f t="shared" si="6"/>
        <v>Deep foreign body removal</v>
      </c>
      <c r="J109" t="str">
        <f t="shared" si="6"/>
        <v xml:space="preserve">Povidone iodine 10% solution_200ml_DN004470_CMST
</v>
      </c>
      <c r="K109">
        <f t="shared" si="5"/>
        <v>0</v>
      </c>
      <c r="L109">
        <f t="shared" si="5"/>
        <v>1</v>
      </c>
      <c r="M109">
        <f t="shared" si="5"/>
        <v>0</v>
      </c>
    </row>
    <row r="110" spans="1:13">
      <c r="A110" t="s">
        <v>679</v>
      </c>
      <c r="B110" t="s">
        <v>682</v>
      </c>
      <c r="C110" t="s">
        <v>884</v>
      </c>
      <c r="D110">
        <v>0</v>
      </c>
      <c r="E110">
        <v>1</v>
      </c>
      <c r="F110">
        <f t="shared" si="4"/>
        <v>0</v>
      </c>
      <c r="H110" t="str">
        <f t="shared" si="6"/>
        <v>Ear and Eye Infection</v>
      </c>
      <c r="I110" t="str">
        <f t="shared" si="6"/>
        <v>Deep foreign body removal</v>
      </c>
      <c r="J110" t="str">
        <f t="shared" si="6"/>
        <v>Procedure</v>
      </c>
      <c r="K110">
        <f t="shared" si="5"/>
        <v>0</v>
      </c>
      <c r="L110">
        <f t="shared" si="5"/>
        <v>1</v>
      </c>
      <c r="M110">
        <f t="shared" si="5"/>
        <v>0</v>
      </c>
    </row>
    <row r="111" spans="1:13">
      <c r="A111" t="s">
        <v>679</v>
      </c>
      <c r="B111" t="s">
        <v>682</v>
      </c>
      <c r="C111" t="s">
        <v>883</v>
      </c>
      <c r="D111">
        <v>3285</v>
      </c>
      <c r="E111">
        <v>2</v>
      </c>
      <c r="F111">
        <f t="shared" si="4"/>
        <v>6570</v>
      </c>
      <c r="H111" t="str">
        <f t="shared" si="6"/>
        <v>Ear and Eye Infection</v>
      </c>
      <c r="I111" t="str">
        <f t="shared" si="6"/>
        <v>Deep foreign body removal</v>
      </c>
      <c r="J111" t="str">
        <f t="shared" si="6"/>
        <v xml:space="preserve">Sodium lactate compound (Ringers lactate), 500ml_Each_BB071700_CMST
</v>
      </c>
      <c r="K111">
        <f t="shared" si="5"/>
        <v>3285</v>
      </c>
      <c r="L111">
        <f t="shared" si="5"/>
        <v>2</v>
      </c>
      <c r="M111">
        <f t="shared" si="5"/>
        <v>6570</v>
      </c>
    </row>
    <row r="112" spans="1:13">
      <c r="A112" t="s">
        <v>679</v>
      </c>
      <c r="B112" t="s">
        <v>682</v>
      </c>
      <c r="C112" t="s">
        <v>839</v>
      </c>
      <c r="D112">
        <v>307.04000000000002</v>
      </c>
      <c r="E112">
        <v>2</v>
      </c>
      <c r="F112">
        <f t="shared" si="4"/>
        <v>614.08000000000004</v>
      </c>
      <c r="H112" t="str">
        <f t="shared" si="6"/>
        <v>Ear and Eye Infection</v>
      </c>
      <c r="I112" t="str">
        <f t="shared" si="6"/>
        <v>Deep foreign body removal</v>
      </c>
      <c r="J112" t="str">
        <f t="shared" si="6"/>
        <v xml:space="preserve">Syringe, autodestruct, 5ml, disposable, hypoluer with 21g needle_Each_HH150000_CMST + Alcohol swabs/wipes 70% isopropyl alcohol 100 pieces_100_FF000300_CMST
</v>
      </c>
      <c r="K112">
        <f t="shared" si="5"/>
        <v>307.04000000000002</v>
      </c>
      <c r="L112">
        <f t="shared" si="5"/>
        <v>2</v>
      </c>
      <c r="M112">
        <f t="shared" si="5"/>
        <v>614.08000000000004</v>
      </c>
    </row>
    <row r="113" spans="1:13">
      <c r="A113" t="s">
        <v>679</v>
      </c>
      <c r="B113" t="s">
        <v>683</v>
      </c>
      <c r="C113" t="s">
        <v>871</v>
      </c>
      <c r="D113">
        <v>130.36000000000001</v>
      </c>
      <c r="E113">
        <v>1</v>
      </c>
      <c r="F113">
        <f t="shared" si="4"/>
        <v>130.36000000000001</v>
      </c>
      <c r="H113" t="str">
        <f t="shared" si="6"/>
        <v>Ear and Eye Infection</v>
      </c>
      <c r="I113" t="str">
        <f t="shared" si="6"/>
        <v>Head/Neck Surgery</v>
      </c>
      <c r="J113" t="str">
        <f t="shared" si="6"/>
        <v xml:space="preserve">Atropine sulphate 600 micrograms/ml, 1ml_Each_BB006600_CMST
</v>
      </c>
      <c r="K113">
        <f t="shared" si="5"/>
        <v>130.36000000000001</v>
      </c>
      <c r="L113">
        <f t="shared" si="5"/>
        <v>1</v>
      </c>
      <c r="M113">
        <f t="shared" si="5"/>
        <v>130.36000000000001</v>
      </c>
    </row>
    <row r="114" spans="1:13">
      <c r="A114" t="s">
        <v>679</v>
      </c>
      <c r="B114" t="s">
        <v>683</v>
      </c>
      <c r="C114" t="s">
        <v>872</v>
      </c>
      <c r="D114">
        <v>0</v>
      </c>
      <c r="E114">
        <v>1</v>
      </c>
      <c r="F114">
        <f t="shared" si="4"/>
        <v>0</v>
      </c>
      <c r="H114" t="str">
        <f t="shared" si="6"/>
        <v>Ear and Eye Infection</v>
      </c>
      <c r="I114" t="str">
        <f t="shared" si="6"/>
        <v>Head/Neck Surgery</v>
      </c>
      <c r="J114" t="str">
        <f t="shared" si="6"/>
        <v xml:space="preserve">Catgut chromic suture sterile 0, round bodied ? circle 40mm needle_12_GG000600_CMST
</v>
      </c>
      <c r="K114">
        <f t="shared" si="5"/>
        <v>0</v>
      </c>
      <c r="L114">
        <f t="shared" si="5"/>
        <v>1</v>
      </c>
      <c r="M114">
        <f t="shared" si="5"/>
        <v>0</v>
      </c>
    </row>
    <row r="115" spans="1:13">
      <c r="A115" t="s">
        <v>679</v>
      </c>
      <c r="B115" t="s">
        <v>683</v>
      </c>
      <c r="C115" t="s">
        <v>873</v>
      </c>
      <c r="D115">
        <v>8822.4</v>
      </c>
      <c r="E115">
        <v>1</v>
      </c>
      <c r="F115">
        <f t="shared" si="4"/>
        <v>8822.4</v>
      </c>
      <c r="H115" t="str">
        <f t="shared" si="6"/>
        <v>Ear and Eye Infection</v>
      </c>
      <c r="I115" t="str">
        <f t="shared" si="6"/>
        <v>Head/Neck Surgery</v>
      </c>
      <c r="J115" t="str">
        <f t="shared" si="6"/>
        <v>Cefotaxime 500mg, PFR</v>
      </c>
      <c r="K115">
        <f t="shared" si="5"/>
        <v>8822.4</v>
      </c>
      <c r="L115">
        <f t="shared" si="5"/>
        <v>1</v>
      </c>
      <c r="M115">
        <f t="shared" si="5"/>
        <v>8822.4</v>
      </c>
    </row>
    <row r="116" spans="1:13">
      <c r="A116" t="s">
        <v>679</v>
      </c>
      <c r="B116" t="s">
        <v>683</v>
      </c>
      <c r="C116" t="s">
        <v>874</v>
      </c>
      <c r="D116">
        <v>0</v>
      </c>
      <c r="E116">
        <v>1</v>
      </c>
      <c r="F116">
        <f t="shared" si="4"/>
        <v>0</v>
      </c>
      <c r="H116" t="str">
        <f t="shared" si="6"/>
        <v>Ear and Eye Infection</v>
      </c>
      <c r="I116" t="str">
        <f t="shared" si="6"/>
        <v>Head/Neck Surgery</v>
      </c>
      <c r="J116" t="str">
        <f t="shared" si="6"/>
        <v>General anesthesia</v>
      </c>
      <c r="K116">
        <f t="shared" si="5"/>
        <v>0</v>
      </c>
      <c r="L116">
        <f t="shared" si="5"/>
        <v>1</v>
      </c>
      <c r="M116">
        <f t="shared" si="5"/>
        <v>0</v>
      </c>
    </row>
    <row r="117" spans="1:13">
      <c r="A117" t="s">
        <v>679</v>
      </c>
      <c r="B117" t="s">
        <v>683</v>
      </c>
      <c r="C117" t="s">
        <v>875</v>
      </c>
      <c r="D117">
        <v>604.48</v>
      </c>
      <c r="E117">
        <v>1</v>
      </c>
      <c r="F117">
        <f t="shared" si="4"/>
        <v>604.48</v>
      </c>
      <c r="H117" t="str">
        <f t="shared" si="6"/>
        <v>Ear and Eye Infection</v>
      </c>
      <c r="I117" t="str">
        <f t="shared" si="6"/>
        <v>Head/Neck Surgery</v>
      </c>
      <c r="J117" t="str">
        <f t="shared" si="6"/>
        <v xml:space="preserve">Glove surgeons size 7 sterile_Pair_HH080400_CMST
</v>
      </c>
      <c r="K117">
        <f t="shared" si="5"/>
        <v>604.48</v>
      </c>
      <c r="L117">
        <f t="shared" si="5"/>
        <v>1</v>
      </c>
      <c r="M117">
        <f t="shared" si="5"/>
        <v>604.48</v>
      </c>
    </row>
    <row r="118" spans="1:13">
      <c r="A118" t="s">
        <v>679</v>
      </c>
      <c r="B118" t="s">
        <v>683</v>
      </c>
      <c r="C118" t="s">
        <v>876</v>
      </c>
      <c r="D118">
        <v>465</v>
      </c>
      <c r="E118">
        <v>1</v>
      </c>
      <c r="F118">
        <f t="shared" si="4"/>
        <v>465</v>
      </c>
      <c r="H118" t="str">
        <f t="shared" si="6"/>
        <v>Ear and Eye Infection</v>
      </c>
      <c r="I118" t="str">
        <f t="shared" si="6"/>
        <v>Head/Neck Surgery</v>
      </c>
      <c r="J118" t="str">
        <f t="shared" si="6"/>
        <v>IV giving/infusion set, with needle</v>
      </c>
      <c r="K118">
        <f t="shared" si="5"/>
        <v>465</v>
      </c>
      <c r="L118">
        <f t="shared" si="5"/>
        <v>1</v>
      </c>
      <c r="M118">
        <f t="shared" si="5"/>
        <v>465</v>
      </c>
    </row>
    <row r="119" spans="1:13">
      <c r="A119" t="s">
        <v>679</v>
      </c>
      <c r="B119" t="s">
        <v>683</v>
      </c>
      <c r="C119" t="s">
        <v>877</v>
      </c>
      <c r="D119">
        <v>1764.94</v>
      </c>
      <c r="E119">
        <v>1</v>
      </c>
      <c r="F119">
        <f t="shared" si="4"/>
        <v>1764.94</v>
      </c>
      <c r="H119" t="str">
        <f t="shared" si="6"/>
        <v>Ear and Eye Infection</v>
      </c>
      <c r="I119" t="str">
        <f t="shared" si="6"/>
        <v>Head/Neck Surgery</v>
      </c>
      <c r="J119" t="str">
        <f t="shared" si="6"/>
        <v xml:space="preserve">Ketamine hydrochloride 50mg/ml, 10ml_Each_BB044400_CMST
</v>
      </c>
      <c r="K119">
        <f t="shared" si="5"/>
        <v>1764.94</v>
      </c>
      <c r="L119">
        <f t="shared" si="5"/>
        <v>1</v>
      </c>
      <c r="M119">
        <f t="shared" si="5"/>
        <v>1764.94</v>
      </c>
    </row>
    <row r="120" spans="1:13">
      <c r="A120" t="s">
        <v>679</v>
      </c>
      <c r="B120" t="s">
        <v>683</v>
      </c>
      <c r="C120" t="s">
        <v>878</v>
      </c>
      <c r="D120">
        <v>1765.26</v>
      </c>
      <c r="E120">
        <v>1</v>
      </c>
      <c r="F120">
        <f t="shared" si="4"/>
        <v>1765.26</v>
      </c>
      <c r="H120" t="str">
        <f t="shared" si="6"/>
        <v>Ear and Eye Infection</v>
      </c>
      <c r="I120" t="str">
        <f t="shared" si="6"/>
        <v>Head/Neck Surgery</v>
      </c>
      <c r="J120" t="str">
        <f t="shared" si="6"/>
        <v xml:space="preserve">Pethidine hydrochloride 50mg/1ml, 2ml_Each_BB062700_CMST
</v>
      </c>
      <c r="K120">
        <f t="shared" si="5"/>
        <v>1765.26</v>
      </c>
      <c r="L120">
        <f t="shared" si="5"/>
        <v>1</v>
      </c>
      <c r="M120">
        <f t="shared" si="5"/>
        <v>1765.26</v>
      </c>
    </row>
    <row r="121" spans="1:13">
      <c r="A121" t="s">
        <v>679</v>
      </c>
      <c r="B121" t="s">
        <v>683</v>
      </c>
      <c r="C121" t="s">
        <v>879</v>
      </c>
      <c r="D121">
        <v>536.29999999999995</v>
      </c>
      <c r="E121">
        <v>1</v>
      </c>
      <c r="F121">
        <f t="shared" si="4"/>
        <v>536.29999999999995</v>
      </c>
      <c r="H121" t="str">
        <f t="shared" si="6"/>
        <v>Ear and Eye Infection</v>
      </c>
      <c r="I121" t="str">
        <f t="shared" si="6"/>
        <v>Head/Neck Surgery</v>
      </c>
      <c r="J121" t="str">
        <f t="shared" si="6"/>
        <v xml:space="preserve">Polyamide monofilament suture sterile 1, on 40mm 3/8 circle reverse cutting needle_12_GG005100_CMST
</v>
      </c>
      <c r="K121">
        <f t="shared" si="5"/>
        <v>536.29999999999995</v>
      </c>
      <c r="L121">
        <f t="shared" si="5"/>
        <v>1</v>
      </c>
      <c r="M121">
        <f t="shared" si="5"/>
        <v>536.29999999999995</v>
      </c>
    </row>
    <row r="122" spans="1:13">
      <c r="A122" t="s">
        <v>679</v>
      </c>
      <c r="B122" t="s">
        <v>683</v>
      </c>
      <c r="C122" t="s">
        <v>880</v>
      </c>
      <c r="D122">
        <v>0</v>
      </c>
      <c r="E122">
        <v>1</v>
      </c>
      <c r="F122">
        <f t="shared" si="4"/>
        <v>0</v>
      </c>
      <c r="H122" t="str">
        <f t="shared" si="6"/>
        <v>Ear and Eye Infection</v>
      </c>
      <c r="I122" t="str">
        <f t="shared" si="6"/>
        <v>Head/Neck Surgery</v>
      </c>
      <c r="J122" t="str">
        <f t="shared" si="6"/>
        <v xml:space="preserve">Povidone iodine 10% solution_200ml_DN004470_CMST
</v>
      </c>
      <c r="K122">
        <f t="shared" si="5"/>
        <v>0</v>
      </c>
      <c r="L122">
        <f t="shared" si="5"/>
        <v>1</v>
      </c>
      <c r="M122">
        <f t="shared" si="5"/>
        <v>0</v>
      </c>
    </row>
    <row r="123" spans="1:13">
      <c r="A123" t="s">
        <v>679</v>
      </c>
      <c r="B123" t="s">
        <v>683</v>
      </c>
      <c r="C123" t="s">
        <v>881</v>
      </c>
      <c r="D123">
        <v>0</v>
      </c>
      <c r="E123">
        <v>1</v>
      </c>
      <c r="F123">
        <f t="shared" si="4"/>
        <v>0</v>
      </c>
      <c r="H123" t="str">
        <f t="shared" si="6"/>
        <v>Ear and Eye Infection</v>
      </c>
      <c r="I123" t="str">
        <f t="shared" si="6"/>
        <v>Head/Neck Surgery</v>
      </c>
      <c r="J123" t="str">
        <f t="shared" si="6"/>
        <v xml:space="preserve">Scalpel blade size 22 (individually wrapped),Carbon steel_100_HH124500_Each
</v>
      </c>
      <c r="K123">
        <f t="shared" si="5"/>
        <v>0</v>
      </c>
      <c r="L123">
        <f t="shared" si="5"/>
        <v>1</v>
      </c>
      <c r="M123">
        <f t="shared" si="5"/>
        <v>0</v>
      </c>
    </row>
    <row r="124" spans="1:13">
      <c r="A124" t="s">
        <v>679</v>
      </c>
      <c r="B124" t="s">
        <v>683</v>
      </c>
      <c r="C124" t="s">
        <v>882</v>
      </c>
      <c r="D124">
        <v>0</v>
      </c>
      <c r="E124">
        <v>1</v>
      </c>
      <c r="F124">
        <f t="shared" si="4"/>
        <v>0</v>
      </c>
      <c r="H124" t="str">
        <f t="shared" si="6"/>
        <v>Ear and Eye Infection</v>
      </c>
      <c r="I124" t="str">
        <f t="shared" si="6"/>
        <v>Head/Neck Surgery</v>
      </c>
      <c r="J124" t="str">
        <f t="shared" si="6"/>
        <v xml:space="preserve">Silk black braided non absorbable suture sterile 3/0 on 30mm 1/2 circle cutting needle_12_GG026700_CMST
</v>
      </c>
      <c r="K124">
        <f t="shared" si="5"/>
        <v>0</v>
      </c>
      <c r="L124">
        <f t="shared" si="5"/>
        <v>1</v>
      </c>
      <c r="M124">
        <f t="shared" si="5"/>
        <v>0</v>
      </c>
    </row>
    <row r="125" spans="1:13">
      <c r="A125" t="s">
        <v>679</v>
      </c>
      <c r="B125" t="s">
        <v>683</v>
      </c>
      <c r="C125" t="s">
        <v>883</v>
      </c>
      <c r="D125">
        <v>1642.5</v>
      </c>
      <c r="E125">
        <v>1</v>
      </c>
      <c r="F125">
        <f t="shared" si="4"/>
        <v>1642.5</v>
      </c>
      <c r="H125" t="str">
        <f t="shared" si="6"/>
        <v>Ear and Eye Infection</v>
      </c>
      <c r="I125" t="str">
        <f t="shared" si="6"/>
        <v>Head/Neck Surgery</v>
      </c>
      <c r="J125" t="str">
        <f t="shared" si="6"/>
        <v xml:space="preserve">Sodium lactate compound (Ringers lactate), 500ml_Each_BB071700_CMST
</v>
      </c>
      <c r="K125">
        <f t="shared" si="5"/>
        <v>1642.5</v>
      </c>
      <c r="L125">
        <f t="shared" si="5"/>
        <v>1</v>
      </c>
      <c r="M125">
        <f t="shared" si="5"/>
        <v>1642.5</v>
      </c>
    </row>
    <row r="126" spans="1:13">
      <c r="A126" t="s">
        <v>679</v>
      </c>
      <c r="B126" t="s">
        <v>683</v>
      </c>
      <c r="C126" t="s">
        <v>839</v>
      </c>
      <c r="D126">
        <v>153.52000000000001</v>
      </c>
      <c r="E126">
        <v>1</v>
      </c>
      <c r="F126">
        <f t="shared" si="4"/>
        <v>153.52000000000001</v>
      </c>
      <c r="H126" t="str">
        <f t="shared" si="6"/>
        <v>Ear and Eye Infection</v>
      </c>
      <c r="I126" t="str">
        <f t="shared" si="6"/>
        <v>Head/Neck Surgery</v>
      </c>
      <c r="J126" t="str">
        <f t="shared" si="6"/>
        <v xml:space="preserve">Syringe, autodestruct, 5ml, disposable, hypoluer with 21g needle_Each_HH150000_CMST + Alcohol swabs/wipes 70% isopropyl alcohol 100 pieces_100_FF000300_CMST
</v>
      </c>
      <c r="K126">
        <f t="shared" si="5"/>
        <v>153.52000000000001</v>
      </c>
      <c r="L126">
        <f t="shared" si="5"/>
        <v>1</v>
      </c>
      <c r="M126">
        <f t="shared" si="5"/>
        <v>153.52000000000001</v>
      </c>
    </row>
    <row r="127" spans="1:13">
      <c r="A127" t="s">
        <v>679</v>
      </c>
      <c r="B127" t="s">
        <v>683</v>
      </c>
      <c r="C127" t="s">
        <v>885</v>
      </c>
      <c r="D127">
        <v>0</v>
      </c>
      <c r="E127">
        <v>1</v>
      </c>
      <c r="F127">
        <f t="shared" si="4"/>
        <v>0</v>
      </c>
      <c r="H127" t="str">
        <f t="shared" si="6"/>
        <v>Ear and Eye Infection</v>
      </c>
      <c r="I127" t="str">
        <f t="shared" si="6"/>
        <v>Head/Neck Surgery</v>
      </c>
      <c r="J127" t="str">
        <f t="shared" si="6"/>
        <v>Thyroidectomy kiit</v>
      </c>
      <c r="K127">
        <f t="shared" si="5"/>
        <v>0</v>
      </c>
      <c r="L127">
        <f t="shared" si="5"/>
        <v>1</v>
      </c>
      <c r="M127">
        <f t="shared" si="5"/>
        <v>0</v>
      </c>
    </row>
    <row r="128" spans="1:13">
      <c r="A128" t="s">
        <v>679</v>
      </c>
      <c r="B128" t="s">
        <v>684</v>
      </c>
      <c r="C128" t="s">
        <v>871</v>
      </c>
      <c r="D128">
        <v>130.36000000000001</v>
      </c>
      <c r="E128">
        <v>1</v>
      </c>
      <c r="F128">
        <f t="shared" si="4"/>
        <v>130.36000000000001</v>
      </c>
      <c r="H128" t="str">
        <f t="shared" si="6"/>
        <v>Ear and Eye Infection</v>
      </c>
      <c r="I128" t="str">
        <f t="shared" si="6"/>
        <v>Neck Lipoma/Mass removal</v>
      </c>
      <c r="J128" t="str">
        <f t="shared" si="6"/>
        <v xml:space="preserve">Atropine sulphate 600 micrograms/ml, 1ml_Each_BB006600_CMST
</v>
      </c>
      <c r="K128">
        <f t="shared" si="5"/>
        <v>130.36000000000001</v>
      </c>
      <c r="L128">
        <f t="shared" si="5"/>
        <v>1</v>
      </c>
      <c r="M128">
        <f t="shared" si="5"/>
        <v>130.36000000000001</v>
      </c>
    </row>
    <row r="129" spans="1:13">
      <c r="A129" t="s">
        <v>679</v>
      </c>
      <c r="B129" t="s">
        <v>684</v>
      </c>
      <c r="C129" t="s">
        <v>872</v>
      </c>
      <c r="D129">
        <v>0</v>
      </c>
      <c r="E129">
        <v>1</v>
      </c>
      <c r="F129">
        <f t="shared" si="4"/>
        <v>0</v>
      </c>
      <c r="H129" t="str">
        <f t="shared" si="6"/>
        <v>Ear and Eye Infection</v>
      </c>
      <c r="I129" t="str">
        <f t="shared" si="6"/>
        <v>Neck Lipoma/Mass removal</v>
      </c>
      <c r="J129" t="str">
        <f t="shared" si="6"/>
        <v xml:space="preserve">Catgut chromic suture sterile 0, round bodied ? circle 40mm needle_12_GG000600_CMST
</v>
      </c>
      <c r="K129">
        <f t="shared" si="5"/>
        <v>0</v>
      </c>
      <c r="L129">
        <f t="shared" si="5"/>
        <v>1</v>
      </c>
      <c r="M129">
        <f t="shared" si="5"/>
        <v>0</v>
      </c>
    </row>
    <row r="130" spans="1:13">
      <c r="A130" t="s">
        <v>679</v>
      </c>
      <c r="B130" t="s">
        <v>684</v>
      </c>
      <c r="C130" t="s">
        <v>873</v>
      </c>
      <c r="D130">
        <v>8822.4</v>
      </c>
      <c r="E130">
        <v>1</v>
      </c>
      <c r="F130">
        <f t="shared" si="4"/>
        <v>8822.4</v>
      </c>
      <c r="H130" t="str">
        <f t="shared" si="6"/>
        <v>Ear and Eye Infection</v>
      </c>
      <c r="I130" t="str">
        <f t="shared" si="6"/>
        <v>Neck Lipoma/Mass removal</v>
      </c>
      <c r="J130" t="str">
        <f t="shared" si="6"/>
        <v>Cefotaxime 500mg, PFR</v>
      </c>
      <c r="K130">
        <f t="shared" si="5"/>
        <v>8822.4</v>
      </c>
      <c r="L130">
        <f t="shared" si="5"/>
        <v>1</v>
      </c>
      <c r="M130">
        <f t="shared" si="5"/>
        <v>8822.4</v>
      </c>
    </row>
    <row r="131" spans="1:13">
      <c r="A131" t="s">
        <v>679</v>
      </c>
      <c r="B131" t="s">
        <v>684</v>
      </c>
      <c r="C131" t="s">
        <v>874</v>
      </c>
      <c r="D131">
        <v>0</v>
      </c>
      <c r="E131">
        <v>1</v>
      </c>
      <c r="F131">
        <f t="shared" si="4"/>
        <v>0</v>
      </c>
      <c r="H131" t="str">
        <f t="shared" si="6"/>
        <v>Ear and Eye Infection</v>
      </c>
      <c r="I131" t="str">
        <f t="shared" si="6"/>
        <v>Neck Lipoma/Mass removal</v>
      </c>
      <c r="J131" t="str">
        <f t="shared" si="6"/>
        <v>General anesthesia</v>
      </c>
      <c r="K131">
        <f t="shared" si="5"/>
        <v>0</v>
      </c>
      <c r="L131">
        <f t="shared" si="5"/>
        <v>1</v>
      </c>
      <c r="M131">
        <f t="shared" si="5"/>
        <v>0</v>
      </c>
    </row>
    <row r="132" spans="1:13">
      <c r="A132" t="s">
        <v>679</v>
      </c>
      <c r="B132" t="s">
        <v>684</v>
      </c>
      <c r="C132" t="s">
        <v>875</v>
      </c>
      <c r="D132">
        <v>302.24</v>
      </c>
      <c r="E132">
        <v>1</v>
      </c>
      <c r="F132">
        <f t="shared" si="4"/>
        <v>302.24</v>
      </c>
      <c r="H132" t="str">
        <f t="shared" si="6"/>
        <v>Ear and Eye Infection</v>
      </c>
      <c r="I132" t="str">
        <f t="shared" si="6"/>
        <v>Neck Lipoma/Mass removal</v>
      </c>
      <c r="J132" t="str">
        <f t="shared" si="6"/>
        <v xml:space="preserve">Glove surgeons size 7 sterile_Pair_HH080400_CMST
</v>
      </c>
      <c r="K132">
        <f t="shared" si="5"/>
        <v>302.24</v>
      </c>
      <c r="L132">
        <f t="shared" si="5"/>
        <v>1</v>
      </c>
      <c r="M132">
        <f t="shared" si="5"/>
        <v>302.24</v>
      </c>
    </row>
    <row r="133" spans="1:13">
      <c r="A133" t="s">
        <v>679</v>
      </c>
      <c r="B133" t="s">
        <v>684</v>
      </c>
      <c r="C133" t="s">
        <v>876</v>
      </c>
      <c r="D133">
        <v>465</v>
      </c>
      <c r="E133">
        <v>1</v>
      </c>
      <c r="F133">
        <f t="shared" si="4"/>
        <v>465</v>
      </c>
      <c r="H133" t="str">
        <f t="shared" si="6"/>
        <v>Ear and Eye Infection</v>
      </c>
      <c r="I133" t="str">
        <f t="shared" si="6"/>
        <v>Neck Lipoma/Mass removal</v>
      </c>
      <c r="J133" t="str">
        <f t="shared" si="6"/>
        <v>IV giving/infusion set, with needle</v>
      </c>
      <c r="K133">
        <f t="shared" si="5"/>
        <v>465</v>
      </c>
      <c r="L133">
        <f t="shared" si="5"/>
        <v>1</v>
      </c>
      <c r="M133">
        <f t="shared" si="5"/>
        <v>465</v>
      </c>
    </row>
    <row r="134" spans="1:13">
      <c r="A134" t="s">
        <v>679</v>
      </c>
      <c r="B134" t="s">
        <v>684</v>
      </c>
      <c r="C134" t="s">
        <v>877</v>
      </c>
      <c r="D134">
        <v>1764.94</v>
      </c>
      <c r="E134">
        <v>1</v>
      </c>
      <c r="F134">
        <f t="shared" ref="F134:F197" si="7">E134*D134</f>
        <v>1764.94</v>
      </c>
      <c r="H134" t="str">
        <f t="shared" si="6"/>
        <v>Ear and Eye Infection</v>
      </c>
      <c r="I134" t="str">
        <f t="shared" si="6"/>
        <v>Neck Lipoma/Mass removal</v>
      </c>
      <c r="J134" t="str">
        <f t="shared" si="6"/>
        <v xml:space="preserve">Ketamine hydrochloride 50mg/ml, 10ml_Each_BB044400_CMST
</v>
      </c>
      <c r="K134">
        <f t="shared" si="5"/>
        <v>1764.94</v>
      </c>
      <c r="L134">
        <f t="shared" si="5"/>
        <v>1</v>
      </c>
      <c r="M134">
        <f t="shared" si="5"/>
        <v>1764.94</v>
      </c>
    </row>
    <row r="135" spans="1:13">
      <c r="A135" t="s">
        <v>679</v>
      </c>
      <c r="B135" t="s">
        <v>684</v>
      </c>
      <c r="C135" t="s">
        <v>878</v>
      </c>
      <c r="D135">
        <v>1765.26</v>
      </c>
      <c r="E135">
        <v>1</v>
      </c>
      <c r="F135">
        <f t="shared" si="7"/>
        <v>1765.26</v>
      </c>
      <c r="H135" t="str">
        <f t="shared" si="6"/>
        <v>Ear and Eye Infection</v>
      </c>
      <c r="I135" t="str">
        <f t="shared" si="6"/>
        <v>Neck Lipoma/Mass removal</v>
      </c>
      <c r="J135" t="str">
        <f t="shared" si="6"/>
        <v xml:space="preserve">Pethidine hydrochloride 50mg/1ml, 2ml_Each_BB062700_CMST
</v>
      </c>
      <c r="K135">
        <f t="shared" si="5"/>
        <v>1765.26</v>
      </c>
      <c r="L135">
        <f t="shared" si="5"/>
        <v>1</v>
      </c>
      <c r="M135">
        <f t="shared" si="5"/>
        <v>1765.26</v>
      </c>
    </row>
    <row r="136" spans="1:13">
      <c r="A136" t="s">
        <v>679</v>
      </c>
      <c r="B136" t="s">
        <v>684</v>
      </c>
      <c r="C136" t="s">
        <v>879</v>
      </c>
      <c r="D136">
        <v>178.77</v>
      </c>
      <c r="E136">
        <v>1</v>
      </c>
      <c r="F136">
        <f t="shared" si="7"/>
        <v>178.77</v>
      </c>
      <c r="H136" t="str">
        <f t="shared" si="6"/>
        <v>Ear and Eye Infection</v>
      </c>
      <c r="I136" t="str">
        <f t="shared" si="6"/>
        <v>Neck Lipoma/Mass removal</v>
      </c>
      <c r="J136" t="str">
        <f t="shared" si="6"/>
        <v xml:space="preserve">Polyamide monofilament suture sterile 1, on 40mm 3/8 circle reverse cutting needle_12_GG005100_CMST
</v>
      </c>
      <c r="K136">
        <f t="shared" si="5"/>
        <v>178.77</v>
      </c>
      <c r="L136">
        <f t="shared" si="5"/>
        <v>1</v>
      </c>
      <c r="M136">
        <f t="shared" si="5"/>
        <v>178.77</v>
      </c>
    </row>
    <row r="137" spans="1:13">
      <c r="A137" t="s">
        <v>679</v>
      </c>
      <c r="B137" t="s">
        <v>684</v>
      </c>
      <c r="C137" t="s">
        <v>880</v>
      </c>
      <c r="D137">
        <v>0</v>
      </c>
      <c r="E137">
        <v>1</v>
      </c>
      <c r="F137">
        <f t="shared" si="7"/>
        <v>0</v>
      </c>
      <c r="H137" t="str">
        <f t="shared" si="6"/>
        <v>Ear and Eye Infection</v>
      </c>
      <c r="I137" t="str">
        <f t="shared" si="6"/>
        <v>Neck Lipoma/Mass removal</v>
      </c>
      <c r="J137" t="str">
        <f t="shared" si="6"/>
        <v xml:space="preserve">Povidone iodine 10% solution_200ml_DN004470_CMST
</v>
      </c>
      <c r="K137">
        <f t="shared" si="5"/>
        <v>0</v>
      </c>
      <c r="L137">
        <f t="shared" si="5"/>
        <v>1</v>
      </c>
      <c r="M137">
        <f t="shared" si="5"/>
        <v>0</v>
      </c>
    </row>
    <row r="138" spans="1:13">
      <c r="A138" t="s">
        <v>679</v>
      </c>
      <c r="B138" t="s">
        <v>684</v>
      </c>
      <c r="C138" t="s">
        <v>881</v>
      </c>
      <c r="D138">
        <v>0</v>
      </c>
      <c r="E138">
        <v>1</v>
      </c>
      <c r="F138">
        <f t="shared" si="7"/>
        <v>0</v>
      </c>
      <c r="H138" t="str">
        <f t="shared" si="6"/>
        <v>Ear and Eye Infection</v>
      </c>
      <c r="I138" t="str">
        <f t="shared" si="6"/>
        <v>Neck Lipoma/Mass removal</v>
      </c>
      <c r="J138" t="str">
        <f t="shared" si="6"/>
        <v xml:space="preserve">Scalpel blade size 22 (individually wrapped),Carbon steel_100_HH124500_Each
</v>
      </c>
      <c r="K138">
        <f t="shared" si="5"/>
        <v>0</v>
      </c>
      <c r="L138">
        <f t="shared" si="5"/>
        <v>1</v>
      </c>
      <c r="M138">
        <f t="shared" si="5"/>
        <v>0</v>
      </c>
    </row>
    <row r="139" spans="1:13">
      <c r="A139" t="s">
        <v>679</v>
      </c>
      <c r="B139" t="s">
        <v>684</v>
      </c>
      <c r="C139" t="s">
        <v>882</v>
      </c>
      <c r="D139">
        <v>0</v>
      </c>
      <c r="E139">
        <v>1</v>
      </c>
      <c r="F139">
        <f t="shared" si="7"/>
        <v>0</v>
      </c>
      <c r="H139" t="str">
        <f t="shared" si="6"/>
        <v>Ear and Eye Infection</v>
      </c>
      <c r="I139" t="str">
        <f t="shared" si="6"/>
        <v>Neck Lipoma/Mass removal</v>
      </c>
      <c r="J139" t="str">
        <f t="shared" si="6"/>
        <v xml:space="preserve">Silk black braided non absorbable suture sterile 3/0 on 30mm 1/2 circle cutting needle_12_GG026700_CMST
</v>
      </c>
      <c r="K139">
        <f t="shared" si="5"/>
        <v>0</v>
      </c>
      <c r="L139">
        <f t="shared" si="5"/>
        <v>1</v>
      </c>
      <c r="M139">
        <f t="shared" si="5"/>
        <v>0</v>
      </c>
    </row>
    <row r="140" spans="1:13">
      <c r="A140" t="s">
        <v>679</v>
      </c>
      <c r="B140" t="s">
        <v>684</v>
      </c>
      <c r="C140" t="s">
        <v>883</v>
      </c>
      <c r="D140">
        <v>1642.5</v>
      </c>
      <c r="E140">
        <v>1</v>
      </c>
      <c r="F140">
        <f t="shared" si="7"/>
        <v>1642.5</v>
      </c>
      <c r="H140" t="str">
        <f t="shared" si="6"/>
        <v>Ear and Eye Infection</v>
      </c>
      <c r="I140" t="str">
        <f t="shared" si="6"/>
        <v>Neck Lipoma/Mass removal</v>
      </c>
      <c r="J140" t="str">
        <f t="shared" si="6"/>
        <v xml:space="preserve">Sodium lactate compound (Ringers lactate), 500ml_Each_BB071700_CMST
</v>
      </c>
      <c r="K140">
        <f t="shared" si="5"/>
        <v>1642.5</v>
      </c>
      <c r="L140">
        <f t="shared" si="5"/>
        <v>1</v>
      </c>
      <c r="M140">
        <f t="shared" si="5"/>
        <v>1642.5</v>
      </c>
    </row>
    <row r="141" spans="1:13">
      <c r="A141" t="s">
        <v>679</v>
      </c>
      <c r="B141" t="s">
        <v>684</v>
      </c>
      <c r="C141" t="s">
        <v>839</v>
      </c>
      <c r="D141">
        <v>153.52000000000001</v>
      </c>
      <c r="E141">
        <v>1</v>
      </c>
      <c r="F141">
        <f t="shared" si="7"/>
        <v>153.52000000000001</v>
      </c>
      <c r="H141" t="str">
        <f t="shared" si="6"/>
        <v>Ear and Eye Infection</v>
      </c>
      <c r="I141" t="str">
        <f t="shared" si="6"/>
        <v>Neck Lipoma/Mass removal</v>
      </c>
      <c r="J141" t="str">
        <f t="shared" si="6"/>
        <v xml:space="preserve">Syringe, autodestruct, 5ml, disposable, hypoluer with 21g needle_Each_HH150000_CMST + Alcohol swabs/wipes 70% isopropyl alcohol 100 pieces_100_FF000300_CMST
</v>
      </c>
      <c r="K141">
        <f t="shared" si="5"/>
        <v>153.52000000000001</v>
      </c>
      <c r="L141">
        <f t="shared" si="5"/>
        <v>1</v>
      </c>
      <c r="M141">
        <f t="shared" si="5"/>
        <v>153.52000000000001</v>
      </c>
    </row>
    <row r="142" spans="1:13">
      <c r="A142" t="s">
        <v>679</v>
      </c>
      <c r="B142" t="s">
        <v>685</v>
      </c>
      <c r="C142" t="s">
        <v>875</v>
      </c>
      <c r="D142">
        <v>604.48</v>
      </c>
      <c r="E142">
        <v>1</v>
      </c>
      <c r="F142">
        <f t="shared" si="7"/>
        <v>604.48</v>
      </c>
      <c r="H142" t="str">
        <f t="shared" si="6"/>
        <v>Ear and Eye Infection</v>
      </c>
      <c r="I142" t="str">
        <f t="shared" si="6"/>
        <v>Superficial foreign body removal</v>
      </c>
      <c r="J142" t="str">
        <f t="shared" si="6"/>
        <v xml:space="preserve">Glove surgeons size 7 sterile_Pair_HH080400_CMST
</v>
      </c>
      <c r="K142">
        <f t="shared" si="5"/>
        <v>604.48</v>
      </c>
      <c r="L142">
        <f t="shared" si="5"/>
        <v>1</v>
      </c>
      <c r="M142">
        <f t="shared" si="5"/>
        <v>604.48</v>
      </c>
    </row>
    <row r="143" spans="1:13">
      <c r="A143" t="s">
        <v>679</v>
      </c>
      <c r="B143" t="s">
        <v>685</v>
      </c>
      <c r="C143" t="s">
        <v>876</v>
      </c>
      <c r="D143">
        <v>465</v>
      </c>
      <c r="E143">
        <v>1</v>
      </c>
      <c r="F143">
        <f t="shared" si="7"/>
        <v>465</v>
      </c>
      <c r="H143" t="str">
        <f t="shared" si="6"/>
        <v>Ear and Eye Infection</v>
      </c>
      <c r="I143" t="str">
        <f t="shared" si="6"/>
        <v>Superficial foreign body removal</v>
      </c>
      <c r="J143" t="str">
        <f t="shared" si="6"/>
        <v>IV giving/infusion set, with needle</v>
      </c>
      <c r="K143">
        <f t="shared" si="5"/>
        <v>465</v>
      </c>
      <c r="L143">
        <f t="shared" si="5"/>
        <v>1</v>
      </c>
      <c r="M143">
        <f t="shared" si="5"/>
        <v>465</v>
      </c>
    </row>
    <row r="144" spans="1:13">
      <c r="A144" t="s">
        <v>679</v>
      </c>
      <c r="B144" t="s">
        <v>685</v>
      </c>
      <c r="C144" t="s">
        <v>877</v>
      </c>
      <c r="D144">
        <v>1764.94</v>
      </c>
      <c r="E144">
        <v>1</v>
      </c>
      <c r="F144">
        <f t="shared" si="7"/>
        <v>1764.94</v>
      </c>
      <c r="H144" t="str">
        <f t="shared" si="6"/>
        <v>Ear and Eye Infection</v>
      </c>
      <c r="I144" t="str">
        <f t="shared" si="6"/>
        <v>Superficial foreign body removal</v>
      </c>
      <c r="J144" t="str">
        <f t="shared" si="6"/>
        <v xml:space="preserve">Ketamine hydrochloride 50mg/ml, 10ml_Each_BB044400_CMST
</v>
      </c>
      <c r="K144">
        <f t="shared" si="5"/>
        <v>1764.94</v>
      </c>
      <c r="L144">
        <f t="shared" si="5"/>
        <v>1</v>
      </c>
      <c r="M144">
        <f t="shared" si="5"/>
        <v>1764.94</v>
      </c>
    </row>
    <row r="145" spans="1:13">
      <c r="A145" t="s">
        <v>679</v>
      </c>
      <c r="B145" t="s">
        <v>685</v>
      </c>
      <c r="C145" t="s">
        <v>886</v>
      </c>
      <c r="D145">
        <v>0</v>
      </c>
      <c r="E145">
        <v>1</v>
      </c>
      <c r="F145">
        <f t="shared" si="7"/>
        <v>0</v>
      </c>
      <c r="H145" t="str">
        <f t="shared" si="6"/>
        <v>Ear and Eye Infection</v>
      </c>
      <c r="I145" t="str">
        <f t="shared" si="6"/>
        <v>Superficial foreign body removal</v>
      </c>
      <c r="J145" t="str">
        <f t="shared" si="6"/>
        <v>Light anesthesia</v>
      </c>
      <c r="K145">
        <f t="shared" si="5"/>
        <v>0</v>
      </c>
      <c r="L145">
        <f t="shared" si="5"/>
        <v>1</v>
      </c>
      <c r="M145">
        <f t="shared" si="5"/>
        <v>0</v>
      </c>
    </row>
    <row r="146" spans="1:13">
      <c r="A146" t="s">
        <v>679</v>
      </c>
      <c r="B146" t="s">
        <v>685</v>
      </c>
      <c r="C146" t="s">
        <v>878</v>
      </c>
      <c r="D146">
        <v>1765.26</v>
      </c>
      <c r="E146">
        <v>1</v>
      </c>
      <c r="F146">
        <f t="shared" si="7"/>
        <v>1765.26</v>
      </c>
      <c r="H146" t="str">
        <f t="shared" si="6"/>
        <v>Ear and Eye Infection</v>
      </c>
      <c r="I146" t="str">
        <f t="shared" si="6"/>
        <v>Superficial foreign body removal</v>
      </c>
      <c r="J146" t="str">
        <f t="shared" si="6"/>
        <v xml:space="preserve">Pethidine hydrochloride 50mg/1ml, 2ml_Each_BB062700_CMST
</v>
      </c>
      <c r="K146">
        <f t="shared" si="5"/>
        <v>1765.26</v>
      </c>
      <c r="L146">
        <f t="shared" si="5"/>
        <v>1</v>
      </c>
      <c r="M146">
        <f t="shared" si="5"/>
        <v>1765.26</v>
      </c>
    </row>
    <row r="147" spans="1:13">
      <c r="A147" t="s">
        <v>679</v>
      </c>
      <c r="B147" t="s">
        <v>685</v>
      </c>
      <c r="C147" t="s">
        <v>880</v>
      </c>
      <c r="D147">
        <v>0</v>
      </c>
      <c r="E147">
        <v>1</v>
      </c>
      <c r="F147">
        <f t="shared" si="7"/>
        <v>0</v>
      </c>
      <c r="H147" t="str">
        <f t="shared" si="6"/>
        <v>Ear and Eye Infection</v>
      </c>
      <c r="I147" t="str">
        <f t="shared" si="6"/>
        <v>Superficial foreign body removal</v>
      </c>
      <c r="J147" t="str">
        <f t="shared" si="6"/>
        <v xml:space="preserve">Povidone iodine 10% solution_200ml_DN004470_CMST
</v>
      </c>
      <c r="K147">
        <f t="shared" si="5"/>
        <v>0</v>
      </c>
      <c r="L147">
        <f t="shared" si="5"/>
        <v>1</v>
      </c>
      <c r="M147">
        <f t="shared" si="5"/>
        <v>0</v>
      </c>
    </row>
    <row r="148" spans="1:13">
      <c r="A148" t="s">
        <v>679</v>
      </c>
      <c r="B148" t="s">
        <v>685</v>
      </c>
      <c r="C148" t="s">
        <v>883</v>
      </c>
      <c r="D148">
        <v>1642.5</v>
      </c>
      <c r="E148">
        <v>1</v>
      </c>
      <c r="F148">
        <f t="shared" si="7"/>
        <v>1642.5</v>
      </c>
      <c r="H148" t="str">
        <f t="shared" si="6"/>
        <v>Ear and Eye Infection</v>
      </c>
      <c r="I148" t="str">
        <f t="shared" si="6"/>
        <v>Superficial foreign body removal</v>
      </c>
      <c r="J148" t="str">
        <f t="shared" si="6"/>
        <v xml:space="preserve">Sodium lactate compound (Ringers lactate), 500ml_Each_BB071700_CMST
</v>
      </c>
      <c r="K148">
        <f t="shared" si="5"/>
        <v>1642.5</v>
      </c>
      <c r="L148">
        <f t="shared" si="5"/>
        <v>1</v>
      </c>
      <c r="M148">
        <f t="shared" si="5"/>
        <v>1642.5</v>
      </c>
    </row>
    <row r="149" spans="1:13">
      <c r="A149" t="s">
        <v>679</v>
      </c>
      <c r="B149" t="s">
        <v>685</v>
      </c>
      <c r="C149" t="s">
        <v>839</v>
      </c>
      <c r="D149">
        <v>153.52000000000001</v>
      </c>
      <c r="E149">
        <v>1</v>
      </c>
      <c r="F149">
        <f t="shared" si="7"/>
        <v>153.52000000000001</v>
      </c>
      <c r="H149" t="str">
        <f t="shared" si="6"/>
        <v>Ear and Eye Infection</v>
      </c>
      <c r="I149" t="str">
        <f t="shared" si="6"/>
        <v>Superficial foreign body removal</v>
      </c>
      <c r="J149" t="str">
        <f t="shared" si="6"/>
        <v xml:space="preserve">Syringe, autodestruct, 5ml, disposable, hypoluer with 21g needle_Each_HH150000_CMST + Alcohol swabs/wipes 70% isopropyl alcohol 100 pieces_100_FF000300_CMST
</v>
      </c>
      <c r="K149">
        <f t="shared" si="5"/>
        <v>153.52000000000001</v>
      </c>
      <c r="L149">
        <f t="shared" si="5"/>
        <v>1</v>
      </c>
      <c r="M149">
        <f t="shared" si="5"/>
        <v>153.52000000000001</v>
      </c>
    </row>
    <row r="150" spans="1:13">
      <c r="A150" t="s">
        <v>679</v>
      </c>
      <c r="B150" t="s">
        <v>686</v>
      </c>
      <c r="C150" t="s">
        <v>871</v>
      </c>
      <c r="D150">
        <v>130.36000000000001</v>
      </c>
      <c r="E150">
        <v>1</v>
      </c>
      <c r="F150">
        <f t="shared" si="7"/>
        <v>130.36000000000001</v>
      </c>
      <c r="H150" t="str">
        <f t="shared" si="6"/>
        <v>Ear and Eye Infection</v>
      </c>
      <c r="I150" t="str">
        <f t="shared" si="6"/>
        <v>Throat and Nasal Surgery</v>
      </c>
      <c r="J150" t="str">
        <f t="shared" si="6"/>
        <v xml:space="preserve">Atropine sulphate 600 micrograms/ml, 1ml_Each_BB006600_CMST
</v>
      </c>
      <c r="K150">
        <f t="shared" si="5"/>
        <v>130.36000000000001</v>
      </c>
      <c r="L150">
        <f t="shared" si="5"/>
        <v>1</v>
      </c>
      <c r="M150">
        <f t="shared" si="5"/>
        <v>130.36000000000001</v>
      </c>
    </row>
    <row r="151" spans="1:13">
      <c r="A151" t="s">
        <v>679</v>
      </c>
      <c r="B151" t="s">
        <v>686</v>
      </c>
      <c r="C151" t="s">
        <v>872</v>
      </c>
      <c r="D151">
        <v>0</v>
      </c>
      <c r="E151">
        <v>1</v>
      </c>
      <c r="F151">
        <f t="shared" si="7"/>
        <v>0</v>
      </c>
      <c r="H151" t="str">
        <f t="shared" si="6"/>
        <v>Ear and Eye Infection</v>
      </c>
      <c r="I151" t="str">
        <f t="shared" si="6"/>
        <v>Throat and Nasal Surgery</v>
      </c>
      <c r="J151" t="str">
        <f t="shared" si="6"/>
        <v xml:space="preserve">Catgut chromic suture sterile 0, round bodied ? circle 40mm needle_12_GG000600_CMST
</v>
      </c>
      <c r="K151">
        <f t="shared" si="5"/>
        <v>0</v>
      </c>
      <c r="L151">
        <f t="shared" si="5"/>
        <v>1</v>
      </c>
      <c r="M151">
        <f t="shared" si="5"/>
        <v>0</v>
      </c>
    </row>
    <row r="152" spans="1:13">
      <c r="A152" t="s">
        <v>679</v>
      </c>
      <c r="B152" t="s">
        <v>686</v>
      </c>
      <c r="C152" t="s">
        <v>873</v>
      </c>
      <c r="D152">
        <v>8822.4</v>
      </c>
      <c r="E152">
        <v>1</v>
      </c>
      <c r="F152">
        <f t="shared" si="7"/>
        <v>8822.4</v>
      </c>
      <c r="H152" t="str">
        <f t="shared" si="6"/>
        <v>Ear and Eye Infection</v>
      </c>
      <c r="I152" t="str">
        <f t="shared" si="6"/>
        <v>Throat and Nasal Surgery</v>
      </c>
      <c r="J152" t="str">
        <f t="shared" si="6"/>
        <v>Cefotaxime 500mg, PFR</v>
      </c>
      <c r="K152">
        <f t="shared" si="5"/>
        <v>8822.4</v>
      </c>
      <c r="L152">
        <f t="shared" si="5"/>
        <v>1</v>
      </c>
      <c r="M152">
        <f t="shared" si="5"/>
        <v>8822.4</v>
      </c>
    </row>
    <row r="153" spans="1:13">
      <c r="A153" t="s">
        <v>679</v>
      </c>
      <c r="B153" t="s">
        <v>686</v>
      </c>
      <c r="C153" t="s">
        <v>874</v>
      </c>
      <c r="D153">
        <v>0</v>
      </c>
      <c r="E153">
        <v>1</v>
      </c>
      <c r="F153">
        <f t="shared" si="7"/>
        <v>0</v>
      </c>
      <c r="H153" t="str">
        <f t="shared" si="6"/>
        <v>Ear and Eye Infection</v>
      </c>
      <c r="I153" t="str">
        <f t="shared" si="6"/>
        <v>Throat and Nasal Surgery</v>
      </c>
      <c r="J153" t="str">
        <f t="shared" si="6"/>
        <v>General anesthesia</v>
      </c>
      <c r="K153">
        <f t="shared" si="5"/>
        <v>0</v>
      </c>
      <c r="L153">
        <f t="shared" si="5"/>
        <v>1</v>
      </c>
      <c r="M153">
        <f t="shared" si="5"/>
        <v>0</v>
      </c>
    </row>
    <row r="154" spans="1:13">
      <c r="A154" t="s">
        <v>679</v>
      </c>
      <c r="B154" t="s">
        <v>686</v>
      </c>
      <c r="C154" t="s">
        <v>875</v>
      </c>
      <c r="D154">
        <v>604.48</v>
      </c>
      <c r="E154">
        <v>1</v>
      </c>
      <c r="F154">
        <f t="shared" si="7"/>
        <v>604.48</v>
      </c>
      <c r="H154" t="str">
        <f t="shared" si="6"/>
        <v>Ear and Eye Infection</v>
      </c>
      <c r="I154" t="str">
        <f t="shared" si="6"/>
        <v>Throat and Nasal Surgery</v>
      </c>
      <c r="J154" t="str">
        <f t="shared" si="6"/>
        <v xml:space="preserve">Glove surgeons size 7 sterile_Pair_HH080400_CMST
</v>
      </c>
      <c r="K154">
        <f t="shared" si="5"/>
        <v>604.48</v>
      </c>
      <c r="L154">
        <f t="shared" si="5"/>
        <v>1</v>
      </c>
      <c r="M154">
        <f t="shared" si="5"/>
        <v>604.48</v>
      </c>
    </row>
    <row r="155" spans="1:13">
      <c r="A155" t="s">
        <v>679</v>
      </c>
      <c r="B155" t="s">
        <v>686</v>
      </c>
      <c r="C155" t="s">
        <v>876</v>
      </c>
      <c r="D155">
        <v>465</v>
      </c>
      <c r="E155">
        <v>1</v>
      </c>
      <c r="F155">
        <f t="shared" si="7"/>
        <v>465</v>
      </c>
      <c r="H155" t="str">
        <f t="shared" si="6"/>
        <v>Ear and Eye Infection</v>
      </c>
      <c r="I155" t="str">
        <f t="shared" si="6"/>
        <v>Throat and Nasal Surgery</v>
      </c>
      <c r="J155" t="str">
        <f t="shared" si="6"/>
        <v>IV giving/infusion set, with needle</v>
      </c>
      <c r="K155">
        <f t="shared" si="5"/>
        <v>465</v>
      </c>
      <c r="L155">
        <f t="shared" si="5"/>
        <v>1</v>
      </c>
      <c r="M155">
        <f t="shared" si="5"/>
        <v>465</v>
      </c>
    </row>
    <row r="156" spans="1:13">
      <c r="A156" t="s">
        <v>679</v>
      </c>
      <c r="B156" t="s">
        <v>686</v>
      </c>
      <c r="C156" t="s">
        <v>877</v>
      </c>
      <c r="D156">
        <v>1764.94</v>
      </c>
      <c r="E156">
        <v>1</v>
      </c>
      <c r="F156">
        <f t="shared" si="7"/>
        <v>1764.94</v>
      </c>
      <c r="H156" t="str">
        <f t="shared" si="6"/>
        <v>Ear and Eye Infection</v>
      </c>
      <c r="I156" t="str">
        <f t="shared" si="6"/>
        <v>Throat and Nasal Surgery</v>
      </c>
      <c r="J156" t="str">
        <f t="shared" si="6"/>
        <v xml:space="preserve">Ketamine hydrochloride 50mg/ml, 10ml_Each_BB044400_CMST
</v>
      </c>
      <c r="K156">
        <f t="shared" si="5"/>
        <v>1764.94</v>
      </c>
      <c r="L156">
        <f t="shared" si="5"/>
        <v>1</v>
      </c>
      <c r="M156">
        <f t="shared" si="5"/>
        <v>1764.94</v>
      </c>
    </row>
    <row r="157" spans="1:13">
      <c r="A157" t="s">
        <v>679</v>
      </c>
      <c r="B157" t="s">
        <v>686</v>
      </c>
      <c r="C157" t="s">
        <v>878</v>
      </c>
      <c r="D157">
        <v>1765.26</v>
      </c>
      <c r="E157">
        <v>1</v>
      </c>
      <c r="F157">
        <f t="shared" si="7"/>
        <v>1765.26</v>
      </c>
      <c r="H157" t="str">
        <f t="shared" si="6"/>
        <v>Ear and Eye Infection</v>
      </c>
      <c r="I157" t="str">
        <f t="shared" si="6"/>
        <v>Throat and Nasal Surgery</v>
      </c>
      <c r="J157" t="str">
        <f t="shared" si="6"/>
        <v xml:space="preserve">Pethidine hydrochloride 50mg/1ml, 2ml_Each_BB062700_CMST
</v>
      </c>
      <c r="K157">
        <f t="shared" si="5"/>
        <v>1765.26</v>
      </c>
      <c r="L157">
        <f t="shared" si="5"/>
        <v>1</v>
      </c>
      <c r="M157">
        <f t="shared" si="5"/>
        <v>1765.26</v>
      </c>
    </row>
    <row r="158" spans="1:13">
      <c r="A158" t="s">
        <v>679</v>
      </c>
      <c r="B158" t="s">
        <v>686</v>
      </c>
      <c r="C158" t="s">
        <v>879</v>
      </c>
      <c r="D158">
        <v>536.29999999999995</v>
      </c>
      <c r="E158">
        <v>1</v>
      </c>
      <c r="F158">
        <f t="shared" si="7"/>
        <v>536.29999999999995</v>
      </c>
      <c r="H158" t="str">
        <f t="shared" si="6"/>
        <v>Ear and Eye Infection</v>
      </c>
      <c r="I158" t="str">
        <f t="shared" si="6"/>
        <v>Throat and Nasal Surgery</v>
      </c>
      <c r="J158" t="str">
        <f t="shared" si="6"/>
        <v xml:space="preserve">Polyamide monofilament suture sterile 1, on 40mm 3/8 circle reverse cutting needle_12_GG005100_CMST
</v>
      </c>
      <c r="K158">
        <f t="shared" si="5"/>
        <v>536.29999999999995</v>
      </c>
      <c r="L158">
        <f t="shared" si="5"/>
        <v>1</v>
      </c>
      <c r="M158">
        <f t="shared" si="5"/>
        <v>536.29999999999995</v>
      </c>
    </row>
    <row r="159" spans="1:13">
      <c r="A159" t="s">
        <v>679</v>
      </c>
      <c r="B159" t="s">
        <v>686</v>
      </c>
      <c r="C159" t="s">
        <v>880</v>
      </c>
      <c r="D159">
        <v>0</v>
      </c>
      <c r="E159">
        <v>1</v>
      </c>
      <c r="F159">
        <f t="shared" si="7"/>
        <v>0</v>
      </c>
      <c r="H159" t="str">
        <f t="shared" si="6"/>
        <v>Ear and Eye Infection</v>
      </c>
      <c r="I159" t="str">
        <f t="shared" si="6"/>
        <v>Throat and Nasal Surgery</v>
      </c>
      <c r="J159" t="str">
        <f t="shared" si="6"/>
        <v xml:space="preserve">Povidone iodine 10% solution_200ml_DN004470_CMST
</v>
      </c>
      <c r="K159">
        <f t="shared" si="5"/>
        <v>0</v>
      </c>
      <c r="L159">
        <f t="shared" si="5"/>
        <v>1</v>
      </c>
      <c r="M159">
        <f t="shared" si="5"/>
        <v>0</v>
      </c>
    </row>
    <row r="160" spans="1:13">
      <c r="A160" t="s">
        <v>679</v>
      </c>
      <c r="B160" t="s">
        <v>686</v>
      </c>
      <c r="C160" t="s">
        <v>881</v>
      </c>
      <c r="D160">
        <v>0</v>
      </c>
      <c r="E160">
        <v>1</v>
      </c>
      <c r="F160">
        <f t="shared" si="7"/>
        <v>0</v>
      </c>
      <c r="H160" t="str">
        <f t="shared" si="6"/>
        <v>Ear and Eye Infection</v>
      </c>
      <c r="I160" t="str">
        <f t="shared" si="6"/>
        <v>Throat and Nasal Surgery</v>
      </c>
      <c r="J160" t="str">
        <f t="shared" si="6"/>
        <v xml:space="preserve">Scalpel blade size 22 (individually wrapped),Carbon steel_100_HH124500_Each
</v>
      </c>
      <c r="K160">
        <f t="shared" si="5"/>
        <v>0</v>
      </c>
      <c r="L160">
        <f t="shared" si="5"/>
        <v>1</v>
      </c>
      <c r="M160">
        <f t="shared" si="5"/>
        <v>0</v>
      </c>
    </row>
    <row r="161" spans="1:13">
      <c r="A161" t="s">
        <v>679</v>
      </c>
      <c r="B161" t="s">
        <v>686</v>
      </c>
      <c r="C161" t="s">
        <v>882</v>
      </c>
      <c r="D161">
        <v>0</v>
      </c>
      <c r="E161">
        <v>1</v>
      </c>
      <c r="F161">
        <f t="shared" si="7"/>
        <v>0</v>
      </c>
      <c r="H161" t="str">
        <f t="shared" si="6"/>
        <v>Ear and Eye Infection</v>
      </c>
      <c r="I161" t="str">
        <f t="shared" si="6"/>
        <v>Throat and Nasal Surgery</v>
      </c>
      <c r="J161" t="str">
        <f t="shared" si="6"/>
        <v xml:space="preserve">Silk black braided non absorbable suture sterile 3/0 on 30mm 1/2 circle cutting needle_12_GG026700_CMST
</v>
      </c>
      <c r="K161">
        <f t="shared" si="5"/>
        <v>0</v>
      </c>
      <c r="L161">
        <f t="shared" si="5"/>
        <v>1</v>
      </c>
      <c r="M161">
        <f t="shared" si="5"/>
        <v>0</v>
      </c>
    </row>
    <row r="162" spans="1:13">
      <c r="A162" t="s">
        <v>679</v>
      </c>
      <c r="B162" t="s">
        <v>686</v>
      </c>
      <c r="C162" t="s">
        <v>883</v>
      </c>
      <c r="D162">
        <v>1642.5</v>
      </c>
      <c r="E162">
        <v>1</v>
      </c>
      <c r="F162">
        <f t="shared" si="7"/>
        <v>1642.5</v>
      </c>
      <c r="H162" t="str">
        <f t="shared" si="6"/>
        <v>Ear and Eye Infection</v>
      </c>
      <c r="I162" t="str">
        <f t="shared" si="6"/>
        <v>Throat and Nasal Surgery</v>
      </c>
      <c r="J162" t="str">
        <f t="shared" si="6"/>
        <v xml:space="preserve">Sodium lactate compound (Ringers lactate), 500ml_Each_BB071700_CMST
</v>
      </c>
      <c r="K162">
        <f t="shared" si="5"/>
        <v>1642.5</v>
      </c>
      <c r="L162">
        <f t="shared" si="5"/>
        <v>1</v>
      </c>
      <c r="M162">
        <f t="shared" si="5"/>
        <v>1642.5</v>
      </c>
    </row>
    <row r="163" spans="1:13">
      <c r="A163" t="s">
        <v>679</v>
      </c>
      <c r="B163" t="s">
        <v>686</v>
      </c>
      <c r="C163" t="s">
        <v>839</v>
      </c>
      <c r="D163">
        <v>153.52000000000001</v>
      </c>
      <c r="E163">
        <v>1</v>
      </c>
      <c r="F163">
        <f t="shared" si="7"/>
        <v>153.52000000000001</v>
      </c>
      <c r="H163" t="str">
        <f t="shared" si="6"/>
        <v>Ear and Eye Infection</v>
      </c>
      <c r="I163" t="str">
        <f t="shared" si="6"/>
        <v>Throat and Nasal Surgery</v>
      </c>
      <c r="J163" t="str">
        <f t="shared" si="6"/>
        <v xml:space="preserve">Syringe, autodestruct, 5ml, disposable, hypoluer with 21g needle_Each_HH150000_CMST + Alcohol swabs/wipes 70% isopropyl alcohol 100 pieces_100_FF000300_CMST
</v>
      </c>
      <c r="K163">
        <f t="shared" si="5"/>
        <v>153.52000000000001</v>
      </c>
      <c r="L163">
        <f t="shared" si="5"/>
        <v>1</v>
      </c>
      <c r="M163">
        <f t="shared" si="5"/>
        <v>153.52000000000001</v>
      </c>
    </row>
    <row r="164" spans="1:13">
      <c r="A164" t="s">
        <v>679</v>
      </c>
      <c r="B164" t="s">
        <v>687</v>
      </c>
      <c r="C164" t="s">
        <v>871</v>
      </c>
      <c r="D164">
        <v>130.36000000000001</v>
      </c>
      <c r="E164">
        <v>1</v>
      </c>
      <c r="F164">
        <f t="shared" si="7"/>
        <v>130.36000000000001</v>
      </c>
      <c r="H164" t="str">
        <f t="shared" si="6"/>
        <v>Ear and Eye Infection</v>
      </c>
      <c r="I164" t="str">
        <f t="shared" si="6"/>
        <v>Tonsillectomy</v>
      </c>
      <c r="J164" t="str">
        <f t="shared" si="6"/>
        <v xml:space="preserve">Atropine sulphate 600 micrograms/ml, 1ml_Each_BB006600_CMST
</v>
      </c>
      <c r="K164">
        <f t="shared" si="5"/>
        <v>130.36000000000001</v>
      </c>
      <c r="L164">
        <f t="shared" si="5"/>
        <v>1</v>
      </c>
      <c r="M164">
        <f t="shared" si="5"/>
        <v>130.36000000000001</v>
      </c>
    </row>
    <row r="165" spans="1:13">
      <c r="A165" t="s">
        <v>679</v>
      </c>
      <c r="B165" t="s">
        <v>687</v>
      </c>
      <c r="C165" t="s">
        <v>872</v>
      </c>
      <c r="D165">
        <v>0</v>
      </c>
      <c r="E165">
        <v>1</v>
      </c>
      <c r="F165">
        <f t="shared" si="7"/>
        <v>0</v>
      </c>
      <c r="H165" t="str">
        <f t="shared" si="6"/>
        <v>Ear and Eye Infection</v>
      </c>
      <c r="I165" t="str">
        <f t="shared" si="6"/>
        <v>Tonsillectomy</v>
      </c>
      <c r="J165" t="str">
        <f t="shared" si="6"/>
        <v xml:space="preserve">Catgut chromic suture sterile 0, round bodied ? circle 40mm needle_12_GG000600_CMST
</v>
      </c>
      <c r="K165">
        <f t="shared" si="5"/>
        <v>0</v>
      </c>
      <c r="L165">
        <f t="shared" si="5"/>
        <v>1</v>
      </c>
      <c r="M165">
        <f t="shared" si="5"/>
        <v>0</v>
      </c>
    </row>
    <row r="166" spans="1:13">
      <c r="A166" t="s">
        <v>679</v>
      </c>
      <c r="B166" t="s">
        <v>687</v>
      </c>
      <c r="C166" t="s">
        <v>887</v>
      </c>
      <c r="D166">
        <v>8822.4</v>
      </c>
      <c r="E166">
        <v>1</v>
      </c>
      <c r="F166">
        <f t="shared" si="7"/>
        <v>8822.4</v>
      </c>
      <c r="H166" t="str">
        <f t="shared" si="6"/>
        <v>Ear and Eye Infection</v>
      </c>
      <c r="I166" t="str">
        <f t="shared" si="6"/>
        <v>Tonsillectomy</v>
      </c>
      <c r="J166" t="str">
        <f t="shared" si="6"/>
        <v>Cefazolin, ampoule, 500 mg</v>
      </c>
      <c r="K166">
        <f t="shared" si="5"/>
        <v>8822.4</v>
      </c>
      <c r="L166">
        <f t="shared" si="5"/>
        <v>1</v>
      </c>
      <c r="M166">
        <f t="shared" si="5"/>
        <v>8822.4</v>
      </c>
    </row>
    <row r="167" spans="1:13">
      <c r="A167" t="s">
        <v>679</v>
      </c>
      <c r="B167" t="s">
        <v>687</v>
      </c>
      <c r="C167" t="s">
        <v>874</v>
      </c>
      <c r="D167">
        <v>0</v>
      </c>
      <c r="E167">
        <v>1</v>
      </c>
      <c r="F167">
        <f t="shared" si="7"/>
        <v>0</v>
      </c>
      <c r="H167" t="str">
        <f t="shared" si="6"/>
        <v>Ear and Eye Infection</v>
      </c>
      <c r="I167" t="str">
        <f t="shared" si="6"/>
        <v>Tonsillectomy</v>
      </c>
      <c r="J167" t="str">
        <f t="shared" si="6"/>
        <v>General anesthesia</v>
      </c>
      <c r="K167">
        <f t="shared" si="6"/>
        <v>0</v>
      </c>
      <c r="L167">
        <f t="shared" si="6"/>
        <v>1</v>
      </c>
      <c r="M167">
        <f t="shared" si="6"/>
        <v>0</v>
      </c>
    </row>
    <row r="168" spans="1:13">
      <c r="A168" t="s">
        <v>679</v>
      </c>
      <c r="B168" t="s">
        <v>687</v>
      </c>
      <c r="C168" t="s">
        <v>875</v>
      </c>
      <c r="D168">
        <v>604.48</v>
      </c>
      <c r="E168">
        <v>1</v>
      </c>
      <c r="F168">
        <f t="shared" si="7"/>
        <v>604.48</v>
      </c>
      <c r="H168" t="str">
        <f t="shared" ref="H168:M210" si="8">A168</f>
        <v>Ear and Eye Infection</v>
      </c>
      <c r="I168" t="str">
        <f t="shared" si="8"/>
        <v>Tonsillectomy</v>
      </c>
      <c r="J168" t="str">
        <f t="shared" si="8"/>
        <v xml:space="preserve">Glove surgeons size 7 sterile_Pair_HH080400_CMST
</v>
      </c>
      <c r="K168">
        <f t="shared" si="8"/>
        <v>604.48</v>
      </c>
      <c r="L168">
        <f t="shared" si="8"/>
        <v>1</v>
      </c>
      <c r="M168">
        <f t="shared" si="8"/>
        <v>604.48</v>
      </c>
    </row>
    <row r="169" spans="1:13">
      <c r="A169" t="s">
        <v>679</v>
      </c>
      <c r="B169" t="s">
        <v>687</v>
      </c>
      <c r="C169" t="s">
        <v>876</v>
      </c>
      <c r="D169">
        <v>465</v>
      </c>
      <c r="E169">
        <v>1</v>
      </c>
      <c r="F169">
        <f t="shared" si="7"/>
        <v>465</v>
      </c>
      <c r="H169" t="str">
        <f t="shared" si="8"/>
        <v>Ear and Eye Infection</v>
      </c>
      <c r="I169" t="str">
        <f t="shared" si="8"/>
        <v>Tonsillectomy</v>
      </c>
      <c r="J169" t="str">
        <f t="shared" si="8"/>
        <v>IV giving/infusion set, with needle</v>
      </c>
      <c r="K169">
        <f t="shared" si="8"/>
        <v>465</v>
      </c>
      <c r="L169">
        <f t="shared" si="8"/>
        <v>1</v>
      </c>
      <c r="M169">
        <f t="shared" si="8"/>
        <v>465</v>
      </c>
    </row>
    <row r="170" spans="1:13">
      <c r="A170" t="s">
        <v>679</v>
      </c>
      <c r="B170" t="s">
        <v>687</v>
      </c>
      <c r="C170" t="s">
        <v>877</v>
      </c>
      <c r="D170">
        <v>1764.94</v>
      </c>
      <c r="E170">
        <v>1</v>
      </c>
      <c r="F170">
        <f t="shared" si="7"/>
        <v>1764.94</v>
      </c>
      <c r="H170" t="str">
        <f t="shared" si="8"/>
        <v>Ear and Eye Infection</v>
      </c>
      <c r="I170" t="str">
        <f t="shared" si="8"/>
        <v>Tonsillectomy</v>
      </c>
      <c r="J170" t="str">
        <f t="shared" si="8"/>
        <v xml:space="preserve">Ketamine hydrochloride 50mg/ml, 10ml_Each_BB044400_CMST
</v>
      </c>
      <c r="K170">
        <f t="shared" si="8"/>
        <v>1764.94</v>
      </c>
      <c r="L170">
        <f t="shared" si="8"/>
        <v>1</v>
      </c>
      <c r="M170">
        <f t="shared" si="8"/>
        <v>1764.94</v>
      </c>
    </row>
    <row r="171" spans="1:13">
      <c r="A171" t="s">
        <v>679</v>
      </c>
      <c r="B171" t="s">
        <v>687</v>
      </c>
      <c r="C171" t="s">
        <v>878</v>
      </c>
      <c r="D171">
        <v>1765.26</v>
      </c>
      <c r="E171">
        <v>1</v>
      </c>
      <c r="F171">
        <f t="shared" si="7"/>
        <v>1765.26</v>
      </c>
      <c r="H171" t="str">
        <f t="shared" si="8"/>
        <v>Ear and Eye Infection</v>
      </c>
      <c r="I171" t="str">
        <f t="shared" si="8"/>
        <v>Tonsillectomy</v>
      </c>
      <c r="J171" t="str">
        <f t="shared" si="8"/>
        <v xml:space="preserve">Pethidine hydrochloride 50mg/1ml, 2ml_Each_BB062700_CMST
</v>
      </c>
      <c r="K171">
        <f t="shared" si="8"/>
        <v>1765.26</v>
      </c>
      <c r="L171">
        <f t="shared" si="8"/>
        <v>1</v>
      </c>
      <c r="M171">
        <f t="shared" si="8"/>
        <v>1765.26</v>
      </c>
    </row>
    <row r="172" spans="1:13">
      <c r="A172" t="s">
        <v>679</v>
      </c>
      <c r="B172" t="s">
        <v>687</v>
      </c>
      <c r="C172" t="s">
        <v>879</v>
      </c>
      <c r="D172">
        <v>536.29999999999995</v>
      </c>
      <c r="E172">
        <v>1</v>
      </c>
      <c r="F172">
        <f t="shared" si="7"/>
        <v>536.29999999999995</v>
      </c>
      <c r="H172" t="str">
        <f t="shared" si="8"/>
        <v>Ear and Eye Infection</v>
      </c>
      <c r="I172" t="str">
        <f t="shared" si="8"/>
        <v>Tonsillectomy</v>
      </c>
      <c r="J172" t="str">
        <f t="shared" si="8"/>
        <v xml:space="preserve">Polyamide monofilament suture sterile 1, on 40mm 3/8 circle reverse cutting needle_12_GG005100_CMST
</v>
      </c>
      <c r="K172">
        <f t="shared" si="8"/>
        <v>536.29999999999995</v>
      </c>
      <c r="L172">
        <f t="shared" si="8"/>
        <v>1</v>
      </c>
      <c r="M172">
        <f t="shared" si="8"/>
        <v>536.29999999999995</v>
      </c>
    </row>
    <row r="173" spans="1:13">
      <c r="A173" t="s">
        <v>679</v>
      </c>
      <c r="B173" t="s">
        <v>687</v>
      </c>
      <c r="C173" t="s">
        <v>880</v>
      </c>
      <c r="D173">
        <v>0</v>
      </c>
      <c r="E173">
        <v>1</v>
      </c>
      <c r="F173">
        <f t="shared" si="7"/>
        <v>0</v>
      </c>
      <c r="H173" t="str">
        <f t="shared" si="8"/>
        <v>Ear and Eye Infection</v>
      </c>
      <c r="I173" t="str">
        <f t="shared" si="8"/>
        <v>Tonsillectomy</v>
      </c>
      <c r="J173" t="str">
        <f t="shared" si="8"/>
        <v xml:space="preserve">Povidone iodine 10% solution_200ml_DN004470_CMST
</v>
      </c>
      <c r="K173">
        <f t="shared" si="8"/>
        <v>0</v>
      </c>
      <c r="L173">
        <f t="shared" si="8"/>
        <v>1</v>
      </c>
      <c r="M173">
        <f t="shared" si="8"/>
        <v>0</v>
      </c>
    </row>
    <row r="174" spans="1:13">
      <c r="A174" t="s">
        <v>679</v>
      </c>
      <c r="B174" t="s">
        <v>687</v>
      </c>
      <c r="C174" t="s">
        <v>881</v>
      </c>
      <c r="D174">
        <v>0</v>
      </c>
      <c r="E174">
        <v>1</v>
      </c>
      <c r="F174">
        <f t="shared" si="7"/>
        <v>0</v>
      </c>
      <c r="H174" t="str">
        <f t="shared" si="8"/>
        <v>Ear and Eye Infection</v>
      </c>
      <c r="I174" t="str">
        <f t="shared" si="8"/>
        <v>Tonsillectomy</v>
      </c>
      <c r="J174" t="str">
        <f t="shared" si="8"/>
        <v xml:space="preserve">Scalpel blade size 22 (individually wrapped),Carbon steel_100_HH124500_Each
</v>
      </c>
      <c r="K174">
        <f t="shared" si="8"/>
        <v>0</v>
      </c>
      <c r="L174">
        <f t="shared" si="8"/>
        <v>1</v>
      </c>
      <c r="M174">
        <f t="shared" si="8"/>
        <v>0</v>
      </c>
    </row>
    <row r="175" spans="1:13">
      <c r="A175" t="s">
        <v>679</v>
      </c>
      <c r="B175" t="s">
        <v>687</v>
      </c>
      <c r="C175" t="s">
        <v>882</v>
      </c>
      <c r="D175">
        <v>0</v>
      </c>
      <c r="E175">
        <v>1</v>
      </c>
      <c r="F175">
        <f t="shared" si="7"/>
        <v>0</v>
      </c>
      <c r="H175" t="str">
        <f t="shared" si="8"/>
        <v>Ear and Eye Infection</v>
      </c>
      <c r="I175" t="str">
        <f t="shared" si="8"/>
        <v>Tonsillectomy</v>
      </c>
      <c r="J175" t="str">
        <f t="shared" si="8"/>
        <v xml:space="preserve">Silk black braided non absorbable suture sterile 3/0 on 30mm 1/2 circle cutting needle_12_GG026700_CMST
</v>
      </c>
      <c r="K175">
        <f t="shared" si="8"/>
        <v>0</v>
      </c>
      <c r="L175">
        <f t="shared" si="8"/>
        <v>1</v>
      </c>
      <c r="M175">
        <f t="shared" si="8"/>
        <v>0</v>
      </c>
    </row>
    <row r="176" spans="1:13">
      <c r="A176" t="s">
        <v>679</v>
      </c>
      <c r="B176" t="s">
        <v>687</v>
      </c>
      <c r="C176" t="s">
        <v>883</v>
      </c>
      <c r="D176">
        <v>1642.5</v>
      </c>
      <c r="E176">
        <v>1</v>
      </c>
      <c r="F176">
        <f t="shared" si="7"/>
        <v>1642.5</v>
      </c>
      <c r="H176" t="str">
        <f t="shared" si="8"/>
        <v>Ear and Eye Infection</v>
      </c>
      <c r="I176" t="str">
        <f t="shared" si="8"/>
        <v>Tonsillectomy</v>
      </c>
      <c r="J176" t="str">
        <f t="shared" si="8"/>
        <v xml:space="preserve">Sodium lactate compound (Ringers lactate), 500ml_Each_BB071700_CMST
</v>
      </c>
      <c r="K176">
        <f t="shared" si="8"/>
        <v>1642.5</v>
      </c>
      <c r="L176">
        <f t="shared" si="8"/>
        <v>1</v>
      </c>
      <c r="M176">
        <f t="shared" si="8"/>
        <v>1642.5</v>
      </c>
    </row>
    <row r="177" spans="1:13">
      <c r="A177" t="s">
        <v>679</v>
      </c>
      <c r="B177" t="s">
        <v>687</v>
      </c>
      <c r="C177" t="s">
        <v>839</v>
      </c>
      <c r="D177">
        <v>153.52000000000001</v>
      </c>
      <c r="E177">
        <v>1</v>
      </c>
      <c r="F177">
        <f t="shared" si="7"/>
        <v>153.52000000000001</v>
      </c>
      <c r="H177" t="str">
        <f t="shared" si="8"/>
        <v>Ear and Eye Infection</v>
      </c>
      <c r="I177" t="str">
        <f t="shared" si="8"/>
        <v>Tonsillectomy</v>
      </c>
      <c r="J177" t="str">
        <f t="shared" si="8"/>
        <v xml:space="preserve">Syringe, autodestruct, 5ml, disposable, hypoluer with 21g needle_Each_HH150000_CMST + Alcohol swabs/wipes 70% isopropyl alcohol 100 pieces_100_FF000300_CMST
</v>
      </c>
      <c r="K177">
        <f t="shared" si="8"/>
        <v>153.52000000000001</v>
      </c>
      <c r="L177">
        <f t="shared" si="8"/>
        <v>1</v>
      </c>
      <c r="M177">
        <f t="shared" si="8"/>
        <v>153.52000000000001</v>
      </c>
    </row>
    <row r="178" spans="1:13">
      <c r="A178" t="s">
        <v>679</v>
      </c>
      <c r="B178" t="s">
        <v>687</v>
      </c>
      <c r="C178" t="s">
        <v>888</v>
      </c>
      <c r="D178">
        <v>0</v>
      </c>
      <c r="E178">
        <v>1</v>
      </c>
      <c r="F178">
        <f t="shared" si="7"/>
        <v>0</v>
      </c>
      <c r="H178" t="str">
        <f t="shared" si="8"/>
        <v>Ear and Eye Infection</v>
      </c>
      <c r="I178" t="str">
        <f t="shared" si="8"/>
        <v>Tonsillectomy</v>
      </c>
      <c r="J178" t="str">
        <f t="shared" si="8"/>
        <v>Tonsillectomy kit</v>
      </c>
      <c r="K178">
        <f t="shared" si="8"/>
        <v>0</v>
      </c>
      <c r="L178">
        <f t="shared" si="8"/>
        <v>1</v>
      </c>
      <c r="M178">
        <f t="shared" si="8"/>
        <v>0</v>
      </c>
    </row>
    <row r="179" spans="1:13">
      <c r="A179" t="s">
        <v>679</v>
      </c>
      <c r="B179" t="s">
        <v>678</v>
      </c>
      <c r="C179" t="s">
        <v>889</v>
      </c>
      <c r="D179">
        <v>190.03</v>
      </c>
      <c r="E179">
        <v>0.4</v>
      </c>
      <c r="F179">
        <f t="shared" si="7"/>
        <v>76.012</v>
      </c>
      <c r="H179" t="str">
        <f t="shared" si="8"/>
        <v>Ear and Eye Infection</v>
      </c>
      <c r="I179" t="str">
        <f t="shared" si="8"/>
        <v>Trachoma mass drug administration</v>
      </c>
      <c r="J179" t="str">
        <f t="shared" si="8"/>
        <v xml:space="preserve">Azithromycin 500mgTablet_30_AA008702_CMST
</v>
      </c>
      <c r="K179">
        <f t="shared" si="8"/>
        <v>190.03</v>
      </c>
      <c r="L179">
        <f t="shared" si="8"/>
        <v>0.4</v>
      </c>
      <c r="M179">
        <f t="shared" si="8"/>
        <v>76.012</v>
      </c>
    </row>
    <row r="180" spans="1:13">
      <c r="A180" t="s">
        <v>679</v>
      </c>
      <c r="B180" t="s">
        <v>678</v>
      </c>
      <c r="C180" t="s">
        <v>890</v>
      </c>
      <c r="D180">
        <v>234.96</v>
      </c>
      <c r="E180">
        <v>0.6</v>
      </c>
      <c r="F180">
        <f t="shared" si="7"/>
        <v>140.976</v>
      </c>
      <c r="H180" t="str">
        <f t="shared" si="8"/>
        <v>Ear and Eye Infection</v>
      </c>
      <c r="I180" t="str">
        <f t="shared" si="8"/>
        <v>Trachoma mass drug administration</v>
      </c>
      <c r="J180" t="str">
        <f t="shared" si="8"/>
        <v xml:space="preserve">Azithromycin dihydrate 200mg base/5ml suspension, 15ml_Bottle_DN260200_CMST
</v>
      </c>
      <c r="K180">
        <f t="shared" si="8"/>
        <v>234.96</v>
      </c>
      <c r="L180">
        <f t="shared" si="8"/>
        <v>0.6</v>
      </c>
      <c r="M180">
        <f t="shared" si="8"/>
        <v>140.976</v>
      </c>
    </row>
    <row r="181" spans="1:13">
      <c r="A181" t="s">
        <v>679</v>
      </c>
      <c r="B181" t="s">
        <v>678</v>
      </c>
      <c r="C181" t="s">
        <v>868</v>
      </c>
      <c r="D181">
        <v>0</v>
      </c>
      <c r="E181">
        <v>1</v>
      </c>
      <c r="F181">
        <f t="shared" si="7"/>
        <v>0</v>
      </c>
      <c r="H181" t="str">
        <f t="shared" si="8"/>
        <v>Ear and Eye Infection</v>
      </c>
      <c r="I181" t="str">
        <f t="shared" si="8"/>
        <v>Trachoma mass drug administration</v>
      </c>
      <c r="J181" t="str">
        <f t="shared" si="8"/>
        <v xml:space="preserve">Tetracycline eye ointment 1%, 3.5g_Each_EE048300_CMST
</v>
      </c>
      <c r="K181">
        <f t="shared" si="8"/>
        <v>0</v>
      </c>
      <c r="L181">
        <f t="shared" si="8"/>
        <v>1</v>
      </c>
      <c r="M181">
        <f t="shared" si="8"/>
        <v>0</v>
      </c>
    </row>
    <row r="182" spans="1:13">
      <c r="A182" t="s">
        <v>679</v>
      </c>
      <c r="B182" t="s">
        <v>688</v>
      </c>
      <c r="C182" t="s">
        <v>891</v>
      </c>
      <c r="D182">
        <v>2689.81</v>
      </c>
      <c r="E182">
        <v>1</v>
      </c>
      <c r="F182">
        <f t="shared" si="7"/>
        <v>2689.81</v>
      </c>
      <c r="H182" t="str">
        <f t="shared" si="8"/>
        <v>Ear and Eye Infection</v>
      </c>
      <c r="I182" t="str">
        <f t="shared" si="8"/>
        <v>Treatment of conjunctivitis</v>
      </c>
      <c r="J182" t="str">
        <f t="shared" si="8"/>
        <v xml:space="preserve">Cotton wool, 500g_Each_FF007800_CMST
</v>
      </c>
      <c r="K182">
        <f t="shared" si="8"/>
        <v>2689.81</v>
      </c>
      <c r="L182">
        <f t="shared" si="8"/>
        <v>1</v>
      </c>
      <c r="M182">
        <f t="shared" si="8"/>
        <v>2689.81</v>
      </c>
    </row>
    <row r="183" spans="1:13">
      <c r="A183" t="s">
        <v>679</v>
      </c>
      <c r="B183" t="s">
        <v>688</v>
      </c>
      <c r="C183" t="s">
        <v>834</v>
      </c>
      <c r="D183">
        <v>43.87</v>
      </c>
      <c r="E183">
        <v>1</v>
      </c>
      <c r="F183">
        <f t="shared" si="7"/>
        <v>43.87</v>
      </c>
      <c r="H183" t="str">
        <f t="shared" si="8"/>
        <v>Ear and Eye Infection</v>
      </c>
      <c r="I183" t="str">
        <f t="shared" si="8"/>
        <v>Treatment of conjunctivitis</v>
      </c>
      <c r="J183" t="str">
        <f t="shared" si="8"/>
        <v xml:space="preserve">Paracetamol 500mg, tablets_1000_AA049500_CMST
</v>
      </c>
      <c r="K183">
        <f t="shared" si="8"/>
        <v>43.87</v>
      </c>
      <c r="L183">
        <f t="shared" si="8"/>
        <v>1</v>
      </c>
      <c r="M183">
        <f t="shared" si="8"/>
        <v>43.87</v>
      </c>
    </row>
    <row r="184" spans="1:13">
      <c r="A184" t="s">
        <v>679</v>
      </c>
      <c r="B184" t="s">
        <v>688</v>
      </c>
      <c r="C184" t="s">
        <v>868</v>
      </c>
      <c r="D184">
        <v>363.17</v>
      </c>
      <c r="E184">
        <v>1</v>
      </c>
      <c r="F184">
        <f t="shared" si="7"/>
        <v>363.17</v>
      </c>
      <c r="H184" t="str">
        <f t="shared" si="8"/>
        <v>Ear and Eye Infection</v>
      </c>
      <c r="I184" t="str">
        <f t="shared" si="8"/>
        <v>Treatment of conjunctivitis</v>
      </c>
      <c r="J184" t="str">
        <f t="shared" si="8"/>
        <v xml:space="preserve">Tetracycline eye ointment 1%, 3.5g_Each_EE048300_CMST
</v>
      </c>
      <c r="K184">
        <f t="shared" si="8"/>
        <v>363.17</v>
      </c>
      <c r="L184">
        <f t="shared" si="8"/>
        <v>1</v>
      </c>
      <c r="M184">
        <f t="shared" si="8"/>
        <v>363.17</v>
      </c>
    </row>
    <row r="185" spans="1:13">
      <c r="A185" t="s">
        <v>679</v>
      </c>
      <c r="B185" t="s">
        <v>689</v>
      </c>
      <c r="C185" t="s">
        <v>892</v>
      </c>
      <c r="D185">
        <v>220.85</v>
      </c>
      <c r="E185">
        <v>1</v>
      </c>
      <c r="F185">
        <f t="shared" si="7"/>
        <v>220.85</v>
      </c>
      <c r="H185" t="str">
        <f t="shared" si="8"/>
        <v>Ear and Eye Infection</v>
      </c>
      <c r="I185" t="str">
        <f t="shared" si="8"/>
        <v>Wax removal</v>
      </c>
      <c r="J185" t="str">
        <f t="shared" si="8"/>
        <v>Ear wax cleaning syringe</v>
      </c>
      <c r="K185">
        <f t="shared" si="8"/>
        <v>220.85</v>
      </c>
      <c r="L185">
        <f t="shared" si="8"/>
        <v>1</v>
      </c>
      <c r="M185">
        <f t="shared" si="8"/>
        <v>220.85</v>
      </c>
    </row>
    <row r="186" spans="1:13">
      <c r="A186" t="s">
        <v>679</v>
      </c>
      <c r="B186" t="s">
        <v>689</v>
      </c>
      <c r="C186" t="s">
        <v>893</v>
      </c>
      <c r="D186">
        <v>0</v>
      </c>
      <c r="E186">
        <v>1</v>
      </c>
      <c r="F186">
        <f t="shared" si="7"/>
        <v>0</v>
      </c>
      <c r="H186" t="str">
        <f t="shared" si="8"/>
        <v>Ear and Eye Infection</v>
      </c>
      <c r="I186" t="str">
        <f t="shared" si="8"/>
        <v>Wax removal</v>
      </c>
      <c r="J186" t="str">
        <f t="shared" si="8"/>
        <v>Sterile water</v>
      </c>
      <c r="K186">
        <f t="shared" si="8"/>
        <v>0</v>
      </c>
      <c r="L186">
        <f t="shared" si="8"/>
        <v>1</v>
      </c>
      <c r="M186">
        <f t="shared" si="8"/>
        <v>0</v>
      </c>
    </row>
    <row r="187" spans="1:13">
      <c r="A187" t="s">
        <v>58</v>
      </c>
      <c r="B187" t="s">
        <v>690</v>
      </c>
      <c r="C187" t="s">
        <v>894</v>
      </c>
      <c r="D187">
        <v>84.67</v>
      </c>
      <c r="E187">
        <v>1</v>
      </c>
      <c r="F187">
        <f t="shared" si="7"/>
        <v>84.67</v>
      </c>
      <c r="H187" t="str">
        <f t="shared" si="8"/>
        <v>HIV/AIDS</v>
      </c>
      <c r="I187" t="str">
        <f t="shared" si="8"/>
        <v>Adv HIV labs</v>
      </c>
      <c r="J187" t="str">
        <f t="shared" si="8"/>
        <v xml:space="preserve">Bottle, Blood Collecting Plain Plastic Vacutainer, 5ml_100_MM038700_CMST
</v>
      </c>
      <c r="K187">
        <f t="shared" si="8"/>
        <v>84.67</v>
      </c>
      <c r="L187">
        <f t="shared" si="8"/>
        <v>1</v>
      </c>
      <c r="M187">
        <f t="shared" si="8"/>
        <v>84.67</v>
      </c>
    </row>
    <row r="188" spans="1:13">
      <c r="A188" t="s">
        <v>58</v>
      </c>
      <c r="B188" t="s">
        <v>690</v>
      </c>
      <c r="C188" t="s">
        <v>895</v>
      </c>
      <c r="D188">
        <v>0</v>
      </c>
      <c r="E188">
        <v>1</v>
      </c>
      <c r="F188">
        <f t="shared" si="7"/>
        <v>0</v>
      </c>
      <c r="H188" t="str">
        <f t="shared" si="8"/>
        <v>HIV/AIDS</v>
      </c>
      <c r="I188" t="str">
        <f t="shared" si="8"/>
        <v>Adv HIV labs</v>
      </c>
      <c r="J188" t="str">
        <f t="shared" si="8"/>
        <v>CrAg Test</v>
      </c>
      <c r="K188">
        <f t="shared" si="8"/>
        <v>0</v>
      </c>
      <c r="L188">
        <f t="shared" si="8"/>
        <v>1</v>
      </c>
      <c r="M188">
        <f t="shared" si="8"/>
        <v>0</v>
      </c>
    </row>
    <row r="189" spans="1:13">
      <c r="A189" t="s">
        <v>58</v>
      </c>
      <c r="B189" t="s">
        <v>690</v>
      </c>
      <c r="C189" t="s">
        <v>896</v>
      </c>
      <c r="D189">
        <v>800</v>
      </c>
      <c r="E189">
        <v>1</v>
      </c>
      <c r="F189">
        <f t="shared" si="7"/>
        <v>800</v>
      </c>
      <c r="H189" t="str">
        <f t="shared" si="8"/>
        <v>HIV/AIDS</v>
      </c>
      <c r="I189" t="str">
        <f t="shared" si="8"/>
        <v>Adv HIV labs</v>
      </c>
      <c r="J189" t="str">
        <f t="shared" si="8"/>
        <v xml:space="preserve">Creatinine Liquicolor Test Kit (Human), 200ml_Each_MM091500_CMST
</v>
      </c>
      <c r="K189">
        <f t="shared" si="8"/>
        <v>800</v>
      </c>
      <c r="L189">
        <f t="shared" si="8"/>
        <v>1</v>
      </c>
      <c r="M189">
        <f t="shared" si="8"/>
        <v>800</v>
      </c>
    </row>
    <row r="190" spans="1:13">
      <c r="A190" t="s">
        <v>58</v>
      </c>
      <c r="B190" t="s">
        <v>690</v>
      </c>
      <c r="C190" t="s">
        <v>897</v>
      </c>
      <c r="D190">
        <v>71.239999999999995</v>
      </c>
      <c r="E190">
        <v>2</v>
      </c>
      <c r="F190">
        <f t="shared" si="7"/>
        <v>142.47999999999999</v>
      </c>
      <c r="H190" t="str">
        <f t="shared" si="8"/>
        <v>HIV/AIDS</v>
      </c>
      <c r="I190" t="str">
        <f t="shared" si="8"/>
        <v>Adv HIV labs</v>
      </c>
      <c r="J190" t="str">
        <f t="shared" si="8"/>
        <v xml:space="preserve">Glove disposable powdered latex large_100_HH077400_CMST
</v>
      </c>
      <c r="K190">
        <f t="shared" si="8"/>
        <v>71.239999999999995</v>
      </c>
      <c r="L190">
        <f t="shared" si="8"/>
        <v>2</v>
      </c>
      <c r="M190">
        <f t="shared" si="8"/>
        <v>142.47999999999999</v>
      </c>
    </row>
    <row r="191" spans="1:13">
      <c r="A191" t="s">
        <v>58</v>
      </c>
      <c r="B191" t="s">
        <v>690</v>
      </c>
      <c r="C191" t="s">
        <v>898</v>
      </c>
      <c r="D191">
        <v>220.85</v>
      </c>
      <c r="E191">
        <v>1</v>
      </c>
      <c r="F191">
        <f t="shared" si="7"/>
        <v>220.85</v>
      </c>
      <c r="H191" t="str">
        <f t="shared" si="8"/>
        <v>HIV/AIDS</v>
      </c>
      <c r="I191" t="str">
        <f t="shared" si="8"/>
        <v>Adv HIV labs</v>
      </c>
      <c r="J191" t="str">
        <f t="shared" si="8"/>
        <v>Needle for blood draw</v>
      </c>
      <c r="K191">
        <f t="shared" si="8"/>
        <v>220.85</v>
      </c>
      <c r="L191">
        <f t="shared" si="8"/>
        <v>1</v>
      </c>
      <c r="M191">
        <f t="shared" si="8"/>
        <v>220.85</v>
      </c>
    </row>
    <row r="192" spans="1:13">
      <c r="A192" t="s">
        <v>58</v>
      </c>
      <c r="B192" t="s">
        <v>690</v>
      </c>
      <c r="C192" t="s">
        <v>839</v>
      </c>
      <c r="D192">
        <v>307.04000000000002</v>
      </c>
      <c r="E192">
        <v>2</v>
      </c>
      <c r="F192">
        <f t="shared" si="7"/>
        <v>614.08000000000004</v>
      </c>
      <c r="H192" t="str">
        <f t="shared" si="8"/>
        <v>HIV/AIDS</v>
      </c>
      <c r="I192" t="str">
        <f t="shared" si="8"/>
        <v>Adv HIV labs</v>
      </c>
      <c r="J192" t="str">
        <f t="shared" si="8"/>
        <v xml:space="preserve">Syringe, autodestruct, 5ml, disposable, hypoluer with 21g needle_Each_HH150000_CMST + Alcohol swabs/wipes 70% isopropyl alcohol 100 pieces_100_FF000300_CMST
</v>
      </c>
      <c r="K192">
        <f t="shared" si="8"/>
        <v>307.04000000000002</v>
      </c>
      <c r="L192">
        <f t="shared" si="8"/>
        <v>2</v>
      </c>
      <c r="M192">
        <f t="shared" si="8"/>
        <v>614.08000000000004</v>
      </c>
    </row>
    <row r="193" spans="1:13">
      <c r="A193" t="s">
        <v>58</v>
      </c>
      <c r="B193" t="s">
        <v>63</v>
      </c>
      <c r="C193" t="s">
        <v>899</v>
      </c>
      <c r="D193">
        <v>26280</v>
      </c>
      <c r="E193">
        <v>1</v>
      </c>
      <c r="F193">
        <f t="shared" si="7"/>
        <v>26280</v>
      </c>
      <c r="H193" t="str">
        <f t="shared" si="8"/>
        <v>HIV/AIDS</v>
      </c>
      <c r="I193" t="str">
        <f t="shared" si="8"/>
        <v>ART for men</v>
      </c>
      <c r="J193" t="str">
        <f t="shared" si="8"/>
        <v>DTG 50mg</v>
      </c>
      <c r="K193">
        <f t="shared" si="8"/>
        <v>26280</v>
      </c>
      <c r="L193">
        <f t="shared" si="8"/>
        <v>1</v>
      </c>
      <c r="M193">
        <f t="shared" si="8"/>
        <v>26280</v>
      </c>
    </row>
    <row r="194" spans="1:13">
      <c r="A194" t="s">
        <v>58</v>
      </c>
      <c r="B194" t="s">
        <v>63</v>
      </c>
      <c r="C194" t="s">
        <v>900</v>
      </c>
      <c r="D194">
        <v>43800</v>
      </c>
      <c r="E194">
        <v>1</v>
      </c>
      <c r="F194">
        <f t="shared" si="7"/>
        <v>43800</v>
      </c>
      <c r="H194" t="str">
        <f t="shared" si="8"/>
        <v>HIV/AIDS</v>
      </c>
      <c r="I194" t="str">
        <f t="shared" si="8"/>
        <v>ART for men</v>
      </c>
      <c r="J194" t="str">
        <f t="shared" si="8"/>
        <v>TDF/3TC</v>
      </c>
      <c r="K194">
        <f t="shared" si="8"/>
        <v>43800</v>
      </c>
      <c r="L194">
        <f t="shared" si="8"/>
        <v>1</v>
      </c>
      <c r="M194">
        <f t="shared" si="8"/>
        <v>43800</v>
      </c>
    </row>
    <row r="195" spans="1:13">
      <c r="A195" t="s">
        <v>58</v>
      </c>
      <c r="B195" t="s">
        <v>691</v>
      </c>
      <c r="C195" t="s">
        <v>901</v>
      </c>
      <c r="D195">
        <v>3403.23</v>
      </c>
      <c r="E195">
        <v>1</v>
      </c>
      <c r="F195">
        <f t="shared" si="7"/>
        <v>3403.23</v>
      </c>
      <c r="H195" t="str">
        <f t="shared" si="8"/>
        <v>HIV/AIDS</v>
      </c>
      <c r="I195" t="str">
        <f t="shared" si="8"/>
        <v>CD4 Count</v>
      </c>
      <c r="J195" t="str">
        <f t="shared" si="8"/>
        <v>CD4 PIMA cartridge</v>
      </c>
      <c r="K195">
        <f t="shared" si="8"/>
        <v>3403.23</v>
      </c>
      <c r="L195">
        <f t="shared" si="8"/>
        <v>1</v>
      </c>
      <c r="M195">
        <f t="shared" si="8"/>
        <v>3403.23</v>
      </c>
    </row>
    <row r="196" spans="1:13">
      <c r="A196" t="s">
        <v>58</v>
      </c>
      <c r="B196" t="s">
        <v>691</v>
      </c>
      <c r="C196" t="s">
        <v>897</v>
      </c>
      <c r="D196">
        <v>35.619999999999997</v>
      </c>
      <c r="E196">
        <v>1</v>
      </c>
      <c r="F196">
        <f t="shared" si="7"/>
        <v>35.619999999999997</v>
      </c>
      <c r="H196" t="str">
        <f t="shared" si="8"/>
        <v>HIV/AIDS</v>
      </c>
      <c r="I196" t="str">
        <f t="shared" si="8"/>
        <v>CD4 Count</v>
      </c>
      <c r="J196" t="str">
        <f t="shared" si="8"/>
        <v xml:space="preserve">Glove disposable powdered latex large_100_HH077400_CMST
</v>
      </c>
      <c r="K196">
        <f t="shared" si="8"/>
        <v>35.619999999999997</v>
      </c>
      <c r="L196">
        <f t="shared" si="8"/>
        <v>1</v>
      </c>
      <c r="M196">
        <f t="shared" si="8"/>
        <v>35.619999999999997</v>
      </c>
    </row>
    <row r="197" spans="1:13">
      <c r="A197" t="s">
        <v>58</v>
      </c>
      <c r="B197" t="s">
        <v>660</v>
      </c>
      <c r="C197" t="s">
        <v>830</v>
      </c>
      <c r="D197">
        <v>4194</v>
      </c>
      <c r="E197">
        <v>1</v>
      </c>
      <c r="F197">
        <f t="shared" si="7"/>
        <v>4194</v>
      </c>
      <c r="H197" t="str">
        <f t="shared" si="8"/>
        <v>HIV/AIDS</v>
      </c>
      <c r="I197" t="str">
        <f t="shared" si="8"/>
        <v>Condoms</v>
      </c>
      <c r="J197" t="str">
        <f t="shared" si="8"/>
        <v>Male Condoms</v>
      </c>
      <c r="K197">
        <f t="shared" si="8"/>
        <v>4194</v>
      </c>
      <c r="L197">
        <f t="shared" si="8"/>
        <v>1</v>
      </c>
      <c r="M197">
        <f t="shared" si="8"/>
        <v>4194</v>
      </c>
    </row>
    <row r="198" spans="1:13">
      <c r="A198" t="s">
        <v>58</v>
      </c>
      <c r="B198" t="s">
        <v>692</v>
      </c>
      <c r="C198" t="s">
        <v>902</v>
      </c>
      <c r="D198">
        <v>8113.12</v>
      </c>
      <c r="E198">
        <v>0.30000000000000004</v>
      </c>
      <c r="F198">
        <f t="shared" ref="F198:F261" si="9">E198*D198</f>
        <v>2433.9360000000001</v>
      </c>
      <c r="H198" t="str">
        <f t="shared" si="8"/>
        <v>HIV/AIDS</v>
      </c>
      <c r="I198" t="str">
        <f t="shared" si="8"/>
        <v>Cotrimoxazole for children in PMTCT and HIV+ patients</v>
      </c>
      <c r="J198" t="str">
        <f t="shared" si="8"/>
        <v xml:space="preserve">Cotrimoxazole 480mg, tablets_1000_AA018600_CMST (5-14)
</v>
      </c>
      <c r="K198">
        <f t="shared" si="8"/>
        <v>8113.12</v>
      </c>
      <c r="L198">
        <f t="shared" si="8"/>
        <v>0.30000000000000004</v>
      </c>
      <c r="M198">
        <f t="shared" si="8"/>
        <v>2433.9360000000001</v>
      </c>
    </row>
    <row r="199" spans="1:13">
      <c r="A199" t="s">
        <v>58</v>
      </c>
      <c r="B199" t="s">
        <v>692</v>
      </c>
      <c r="C199" t="s">
        <v>903</v>
      </c>
      <c r="D199">
        <v>10817.49</v>
      </c>
      <c r="E199">
        <v>0.7</v>
      </c>
      <c r="F199">
        <f t="shared" si="9"/>
        <v>7572.2429999999995</v>
      </c>
      <c r="H199" t="str">
        <f t="shared" si="8"/>
        <v>HIV/AIDS</v>
      </c>
      <c r="I199" t="str">
        <f t="shared" si="8"/>
        <v>Cotrimoxazole for children in PMTCT and HIV+ patients</v>
      </c>
      <c r="J199" t="str">
        <f t="shared" si="8"/>
        <v xml:space="preserve">Cotrimoxazole 480mg, tablets_1000_AA018600_CMST (Adults)
</v>
      </c>
      <c r="K199">
        <f t="shared" si="8"/>
        <v>10817.49</v>
      </c>
      <c r="L199">
        <f t="shared" si="8"/>
        <v>0.7</v>
      </c>
      <c r="M199">
        <f t="shared" si="8"/>
        <v>7572.2429999999995</v>
      </c>
    </row>
    <row r="200" spans="1:13">
      <c r="A200" t="s">
        <v>58</v>
      </c>
      <c r="B200" t="s">
        <v>692</v>
      </c>
      <c r="C200" t="s">
        <v>904</v>
      </c>
      <c r="D200">
        <v>4741.72</v>
      </c>
      <c r="E200">
        <v>0.1</v>
      </c>
      <c r="F200">
        <f t="shared" si="9"/>
        <v>474.17200000000003</v>
      </c>
      <c r="H200" t="str">
        <f t="shared" si="8"/>
        <v>HIV/AIDS</v>
      </c>
      <c r="I200" t="str">
        <f t="shared" si="8"/>
        <v>Cotrimoxazole for children in PMTCT and HIV+ patients</v>
      </c>
      <c r="J200" t="str">
        <f t="shared" si="8"/>
        <v>Sulfamethoxazole + trimethropin, oral suspension, 240 mg, 100 ml (&lt;1 year)</v>
      </c>
      <c r="K200">
        <f t="shared" si="8"/>
        <v>4741.72</v>
      </c>
      <c r="L200">
        <f t="shared" si="8"/>
        <v>0.1</v>
      </c>
      <c r="M200">
        <f t="shared" si="8"/>
        <v>474.17200000000003</v>
      </c>
    </row>
    <row r="201" spans="1:13">
      <c r="A201" t="s">
        <v>58</v>
      </c>
      <c r="B201" t="s">
        <v>693</v>
      </c>
      <c r="C201" t="s">
        <v>897</v>
      </c>
      <c r="D201">
        <v>35.619999999999997</v>
      </c>
      <c r="E201">
        <v>1</v>
      </c>
      <c r="F201">
        <f t="shared" si="9"/>
        <v>35.619999999999997</v>
      </c>
      <c r="H201" t="str">
        <f t="shared" si="8"/>
        <v>HIV/AIDS</v>
      </c>
      <c r="I201" t="str">
        <f t="shared" si="8"/>
        <v>HIV Testing Services</v>
      </c>
      <c r="J201" t="str">
        <f t="shared" si="8"/>
        <v xml:space="preserve">Glove disposable powdered latex large_100_HH077400_CMST
</v>
      </c>
      <c r="K201">
        <f t="shared" si="8"/>
        <v>35.619999999999997</v>
      </c>
      <c r="L201">
        <f t="shared" si="8"/>
        <v>1</v>
      </c>
      <c r="M201">
        <f t="shared" si="8"/>
        <v>35.619999999999997</v>
      </c>
    </row>
    <row r="202" spans="1:13">
      <c r="A202" t="s">
        <v>58</v>
      </c>
      <c r="B202" t="s">
        <v>693</v>
      </c>
      <c r="C202" t="s">
        <v>905</v>
      </c>
      <c r="D202">
        <v>1800</v>
      </c>
      <c r="E202">
        <v>1</v>
      </c>
      <c r="F202">
        <f t="shared" si="9"/>
        <v>1800</v>
      </c>
      <c r="H202" t="str">
        <f t="shared" si="8"/>
        <v>HIV/AIDS</v>
      </c>
      <c r="I202" t="str">
        <f t="shared" si="8"/>
        <v>HIV Testing Services</v>
      </c>
      <c r="J202" t="str">
        <f t="shared" si="8"/>
        <v>Ora-Quick, UNIGOLD, Determine INSTI</v>
      </c>
      <c r="K202">
        <f t="shared" si="8"/>
        <v>1800</v>
      </c>
      <c r="L202">
        <f t="shared" si="8"/>
        <v>1</v>
      </c>
      <c r="M202">
        <f t="shared" si="8"/>
        <v>1800</v>
      </c>
    </row>
    <row r="203" spans="1:13">
      <c r="A203" t="s">
        <v>58</v>
      </c>
      <c r="B203" t="s">
        <v>694</v>
      </c>
      <c r="C203" t="s">
        <v>906</v>
      </c>
      <c r="D203">
        <v>21177.59</v>
      </c>
      <c r="E203">
        <v>1</v>
      </c>
      <c r="F203">
        <f t="shared" si="9"/>
        <v>21177.59</v>
      </c>
      <c r="H203" t="str">
        <f t="shared" si="8"/>
        <v>HIV/AIDS</v>
      </c>
      <c r="I203" t="str">
        <f t="shared" si="8"/>
        <v>Interventions focused on female sex workers</v>
      </c>
      <c r="J203" t="str">
        <f t="shared" si="8"/>
        <v>Interventions focused on sex workers and their clients drugs/supplies to service a client</v>
      </c>
      <c r="K203">
        <f t="shared" si="8"/>
        <v>21177.59</v>
      </c>
      <c r="L203">
        <f t="shared" si="8"/>
        <v>1</v>
      </c>
      <c r="M203">
        <f t="shared" si="8"/>
        <v>21177.59</v>
      </c>
    </row>
    <row r="204" spans="1:13">
      <c r="A204" t="s">
        <v>58</v>
      </c>
      <c r="B204" t="s">
        <v>695</v>
      </c>
      <c r="C204" t="s">
        <v>906</v>
      </c>
      <c r="D204">
        <v>21177.59</v>
      </c>
      <c r="E204">
        <v>1</v>
      </c>
      <c r="F204">
        <f t="shared" si="9"/>
        <v>21177.59</v>
      </c>
      <c r="H204" t="str">
        <f t="shared" si="8"/>
        <v>HIV/AIDS</v>
      </c>
      <c r="I204" t="str">
        <f t="shared" si="8"/>
        <v>Interventions focused on male sex workers</v>
      </c>
      <c r="J204" t="str">
        <f t="shared" si="8"/>
        <v>Interventions focused on sex workers and their clients drugs/supplies to service a client</v>
      </c>
      <c r="K204">
        <f t="shared" si="8"/>
        <v>21177.59</v>
      </c>
      <c r="L204">
        <f t="shared" si="8"/>
        <v>1</v>
      </c>
      <c r="M204">
        <f t="shared" si="8"/>
        <v>21177.59</v>
      </c>
    </row>
    <row r="205" spans="1:13">
      <c r="A205" t="s">
        <v>58</v>
      </c>
      <c r="B205" t="s">
        <v>696</v>
      </c>
      <c r="C205" t="s">
        <v>907</v>
      </c>
      <c r="D205">
        <v>28234.5</v>
      </c>
      <c r="E205">
        <v>1</v>
      </c>
      <c r="F205">
        <f t="shared" si="9"/>
        <v>28234.5</v>
      </c>
      <c r="H205" t="str">
        <f t="shared" si="8"/>
        <v>HIV/AIDS</v>
      </c>
      <c r="I205" t="str">
        <f t="shared" si="8"/>
        <v>Interventions focused on men who have sex with men</v>
      </c>
      <c r="J205" t="str">
        <f t="shared" si="8"/>
        <v>Interventions focused on men who have sex with men drugs/supplies to service a client</v>
      </c>
      <c r="K205">
        <f t="shared" si="8"/>
        <v>28234.5</v>
      </c>
      <c r="L205">
        <f t="shared" si="8"/>
        <v>1</v>
      </c>
      <c r="M205">
        <f t="shared" si="8"/>
        <v>28234.5</v>
      </c>
    </row>
    <row r="206" spans="1:13">
      <c r="A206" t="s">
        <v>58</v>
      </c>
      <c r="B206" t="s">
        <v>697</v>
      </c>
      <c r="C206" t="s">
        <v>897</v>
      </c>
      <c r="D206">
        <v>35.619999999999997</v>
      </c>
      <c r="E206">
        <v>1</v>
      </c>
      <c r="F206">
        <f t="shared" si="9"/>
        <v>35.619999999999997</v>
      </c>
      <c r="H206" t="str">
        <f t="shared" si="8"/>
        <v>HIV/AIDS</v>
      </c>
      <c r="I206" t="str">
        <f t="shared" si="8"/>
        <v>Male circumcision</v>
      </c>
      <c r="J206" t="str">
        <f t="shared" si="8"/>
        <v xml:space="preserve">Glove disposable powdered latex large_100_HH077400_CMST
</v>
      </c>
      <c r="K206">
        <f t="shared" si="8"/>
        <v>35.619999999999997</v>
      </c>
      <c r="L206">
        <f t="shared" si="8"/>
        <v>1</v>
      </c>
      <c r="M206">
        <f t="shared" si="8"/>
        <v>35.619999999999997</v>
      </c>
    </row>
    <row r="207" spans="1:13">
      <c r="A207" t="s">
        <v>58</v>
      </c>
      <c r="B207" t="s">
        <v>697</v>
      </c>
      <c r="C207" t="s">
        <v>908</v>
      </c>
      <c r="D207">
        <v>699.71</v>
      </c>
      <c r="E207">
        <v>1</v>
      </c>
      <c r="F207">
        <f t="shared" si="9"/>
        <v>699.71</v>
      </c>
      <c r="H207" t="str">
        <f t="shared" si="8"/>
        <v>HIV/AIDS</v>
      </c>
      <c r="I207" t="str">
        <f t="shared" si="8"/>
        <v>Male circumcision</v>
      </c>
      <c r="J207" t="str">
        <f t="shared" si="8"/>
        <v>male circumcision kit, consumables (10 procedures)_1_IDA</v>
      </c>
      <c r="K207">
        <f t="shared" si="8"/>
        <v>699.71</v>
      </c>
      <c r="L207">
        <f t="shared" si="8"/>
        <v>1</v>
      </c>
      <c r="M207">
        <f t="shared" si="8"/>
        <v>699.71</v>
      </c>
    </row>
    <row r="208" spans="1:13">
      <c r="A208" t="s">
        <v>58</v>
      </c>
      <c r="B208" t="s">
        <v>697</v>
      </c>
      <c r="C208" t="s">
        <v>909</v>
      </c>
      <c r="D208">
        <v>1800</v>
      </c>
      <c r="E208">
        <v>1</v>
      </c>
      <c r="F208">
        <f t="shared" si="9"/>
        <v>1800</v>
      </c>
      <c r="H208" t="str">
        <f t="shared" si="8"/>
        <v>HIV/AIDS</v>
      </c>
      <c r="I208" t="str">
        <f t="shared" si="8"/>
        <v>Male circumcision</v>
      </c>
      <c r="J208" t="str">
        <f t="shared" si="8"/>
        <v>Test, HIV EIA Elisa</v>
      </c>
      <c r="K208">
        <f t="shared" si="8"/>
        <v>1800</v>
      </c>
      <c r="L208">
        <f t="shared" si="8"/>
        <v>1</v>
      </c>
      <c r="M208">
        <f t="shared" si="8"/>
        <v>1800</v>
      </c>
    </row>
    <row r="209" spans="1:13">
      <c r="A209" t="s">
        <v>58</v>
      </c>
      <c r="B209" t="s">
        <v>698</v>
      </c>
      <c r="C209" t="s">
        <v>910</v>
      </c>
      <c r="D209">
        <v>0</v>
      </c>
      <c r="E209">
        <v>1</v>
      </c>
      <c r="F209">
        <f t="shared" si="9"/>
        <v>0</v>
      </c>
      <c r="H209" t="str">
        <f t="shared" si="8"/>
        <v>HIV/AIDS</v>
      </c>
      <c r="I209" t="str">
        <f t="shared" si="8"/>
        <v>Management of opportunistic infections associated with HIV/AIDS</v>
      </c>
      <c r="J209" t="str">
        <f t="shared" si="8"/>
        <v>5-Flucytosine 250 mg for CCM</v>
      </c>
      <c r="K209">
        <f t="shared" si="8"/>
        <v>0</v>
      </c>
      <c r="L209">
        <f t="shared" si="8"/>
        <v>1</v>
      </c>
      <c r="M209">
        <f t="shared" si="8"/>
        <v>0</v>
      </c>
    </row>
    <row r="210" spans="1:13">
      <c r="A210" t="s">
        <v>58</v>
      </c>
      <c r="B210" t="s">
        <v>698</v>
      </c>
      <c r="C210" t="s">
        <v>911</v>
      </c>
      <c r="D210">
        <v>0</v>
      </c>
      <c r="E210">
        <v>1</v>
      </c>
      <c r="F210">
        <f t="shared" si="9"/>
        <v>0</v>
      </c>
      <c r="H210" t="str">
        <f t="shared" si="8"/>
        <v>HIV/AIDS</v>
      </c>
      <c r="I210" t="str">
        <f t="shared" si="8"/>
        <v>Management of opportunistic infections associated with HIV/AIDS</v>
      </c>
      <c r="J210" t="str">
        <f t="shared" si="8"/>
        <v xml:space="preserve">Amphotericin B 50mg, PFR_Each_BB005100_CMST
</v>
      </c>
      <c r="K210">
        <f t="shared" ref="K210:M273" si="10">D210</f>
        <v>0</v>
      </c>
      <c r="L210">
        <f t="shared" si="10"/>
        <v>1</v>
      </c>
      <c r="M210">
        <f t="shared" si="10"/>
        <v>0</v>
      </c>
    </row>
    <row r="211" spans="1:13">
      <c r="A211" t="s">
        <v>58</v>
      </c>
      <c r="B211" t="s">
        <v>698</v>
      </c>
      <c r="C211" t="s">
        <v>869</v>
      </c>
      <c r="D211">
        <v>1867.13</v>
      </c>
      <c r="E211">
        <v>1</v>
      </c>
      <c r="F211">
        <f t="shared" si="9"/>
        <v>1867.13</v>
      </c>
      <c r="H211" t="str">
        <f t="shared" ref="H211:M274" si="11">A211</f>
        <v>HIV/AIDS</v>
      </c>
      <c r="I211" t="str">
        <f t="shared" si="11"/>
        <v>Management of opportunistic infections associated with HIV/AIDS</v>
      </c>
      <c r="J211" t="str">
        <f t="shared" si="11"/>
        <v xml:space="preserve">Cotrimoxazole 480mg, tablets_1000_AA018600_CMST
</v>
      </c>
      <c r="K211">
        <f t="shared" si="10"/>
        <v>1867.13</v>
      </c>
      <c r="L211">
        <f t="shared" si="10"/>
        <v>1</v>
      </c>
      <c r="M211">
        <f t="shared" si="10"/>
        <v>1867.13</v>
      </c>
    </row>
    <row r="212" spans="1:13">
      <c r="A212" t="s">
        <v>58</v>
      </c>
      <c r="B212" t="s">
        <v>698</v>
      </c>
      <c r="C212" t="s">
        <v>912</v>
      </c>
      <c r="D212">
        <v>0</v>
      </c>
      <c r="E212">
        <v>2</v>
      </c>
      <c r="F212">
        <f t="shared" si="9"/>
        <v>0</v>
      </c>
      <c r="H212" t="str">
        <f t="shared" si="11"/>
        <v>HIV/AIDS</v>
      </c>
      <c r="I212" t="str">
        <f t="shared" si="11"/>
        <v>Management of opportunistic infections associated with HIV/AIDS</v>
      </c>
      <c r="J212" t="str">
        <f t="shared" si="11"/>
        <v xml:space="preserve">Fluconazole 200mg, tablets_100_AA026400_CMST
</v>
      </c>
      <c r="K212">
        <f t="shared" si="10"/>
        <v>0</v>
      </c>
      <c r="L212">
        <f t="shared" si="10"/>
        <v>2</v>
      </c>
      <c r="M212">
        <f t="shared" si="10"/>
        <v>0</v>
      </c>
    </row>
    <row r="213" spans="1:13">
      <c r="A213" t="s">
        <v>58</v>
      </c>
      <c r="B213" t="s">
        <v>698</v>
      </c>
      <c r="C213" t="s">
        <v>913</v>
      </c>
      <c r="D213">
        <v>2786.76</v>
      </c>
      <c r="E213">
        <v>1</v>
      </c>
      <c r="F213">
        <f t="shared" si="9"/>
        <v>2786.76</v>
      </c>
      <c r="H213" t="str">
        <f t="shared" si="11"/>
        <v>HIV/AIDS</v>
      </c>
      <c r="I213" t="str">
        <f t="shared" si="11"/>
        <v>Management of opportunistic infections associated with HIV/AIDS</v>
      </c>
      <c r="J213" t="str">
        <f t="shared" si="11"/>
        <v>IV fluids (LR) 1L</v>
      </c>
      <c r="K213">
        <f t="shared" si="10"/>
        <v>2786.76</v>
      </c>
      <c r="L213">
        <f t="shared" si="10"/>
        <v>1</v>
      </c>
      <c r="M213">
        <f t="shared" si="10"/>
        <v>2786.76</v>
      </c>
    </row>
    <row r="214" spans="1:13">
      <c r="A214" t="s">
        <v>58</v>
      </c>
      <c r="B214" t="s">
        <v>699</v>
      </c>
      <c r="C214" t="s">
        <v>914</v>
      </c>
      <c r="D214">
        <v>0</v>
      </c>
      <c r="E214">
        <v>1</v>
      </c>
      <c r="F214">
        <f t="shared" si="9"/>
        <v>0</v>
      </c>
      <c r="H214" t="str">
        <f t="shared" si="11"/>
        <v>HIV/AIDS</v>
      </c>
      <c r="I214" t="str">
        <f t="shared" si="11"/>
        <v>Nutrition supplements in first 6 months for HIV/AIDS cases</v>
      </c>
      <c r="J214" t="str">
        <f t="shared" si="11"/>
        <v>Corn Soya Blend (or Supercereal - CSB++)</v>
      </c>
      <c r="K214">
        <f t="shared" si="10"/>
        <v>0</v>
      </c>
      <c r="L214">
        <f t="shared" si="10"/>
        <v>1</v>
      </c>
      <c r="M214">
        <f t="shared" si="10"/>
        <v>0</v>
      </c>
    </row>
    <row r="215" spans="1:13">
      <c r="A215" t="s">
        <v>58</v>
      </c>
      <c r="B215" t="s">
        <v>700</v>
      </c>
      <c r="C215" t="s">
        <v>914</v>
      </c>
      <c r="D215">
        <v>0</v>
      </c>
      <c r="E215">
        <v>1</v>
      </c>
      <c r="F215">
        <f t="shared" si="9"/>
        <v>0</v>
      </c>
      <c r="H215" t="str">
        <f t="shared" si="11"/>
        <v>HIV/AIDS</v>
      </c>
      <c r="I215" t="str">
        <f t="shared" si="11"/>
        <v>Nutritional care and support (HIV+ pregnant and lactating women)</v>
      </c>
      <c r="J215" t="str">
        <f t="shared" si="11"/>
        <v>Corn Soya Blend (or Supercereal - CSB++)</v>
      </c>
      <c r="K215">
        <f t="shared" si="10"/>
        <v>0</v>
      </c>
      <c r="L215">
        <f t="shared" si="10"/>
        <v>1</v>
      </c>
      <c r="M215">
        <f t="shared" si="10"/>
        <v>0</v>
      </c>
    </row>
    <row r="216" spans="1:13">
      <c r="A216" t="s">
        <v>58</v>
      </c>
      <c r="B216" t="s">
        <v>701</v>
      </c>
      <c r="C216" t="s">
        <v>915</v>
      </c>
      <c r="D216">
        <v>17045.5</v>
      </c>
      <c r="E216">
        <v>0.4</v>
      </c>
      <c r="F216">
        <f t="shared" si="9"/>
        <v>6818.2000000000007</v>
      </c>
      <c r="H216" t="str">
        <f t="shared" si="11"/>
        <v>HIV/AIDS</v>
      </c>
      <c r="I216" t="str">
        <f t="shared" si="11"/>
        <v>Pediatric ART</v>
      </c>
      <c r="J216" t="str">
        <f t="shared" si="11"/>
        <v>AZT/3TC</v>
      </c>
      <c r="K216">
        <f t="shared" si="10"/>
        <v>17045.5</v>
      </c>
      <c r="L216">
        <f t="shared" si="10"/>
        <v>0.4</v>
      </c>
      <c r="M216">
        <f t="shared" si="10"/>
        <v>6818.2000000000007</v>
      </c>
    </row>
    <row r="217" spans="1:13">
      <c r="A217" t="s">
        <v>58</v>
      </c>
      <c r="B217" t="s">
        <v>701</v>
      </c>
      <c r="C217" t="s">
        <v>899</v>
      </c>
      <c r="D217">
        <v>26280</v>
      </c>
      <c r="E217">
        <v>0.6</v>
      </c>
      <c r="F217">
        <f t="shared" si="9"/>
        <v>15768</v>
      </c>
      <c r="H217" t="str">
        <f t="shared" si="11"/>
        <v>HIV/AIDS</v>
      </c>
      <c r="I217" t="str">
        <f t="shared" si="11"/>
        <v>Pediatric ART</v>
      </c>
      <c r="J217" t="str">
        <f t="shared" si="11"/>
        <v>DTG 50mg</v>
      </c>
      <c r="K217">
        <f t="shared" si="10"/>
        <v>26280</v>
      </c>
      <c r="L217">
        <f t="shared" si="10"/>
        <v>0.6</v>
      </c>
      <c r="M217">
        <f t="shared" si="10"/>
        <v>15768</v>
      </c>
    </row>
    <row r="218" spans="1:13">
      <c r="A218" t="s">
        <v>58</v>
      </c>
      <c r="B218" t="s">
        <v>701</v>
      </c>
      <c r="C218" t="s">
        <v>916</v>
      </c>
      <c r="D218">
        <v>46720</v>
      </c>
      <c r="E218">
        <v>0.4</v>
      </c>
      <c r="F218">
        <f t="shared" si="9"/>
        <v>18688</v>
      </c>
      <c r="H218" t="str">
        <f t="shared" si="11"/>
        <v>HIV/AIDS</v>
      </c>
      <c r="I218" t="str">
        <f t="shared" si="11"/>
        <v>Pediatric ART</v>
      </c>
      <c r="J218" t="str">
        <f t="shared" si="11"/>
        <v>LPV/r</v>
      </c>
      <c r="K218">
        <f t="shared" si="10"/>
        <v>46720</v>
      </c>
      <c r="L218">
        <f t="shared" si="10"/>
        <v>0.4</v>
      </c>
      <c r="M218">
        <f t="shared" si="10"/>
        <v>18688</v>
      </c>
    </row>
    <row r="219" spans="1:13">
      <c r="A219" t="s">
        <v>58</v>
      </c>
      <c r="B219" t="s">
        <v>701</v>
      </c>
      <c r="C219" t="s">
        <v>900</v>
      </c>
      <c r="D219">
        <v>43800</v>
      </c>
      <c r="E219">
        <v>0.6</v>
      </c>
      <c r="F219">
        <f t="shared" si="9"/>
        <v>26280</v>
      </c>
      <c r="H219" t="str">
        <f t="shared" si="11"/>
        <v>HIV/AIDS</v>
      </c>
      <c r="I219" t="str">
        <f t="shared" si="11"/>
        <v>Pediatric ART</v>
      </c>
      <c r="J219" t="str">
        <f t="shared" si="11"/>
        <v>TDF/3TC</v>
      </c>
      <c r="K219">
        <f t="shared" si="10"/>
        <v>43800</v>
      </c>
      <c r="L219">
        <f t="shared" si="10"/>
        <v>0.6</v>
      </c>
      <c r="M219">
        <f t="shared" si="10"/>
        <v>26280</v>
      </c>
    </row>
    <row r="220" spans="1:13">
      <c r="A220" t="s">
        <v>58</v>
      </c>
      <c r="B220" t="s">
        <v>702</v>
      </c>
      <c r="C220" t="s">
        <v>917</v>
      </c>
      <c r="D220">
        <v>0</v>
      </c>
      <c r="E220">
        <v>1</v>
      </c>
      <c r="F220">
        <f t="shared" si="9"/>
        <v>0</v>
      </c>
      <c r="H220" t="str">
        <f t="shared" si="11"/>
        <v>HIV/AIDS</v>
      </c>
      <c r="I220" t="str">
        <f t="shared" si="11"/>
        <v>PEP</v>
      </c>
      <c r="J220" t="str">
        <f t="shared" si="11"/>
        <v>ART</v>
      </c>
      <c r="K220">
        <f t="shared" si="10"/>
        <v>0</v>
      </c>
      <c r="L220">
        <f t="shared" si="10"/>
        <v>1</v>
      </c>
      <c r="M220">
        <f t="shared" si="10"/>
        <v>0</v>
      </c>
    </row>
    <row r="221" spans="1:13">
      <c r="A221" t="s">
        <v>58</v>
      </c>
      <c r="B221" t="s">
        <v>702</v>
      </c>
      <c r="C221" t="s">
        <v>894</v>
      </c>
      <c r="D221">
        <v>254</v>
      </c>
      <c r="E221">
        <v>1</v>
      </c>
      <c r="F221">
        <f t="shared" si="9"/>
        <v>254</v>
      </c>
      <c r="H221" t="str">
        <f t="shared" si="11"/>
        <v>HIV/AIDS</v>
      </c>
      <c r="I221" t="str">
        <f t="shared" si="11"/>
        <v>PEP</v>
      </c>
      <c r="J221" t="str">
        <f t="shared" si="11"/>
        <v xml:space="preserve">Bottle, Blood Collecting Plain Plastic Vacutainer, 5ml_100_MM038700_CMST
</v>
      </c>
      <c r="K221">
        <f t="shared" si="10"/>
        <v>254</v>
      </c>
      <c r="L221">
        <f t="shared" si="10"/>
        <v>1</v>
      </c>
      <c r="M221">
        <f t="shared" si="10"/>
        <v>254</v>
      </c>
    </row>
    <row r="222" spans="1:13">
      <c r="A222" t="s">
        <v>58</v>
      </c>
      <c r="B222" t="s">
        <v>702</v>
      </c>
      <c r="C222" t="s">
        <v>897</v>
      </c>
      <c r="D222">
        <v>35.619999999999997</v>
      </c>
      <c r="E222">
        <v>1</v>
      </c>
      <c r="F222">
        <f t="shared" si="9"/>
        <v>35.619999999999997</v>
      </c>
      <c r="H222" t="str">
        <f t="shared" si="11"/>
        <v>HIV/AIDS</v>
      </c>
      <c r="I222" t="str">
        <f t="shared" si="11"/>
        <v>PEP</v>
      </c>
      <c r="J222" t="str">
        <f t="shared" si="11"/>
        <v xml:space="preserve">Glove disposable powdered latex large_100_HH077400_CMST
</v>
      </c>
      <c r="K222">
        <f t="shared" si="10"/>
        <v>35.619999999999997</v>
      </c>
      <c r="L222">
        <f t="shared" si="10"/>
        <v>1</v>
      </c>
      <c r="M222">
        <f t="shared" si="10"/>
        <v>35.619999999999997</v>
      </c>
    </row>
    <row r="223" spans="1:13">
      <c r="A223" t="s">
        <v>58</v>
      </c>
      <c r="B223" t="s">
        <v>702</v>
      </c>
      <c r="C223" t="s">
        <v>918</v>
      </c>
      <c r="D223">
        <v>273.57</v>
      </c>
      <c r="E223">
        <v>1</v>
      </c>
      <c r="F223">
        <f t="shared" si="9"/>
        <v>273.57</v>
      </c>
      <c r="H223" t="str">
        <f t="shared" si="11"/>
        <v>HIV/AIDS</v>
      </c>
      <c r="I223" t="str">
        <f t="shared" si="11"/>
        <v>PEP</v>
      </c>
      <c r="J223" t="str">
        <f t="shared" si="11"/>
        <v>Hepatitis B test</v>
      </c>
      <c r="K223">
        <f t="shared" si="10"/>
        <v>273.57</v>
      </c>
      <c r="L223">
        <f t="shared" si="10"/>
        <v>1</v>
      </c>
      <c r="M223">
        <f t="shared" si="10"/>
        <v>273.57</v>
      </c>
    </row>
    <row r="224" spans="1:13">
      <c r="A224" t="s">
        <v>58</v>
      </c>
      <c r="B224" t="s">
        <v>702</v>
      </c>
      <c r="C224" t="s">
        <v>919</v>
      </c>
      <c r="D224">
        <v>1750</v>
      </c>
      <c r="E224">
        <v>1</v>
      </c>
      <c r="F224">
        <f t="shared" si="9"/>
        <v>1750</v>
      </c>
      <c r="H224" t="str">
        <f t="shared" si="11"/>
        <v>HIV/AIDS</v>
      </c>
      <c r="I224" t="str">
        <f t="shared" si="11"/>
        <v>PEP</v>
      </c>
      <c r="J224" t="str">
        <f t="shared" si="11"/>
        <v>Liver function test reagent</v>
      </c>
      <c r="K224">
        <f t="shared" si="10"/>
        <v>1750</v>
      </c>
      <c r="L224">
        <f t="shared" si="10"/>
        <v>1</v>
      </c>
      <c r="M224">
        <f t="shared" si="10"/>
        <v>1750</v>
      </c>
    </row>
    <row r="225" spans="1:13">
      <c r="A225" t="s">
        <v>58</v>
      </c>
      <c r="B225" t="s">
        <v>702</v>
      </c>
      <c r="C225" t="s">
        <v>920</v>
      </c>
      <c r="D225">
        <v>6250</v>
      </c>
      <c r="E225">
        <v>1</v>
      </c>
      <c r="F225">
        <f t="shared" si="9"/>
        <v>6250</v>
      </c>
      <c r="H225" t="str">
        <f t="shared" si="11"/>
        <v>HIV/AIDS</v>
      </c>
      <c r="I225" t="str">
        <f t="shared" si="11"/>
        <v>PEP</v>
      </c>
      <c r="J225" t="str">
        <f t="shared" si="11"/>
        <v>Ora-Quick-UNIGOLD-Determine-INSTI, ART (3TC + DTG)</v>
      </c>
      <c r="K225">
        <f t="shared" si="10"/>
        <v>6250</v>
      </c>
      <c r="L225">
        <f t="shared" si="10"/>
        <v>1</v>
      </c>
      <c r="M225">
        <f t="shared" si="10"/>
        <v>6250</v>
      </c>
    </row>
    <row r="226" spans="1:13">
      <c r="A226" t="s">
        <v>58</v>
      </c>
      <c r="B226" t="s">
        <v>702</v>
      </c>
      <c r="C226" t="s">
        <v>839</v>
      </c>
      <c r="D226">
        <v>153.52000000000001</v>
      </c>
      <c r="E226">
        <v>1</v>
      </c>
      <c r="F226">
        <f t="shared" si="9"/>
        <v>153.52000000000001</v>
      </c>
      <c r="H226" t="str">
        <f t="shared" si="11"/>
        <v>HIV/AIDS</v>
      </c>
      <c r="I226" t="str">
        <f t="shared" si="11"/>
        <v>PEP</v>
      </c>
      <c r="J226" t="str">
        <f t="shared" si="11"/>
        <v xml:space="preserve">Syringe, autodestruct, 5ml, disposable, hypoluer with 21g needle_Each_HH150000_CMST + Alcohol swabs/wipes 70% isopropyl alcohol 100 pieces_100_FF000300_CMST
</v>
      </c>
      <c r="K226">
        <f t="shared" si="10"/>
        <v>153.52000000000001</v>
      </c>
      <c r="L226">
        <f t="shared" si="10"/>
        <v>1</v>
      </c>
      <c r="M226">
        <f t="shared" si="10"/>
        <v>153.52000000000001</v>
      </c>
    </row>
    <row r="227" spans="1:13">
      <c r="A227" t="s">
        <v>58</v>
      </c>
      <c r="B227" t="s">
        <v>81</v>
      </c>
      <c r="C227" t="s">
        <v>894</v>
      </c>
      <c r="D227">
        <v>254</v>
      </c>
      <c r="E227">
        <v>1</v>
      </c>
      <c r="F227">
        <f t="shared" si="9"/>
        <v>254</v>
      </c>
      <c r="H227" t="str">
        <f t="shared" si="11"/>
        <v>HIV/AIDS</v>
      </c>
      <c r="I227" t="str">
        <f t="shared" si="11"/>
        <v>PMTCT</v>
      </c>
      <c r="J227" t="str">
        <f t="shared" si="11"/>
        <v xml:space="preserve">Bottle, Blood Collecting Plain Plastic Vacutainer, 5ml_100_MM038700_CMST
</v>
      </c>
      <c r="K227">
        <f t="shared" si="10"/>
        <v>254</v>
      </c>
      <c r="L227">
        <f t="shared" si="10"/>
        <v>1</v>
      </c>
      <c r="M227">
        <f t="shared" si="10"/>
        <v>254</v>
      </c>
    </row>
    <row r="228" spans="1:13">
      <c r="A228" t="s">
        <v>58</v>
      </c>
      <c r="B228" t="s">
        <v>81</v>
      </c>
      <c r="C228" t="s">
        <v>921</v>
      </c>
      <c r="D228">
        <v>4500</v>
      </c>
      <c r="E228">
        <v>1</v>
      </c>
      <c r="F228">
        <f t="shared" si="9"/>
        <v>4500</v>
      </c>
      <c r="H228" t="str">
        <f t="shared" si="11"/>
        <v>HIV/AIDS</v>
      </c>
      <c r="I228" t="str">
        <f t="shared" si="11"/>
        <v>PMTCT</v>
      </c>
      <c r="J228" t="str">
        <f t="shared" si="11"/>
        <v>DNA PCR for infant after birth</v>
      </c>
      <c r="K228">
        <f t="shared" si="10"/>
        <v>4500</v>
      </c>
      <c r="L228">
        <f t="shared" si="10"/>
        <v>1</v>
      </c>
      <c r="M228">
        <f t="shared" si="10"/>
        <v>4500</v>
      </c>
    </row>
    <row r="229" spans="1:13">
      <c r="A229" t="s">
        <v>58</v>
      </c>
      <c r="B229" t="s">
        <v>81</v>
      </c>
      <c r="C229" t="s">
        <v>897</v>
      </c>
      <c r="D229">
        <v>106.87</v>
      </c>
      <c r="E229">
        <v>1</v>
      </c>
      <c r="F229">
        <f t="shared" si="9"/>
        <v>106.87</v>
      </c>
      <c r="H229" t="str">
        <f t="shared" si="11"/>
        <v>HIV/AIDS</v>
      </c>
      <c r="I229" t="str">
        <f t="shared" si="11"/>
        <v>PMTCT</v>
      </c>
      <c r="J229" t="str">
        <f t="shared" si="11"/>
        <v xml:space="preserve">Glove disposable powdered latex large_100_HH077400_CMST
</v>
      </c>
      <c r="K229">
        <f t="shared" si="10"/>
        <v>106.87</v>
      </c>
      <c r="L229">
        <f t="shared" si="10"/>
        <v>1</v>
      </c>
      <c r="M229">
        <f t="shared" si="10"/>
        <v>106.87</v>
      </c>
    </row>
    <row r="230" spans="1:13">
      <c r="A230" t="s">
        <v>58</v>
      </c>
      <c r="B230" t="s">
        <v>81</v>
      </c>
      <c r="C230" t="s">
        <v>922</v>
      </c>
      <c r="D230">
        <v>1800</v>
      </c>
      <c r="E230">
        <v>1</v>
      </c>
      <c r="F230">
        <f t="shared" si="9"/>
        <v>1800</v>
      </c>
      <c r="H230" t="str">
        <f t="shared" si="11"/>
        <v>HIV/AIDS</v>
      </c>
      <c r="I230" t="str">
        <f t="shared" si="11"/>
        <v>PMTCT</v>
      </c>
      <c r="J230" t="str">
        <f t="shared" si="11"/>
        <v>HIV Elisa</v>
      </c>
      <c r="K230">
        <f t="shared" si="10"/>
        <v>1800</v>
      </c>
      <c r="L230">
        <f t="shared" si="10"/>
        <v>1</v>
      </c>
      <c r="M230">
        <f t="shared" si="10"/>
        <v>1800</v>
      </c>
    </row>
    <row r="231" spans="1:13">
      <c r="A231" t="s">
        <v>58</v>
      </c>
      <c r="B231" t="s">
        <v>81</v>
      </c>
      <c r="C231" t="s">
        <v>923</v>
      </c>
      <c r="D231">
        <v>6096</v>
      </c>
      <c r="E231">
        <v>1</v>
      </c>
      <c r="F231">
        <f t="shared" si="9"/>
        <v>6096</v>
      </c>
      <c r="H231" t="str">
        <f t="shared" si="11"/>
        <v>HIV/AIDS</v>
      </c>
      <c r="I231" t="str">
        <f t="shared" si="11"/>
        <v>PMTCT</v>
      </c>
      <c r="J231" t="str">
        <f t="shared" si="11"/>
        <v>Nevirapine, oral solution, 10 mg/ml, 100</v>
      </c>
      <c r="K231">
        <f t="shared" si="10"/>
        <v>6096</v>
      </c>
      <c r="L231">
        <f t="shared" si="10"/>
        <v>1</v>
      </c>
      <c r="M231">
        <f t="shared" si="10"/>
        <v>6096</v>
      </c>
    </row>
    <row r="232" spans="1:13">
      <c r="A232" t="s">
        <v>58</v>
      </c>
      <c r="B232" t="s">
        <v>81</v>
      </c>
      <c r="C232" t="s">
        <v>839</v>
      </c>
      <c r="D232">
        <v>460.55</v>
      </c>
      <c r="E232">
        <v>1</v>
      </c>
      <c r="F232">
        <f t="shared" si="9"/>
        <v>460.55</v>
      </c>
      <c r="H232" t="str">
        <f t="shared" si="11"/>
        <v>HIV/AIDS</v>
      </c>
      <c r="I232" t="str">
        <f t="shared" si="11"/>
        <v>PMTCT</v>
      </c>
      <c r="J232" t="str">
        <f t="shared" si="11"/>
        <v xml:space="preserve">Syringe, autodestruct, 5ml, disposable, hypoluer with 21g needle_Each_HH150000_CMST + Alcohol swabs/wipes 70% isopropyl alcohol 100 pieces_100_FF000300_CMST
</v>
      </c>
      <c r="K232">
        <f t="shared" si="10"/>
        <v>460.55</v>
      </c>
      <c r="L232">
        <f t="shared" si="10"/>
        <v>1</v>
      </c>
      <c r="M232">
        <f t="shared" si="10"/>
        <v>460.55</v>
      </c>
    </row>
    <row r="233" spans="1:13">
      <c r="A233" t="s">
        <v>58</v>
      </c>
      <c r="B233" t="s">
        <v>703</v>
      </c>
      <c r="C233" t="s">
        <v>894</v>
      </c>
      <c r="D233">
        <v>254</v>
      </c>
      <c r="E233">
        <v>1</v>
      </c>
      <c r="F233">
        <f t="shared" si="9"/>
        <v>254</v>
      </c>
      <c r="H233" t="str">
        <f t="shared" si="11"/>
        <v>HIV/AIDS</v>
      </c>
      <c r="I233" t="str">
        <f t="shared" si="11"/>
        <v>PrEP</v>
      </c>
      <c r="J233" t="str">
        <f t="shared" si="11"/>
        <v xml:space="preserve">Bottle, Blood Collecting Plain Plastic Vacutainer, 5ml_100_MM038700_CMST
</v>
      </c>
      <c r="K233">
        <f t="shared" si="10"/>
        <v>254</v>
      </c>
      <c r="L233">
        <f t="shared" si="10"/>
        <v>1</v>
      </c>
      <c r="M233">
        <f t="shared" si="10"/>
        <v>254</v>
      </c>
    </row>
    <row r="234" spans="1:13">
      <c r="A234" t="s">
        <v>58</v>
      </c>
      <c r="B234" t="s">
        <v>703</v>
      </c>
      <c r="C234" t="s">
        <v>897</v>
      </c>
      <c r="D234">
        <v>35.619999999999997</v>
      </c>
      <c r="E234">
        <v>1</v>
      </c>
      <c r="F234">
        <f t="shared" si="9"/>
        <v>35.619999999999997</v>
      </c>
      <c r="H234" t="str">
        <f t="shared" si="11"/>
        <v>HIV/AIDS</v>
      </c>
      <c r="I234" t="str">
        <f t="shared" si="11"/>
        <v>PrEP</v>
      </c>
      <c r="J234" t="str">
        <f t="shared" si="11"/>
        <v xml:space="preserve">Glove disposable powdered latex large_100_HH077400_CMST
</v>
      </c>
      <c r="K234">
        <f t="shared" si="10"/>
        <v>35.619999999999997</v>
      </c>
      <c r="L234">
        <f t="shared" si="10"/>
        <v>1</v>
      </c>
      <c r="M234">
        <f t="shared" si="10"/>
        <v>35.619999999999997</v>
      </c>
    </row>
    <row r="235" spans="1:13">
      <c r="A235" t="s">
        <v>58</v>
      </c>
      <c r="B235" t="s">
        <v>703</v>
      </c>
      <c r="C235" t="s">
        <v>918</v>
      </c>
      <c r="D235">
        <v>273.57</v>
      </c>
      <c r="E235">
        <v>1</v>
      </c>
      <c r="F235">
        <f t="shared" si="9"/>
        <v>273.57</v>
      </c>
      <c r="H235" t="str">
        <f t="shared" si="11"/>
        <v>HIV/AIDS</v>
      </c>
      <c r="I235" t="str">
        <f t="shared" si="11"/>
        <v>PrEP</v>
      </c>
      <c r="J235" t="str">
        <f t="shared" si="11"/>
        <v>Hepatitis B test</v>
      </c>
      <c r="K235">
        <f t="shared" si="10"/>
        <v>273.57</v>
      </c>
      <c r="L235">
        <f t="shared" si="10"/>
        <v>1</v>
      </c>
      <c r="M235">
        <f t="shared" si="10"/>
        <v>273.57</v>
      </c>
    </row>
    <row r="236" spans="1:13">
      <c r="A236" t="s">
        <v>58</v>
      </c>
      <c r="B236" t="s">
        <v>703</v>
      </c>
      <c r="C236" t="s">
        <v>922</v>
      </c>
      <c r="D236">
        <v>1800</v>
      </c>
      <c r="E236">
        <v>1</v>
      </c>
      <c r="F236">
        <f t="shared" si="9"/>
        <v>1800</v>
      </c>
      <c r="H236" t="str">
        <f t="shared" si="11"/>
        <v>HIV/AIDS</v>
      </c>
      <c r="I236" t="str">
        <f t="shared" si="11"/>
        <v>PrEP</v>
      </c>
      <c r="J236" t="str">
        <f t="shared" si="11"/>
        <v>HIV Elisa</v>
      </c>
      <c r="K236">
        <f t="shared" si="10"/>
        <v>1800</v>
      </c>
      <c r="L236">
        <f t="shared" si="10"/>
        <v>1</v>
      </c>
      <c r="M236">
        <f t="shared" si="10"/>
        <v>1800</v>
      </c>
    </row>
    <row r="237" spans="1:13">
      <c r="A237" t="s">
        <v>58</v>
      </c>
      <c r="B237" t="s">
        <v>703</v>
      </c>
      <c r="C237" t="s">
        <v>919</v>
      </c>
      <c r="D237">
        <v>1750</v>
      </c>
      <c r="E237">
        <v>1</v>
      </c>
      <c r="F237">
        <f t="shared" si="9"/>
        <v>1750</v>
      </c>
      <c r="H237" t="str">
        <f t="shared" si="11"/>
        <v>HIV/AIDS</v>
      </c>
      <c r="I237" t="str">
        <f t="shared" si="11"/>
        <v>PrEP</v>
      </c>
      <c r="J237" t="str">
        <f t="shared" si="11"/>
        <v>Liver function test reagent</v>
      </c>
      <c r="K237">
        <f t="shared" si="10"/>
        <v>1750</v>
      </c>
      <c r="L237">
        <f t="shared" si="10"/>
        <v>1</v>
      </c>
      <c r="M237">
        <f t="shared" si="10"/>
        <v>1750</v>
      </c>
    </row>
    <row r="238" spans="1:13">
      <c r="A238" t="s">
        <v>58</v>
      </c>
      <c r="B238" t="s">
        <v>703</v>
      </c>
      <c r="C238" t="s">
        <v>839</v>
      </c>
      <c r="D238">
        <v>153.52000000000001</v>
      </c>
      <c r="E238">
        <v>1</v>
      </c>
      <c r="F238">
        <f t="shared" si="9"/>
        <v>153.52000000000001</v>
      </c>
      <c r="H238" t="str">
        <f t="shared" si="11"/>
        <v>HIV/AIDS</v>
      </c>
      <c r="I238" t="str">
        <f t="shared" si="11"/>
        <v>PrEP</v>
      </c>
      <c r="J238" t="str">
        <f t="shared" si="11"/>
        <v xml:space="preserve">Syringe, autodestruct, 5ml, disposable, hypoluer with 21g needle_Each_HH150000_CMST + Alcohol swabs/wipes 70% isopropyl alcohol 100 pieces_100_FF000300_CMST
</v>
      </c>
      <c r="K238">
        <f t="shared" si="10"/>
        <v>153.52000000000001</v>
      </c>
      <c r="L238">
        <f t="shared" si="10"/>
        <v>1</v>
      </c>
      <c r="M238">
        <f t="shared" si="10"/>
        <v>153.52000000000001</v>
      </c>
    </row>
    <row r="239" spans="1:13">
      <c r="A239" t="s">
        <v>58</v>
      </c>
      <c r="B239" t="s">
        <v>703</v>
      </c>
      <c r="C239" t="s">
        <v>900</v>
      </c>
      <c r="D239">
        <v>42632</v>
      </c>
      <c r="E239">
        <v>1</v>
      </c>
      <c r="F239">
        <f t="shared" si="9"/>
        <v>42632</v>
      </c>
      <c r="H239" t="str">
        <f t="shared" si="11"/>
        <v>HIV/AIDS</v>
      </c>
      <c r="I239" t="str">
        <f t="shared" si="11"/>
        <v>PrEP</v>
      </c>
      <c r="J239" t="str">
        <f t="shared" si="11"/>
        <v>TDF/3TC</v>
      </c>
      <c r="K239">
        <f t="shared" si="10"/>
        <v>42632</v>
      </c>
      <c r="L239">
        <f t="shared" si="10"/>
        <v>1</v>
      </c>
      <c r="M239">
        <f t="shared" si="10"/>
        <v>42632</v>
      </c>
    </row>
    <row r="240" spans="1:13">
      <c r="A240" t="s">
        <v>58</v>
      </c>
      <c r="B240" t="s">
        <v>704</v>
      </c>
      <c r="C240" t="s">
        <v>924</v>
      </c>
      <c r="D240">
        <v>80748.95</v>
      </c>
      <c r="E240">
        <v>1</v>
      </c>
      <c r="F240">
        <f t="shared" si="9"/>
        <v>80748.95</v>
      </c>
      <c r="H240" t="str">
        <f t="shared" si="11"/>
        <v>HIV/AIDS</v>
      </c>
      <c r="I240" t="str">
        <f t="shared" si="11"/>
        <v>Secondline ARVs</v>
      </c>
      <c r="J240" t="str">
        <f t="shared" si="11"/>
        <v>Secondline regimens - AZT/3TC/ATR/r</v>
      </c>
      <c r="K240">
        <f t="shared" si="10"/>
        <v>80748.95</v>
      </c>
      <c r="L240">
        <f t="shared" si="10"/>
        <v>1</v>
      </c>
      <c r="M240">
        <f t="shared" si="10"/>
        <v>80748.95</v>
      </c>
    </row>
    <row r="241" spans="1:13">
      <c r="A241" t="s">
        <v>58</v>
      </c>
      <c r="B241" t="s">
        <v>705</v>
      </c>
      <c r="C241" t="s">
        <v>924</v>
      </c>
      <c r="D241">
        <v>40374.474999999999</v>
      </c>
      <c r="E241">
        <v>1</v>
      </c>
      <c r="F241">
        <f t="shared" si="9"/>
        <v>40374.474999999999</v>
      </c>
      <c r="H241" t="str">
        <f t="shared" si="11"/>
        <v>HIV/AIDS</v>
      </c>
      <c r="I241" t="str">
        <f t="shared" si="11"/>
        <v>Secondline ARVs for Pediatriacs</v>
      </c>
      <c r="J241" t="str">
        <f t="shared" si="11"/>
        <v>Secondline regimens - AZT/3TC/ATR/r</v>
      </c>
      <c r="K241">
        <f t="shared" si="10"/>
        <v>40374.474999999999</v>
      </c>
      <c r="L241">
        <f t="shared" si="10"/>
        <v>1</v>
      </c>
      <c r="M241">
        <f t="shared" si="10"/>
        <v>40374.474999999999</v>
      </c>
    </row>
    <row r="242" spans="1:13">
      <c r="A242" t="s">
        <v>58</v>
      </c>
      <c r="B242" t="s">
        <v>706</v>
      </c>
      <c r="C242" t="s">
        <v>925</v>
      </c>
      <c r="D242">
        <v>8.4700000000000006</v>
      </c>
      <c r="E242">
        <v>1</v>
      </c>
      <c r="F242">
        <f t="shared" si="9"/>
        <v>8.4700000000000006</v>
      </c>
      <c r="H242" t="str">
        <f t="shared" si="11"/>
        <v>HIV/AIDS</v>
      </c>
      <c r="I242" t="str">
        <f t="shared" si="11"/>
        <v>Viral Load</v>
      </c>
      <c r="J242" t="str">
        <f t="shared" si="11"/>
        <v>Blood collecting tube, 5 ml (&lt;15 years)</v>
      </c>
      <c r="K242">
        <f t="shared" si="10"/>
        <v>8.4700000000000006</v>
      </c>
      <c r="L242">
        <f t="shared" si="10"/>
        <v>1</v>
      </c>
      <c r="M242">
        <f t="shared" si="10"/>
        <v>8.4700000000000006</v>
      </c>
    </row>
    <row r="243" spans="1:13">
      <c r="A243" t="s">
        <v>58</v>
      </c>
      <c r="B243" t="s">
        <v>706</v>
      </c>
      <c r="C243" t="s">
        <v>897</v>
      </c>
      <c r="D243">
        <v>71.25</v>
      </c>
      <c r="E243">
        <v>1</v>
      </c>
      <c r="F243">
        <f t="shared" si="9"/>
        <v>71.25</v>
      </c>
      <c r="H243" t="str">
        <f t="shared" si="11"/>
        <v>HIV/AIDS</v>
      </c>
      <c r="I243" t="str">
        <f t="shared" si="11"/>
        <v>Viral Load</v>
      </c>
      <c r="J243" t="str">
        <f t="shared" si="11"/>
        <v xml:space="preserve">Glove disposable powdered latex large_100_HH077400_CMST
</v>
      </c>
      <c r="K243">
        <f t="shared" si="10"/>
        <v>71.25</v>
      </c>
      <c r="L243">
        <f t="shared" si="10"/>
        <v>1</v>
      </c>
      <c r="M243">
        <f t="shared" si="10"/>
        <v>71.25</v>
      </c>
    </row>
    <row r="244" spans="1:13">
      <c r="A244" t="s">
        <v>58</v>
      </c>
      <c r="B244" t="s">
        <v>706</v>
      </c>
      <c r="C244" t="s">
        <v>926</v>
      </c>
      <c r="D244">
        <v>11076</v>
      </c>
      <c r="E244">
        <v>1</v>
      </c>
      <c r="F244">
        <f t="shared" si="9"/>
        <v>11076</v>
      </c>
      <c r="H244" t="str">
        <f t="shared" si="11"/>
        <v>HIV/AIDS</v>
      </c>
      <c r="I244" t="str">
        <f t="shared" si="11"/>
        <v>Viral Load</v>
      </c>
      <c r="J244" t="str">
        <f t="shared" si="11"/>
        <v>PCR assay</v>
      </c>
      <c r="K244">
        <f t="shared" si="10"/>
        <v>11076</v>
      </c>
      <c r="L244">
        <f t="shared" si="10"/>
        <v>1</v>
      </c>
      <c r="M244">
        <f t="shared" si="10"/>
        <v>11076</v>
      </c>
    </row>
    <row r="245" spans="1:13">
      <c r="A245" t="s">
        <v>58</v>
      </c>
      <c r="B245" t="s">
        <v>706</v>
      </c>
      <c r="C245" t="s">
        <v>839</v>
      </c>
      <c r="D245">
        <v>307.02999999999997</v>
      </c>
      <c r="E245">
        <v>1</v>
      </c>
      <c r="F245">
        <f t="shared" si="9"/>
        <v>307.02999999999997</v>
      </c>
      <c r="H245" t="str">
        <f t="shared" si="11"/>
        <v>HIV/AIDS</v>
      </c>
      <c r="I245" t="str">
        <f t="shared" si="11"/>
        <v>Viral Load</v>
      </c>
      <c r="J245" t="str">
        <f t="shared" si="11"/>
        <v xml:space="preserve">Syringe, autodestruct, 5ml, disposable, hypoluer with 21g needle_Each_HH150000_CMST + Alcohol swabs/wipes 70% isopropyl alcohol 100 pieces_100_FF000300_CMST
</v>
      </c>
      <c r="K245">
        <f t="shared" si="10"/>
        <v>307.02999999999997</v>
      </c>
      <c r="L245">
        <f t="shared" si="10"/>
        <v>1</v>
      </c>
      <c r="M245">
        <f t="shared" si="10"/>
        <v>307.02999999999997</v>
      </c>
    </row>
    <row r="246" spans="1:13">
      <c r="A246" t="s">
        <v>58</v>
      </c>
      <c r="B246" t="s">
        <v>707</v>
      </c>
      <c r="C246" t="s">
        <v>918</v>
      </c>
      <c r="D246">
        <v>1094.28</v>
      </c>
      <c r="E246">
        <v>1</v>
      </c>
      <c r="F246">
        <f t="shared" si="9"/>
        <v>1094.28</v>
      </c>
      <c r="H246" t="str">
        <f t="shared" si="11"/>
        <v>HIV/AIDS</v>
      </c>
      <c r="I246" t="str">
        <f t="shared" si="11"/>
        <v>IDU: drug subsitution</v>
      </c>
      <c r="J246" t="str">
        <f t="shared" si="11"/>
        <v>Hepatitis B test</v>
      </c>
      <c r="K246">
        <f t="shared" si="10"/>
        <v>1094.28</v>
      </c>
      <c r="L246">
        <f t="shared" si="10"/>
        <v>1</v>
      </c>
      <c r="M246">
        <f t="shared" si="10"/>
        <v>1094.28</v>
      </c>
    </row>
    <row r="247" spans="1:13">
      <c r="A247" t="s">
        <v>58</v>
      </c>
      <c r="B247" t="s">
        <v>707</v>
      </c>
      <c r="C247" t="s">
        <v>927</v>
      </c>
      <c r="D247">
        <v>7200</v>
      </c>
      <c r="E247">
        <v>1</v>
      </c>
      <c r="F247">
        <f t="shared" si="9"/>
        <v>7200</v>
      </c>
      <c r="H247" t="str">
        <f t="shared" si="11"/>
        <v>HIV/AIDS</v>
      </c>
      <c r="I247" t="str">
        <f t="shared" si="11"/>
        <v>IDU: drug subsitution</v>
      </c>
      <c r="J247" t="str">
        <f t="shared" si="11"/>
        <v>HIV EIA Elisa test (Test, HIV, Unigold I/II (TM))</v>
      </c>
      <c r="K247">
        <f t="shared" si="10"/>
        <v>7200</v>
      </c>
      <c r="L247">
        <f t="shared" si="10"/>
        <v>1</v>
      </c>
      <c r="M247">
        <f t="shared" si="10"/>
        <v>7200</v>
      </c>
    </row>
    <row r="248" spans="1:13">
      <c r="A248" t="s">
        <v>58</v>
      </c>
      <c r="B248" t="s">
        <v>707</v>
      </c>
      <c r="C248" t="s">
        <v>928</v>
      </c>
      <c r="D248">
        <v>181040</v>
      </c>
      <c r="E248">
        <v>1</v>
      </c>
      <c r="F248">
        <f t="shared" si="9"/>
        <v>181040</v>
      </c>
      <c r="H248" t="str">
        <f t="shared" si="11"/>
        <v>HIV/AIDS</v>
      </c>
      <c r="I248" t="str">
        <f t="shared" si="11"/>
        <v>IDU: drug subsitution</v>
      </c>
      <c r="J248" t="str">
        <f t="shared" si="11"/>
        <v>Methadone 5mg</v>
      </c>
      <c r="K248">
        <f t="shared" si="10"/>
        <v>181040</v>
      </c>
      <c r="L248">
        <f t="shared" si="10"/>
        <v>1</v>
      </c>
      <c r="M248">
        <f t="shared" si="10"/>
        <v>181040</v>
      </c>
    </row>
    <row r="249" spans="1:13">
      <c r="A249" t="s">
        <v>58</v>
      </c>
      <c r="B249" t="s">
        <v>76</v>
      </c>
      <c r="C249" t="s">
        <v>929</v>
      </c>
      <c r="D249">
        <v>56033.16</v>
      </c>
      <c r="E249">
        <v>1</v>
      </c>
      <c r="F249">
        <f t="shared" si="9"/>
        <v>56033.16</v>
      </c>
      <c r="H249" t="str">
        <f t="shared" si="11"/>
        <v>HIV/AIDS</v>
      </c>
      <c r="I249" t="str">
        <f t="shared" si="11"/>
        <v>IDU: needle exchange</v>
      </c>
      <c r="J249" t="str">
        <f t="shared" si="11"/>
        <v>Syringe, autodestruct, 5ml, disposable, hypoluer with 21g needle_Each_HH150000_CMST + Alcohol swabs/wipes 70% isopropyl alcohol 100 pieces_100_FF000300_CMST</v>
      </c>
      <c r="K249">
        <f t="shared" si="10"/>
        <v>56033.16</v>
      </c>
      <c r="L249">
        <f t="shared" si="10"/>
        <v>1</v>
      </c>
      <c r="M249">
        <f t="shared" si="10"/>
        <v>56033.16</v>
      </c>
    </row>
    <row r="250" spans="1:13">
      <c r="A250" t="s">
        <v>89</v>
      </c>
      <c r="B250" t="s">
        <v>100</v>
      </c>
      <c r="C250" t="s">
        <v>930</v>
      </c>
      <c r="D250">
        <v>326.86</v>
      </c>
      <c r="E250">
        <v>1</v>
      </c>
      <c r="F250">
        <f t="shared" si="9"/>
        <v>326.86</v>
      </c>
      <c r="H250" t="str">
        <f t="shared" si="11"/>
        <v>Malaria</v>
      </c>
      <c r="I250" t="str">
        <f t="shared" si="11"/>
        <v>Complicated (children, injectable artesunate)</v>
      </c>
      <c r="J250" t="str">
        <f t="shared" si="11"/>
        <v xml:space="preserve">Cannula iv (winged with injection pot) 18G_Each_HH013200_CMST
</v>
      </c>
      <c r="K250">
        <f t="shared" si="10"/>
        <v>326.86</v>
      </c>
      <c r="L250">
        <f t="shared" si="10"/>
        <v>1</v>
      </c>
      <c r="M250">
        <f t="shared" si="10"/>
        <v>326.86</v>
      </c>
    </row>
    <row r="251" spans="1:13">
      <c r="A251" t="s">
        <v>89</v>
      </c>
      <c r="B251" t="s">
        <v>100</v>
      </c>
      <c r="C251" t="s">
        <v>931</v>
      </c>
      <c r="D251">
        <v>390.94</v>
      </c>
      <c r="E251">
        <v>1</v>
      </c>
      <c r="F251">
        <f t="shared" si="9"/>
        <v>390.94</v>
      </c>
      <c r="H251" t="str">
        <f t="shared" si="11"/>
        <v>Malaria</v>
      </c>
      <c r="I251" t="str">
        <f t="shared" si="11"/>
        <v>Complicated (children, injectable artesunate)</v>
      </c>
      <c r="J251" t="str">
        <f t="shared" si="11"/>
        <v xml:space="preserve">Gauze, swabs 8-ply 10cm x 10cm_100_FF010800_CMST
</v>
      </c>
      <c r="K251">
        <f t="shared" si="10"/>
        <v>390.94</v>
      </c>
      <c r="L251">
        <f t="shared" si="10"/>
        <v>1</v>
      </c>
      <c r="M251">
        <f t="shared" si="10"/>
        <v>390.94</v>
      </c>
    </row>
    <row r="252" spans="1:13">
      <c r="A252" t="s">
        <v>89</v>
      </c>
      <c r="B252" t="s">
        <v>100</v>
      </c>
      <c r="C252" t="s">
        <v>932</v>
      </c>
      <c r="D252">
        <v>942.26</v>
      </c>
      <c r="E252">
        <v>1</v>
      </c>
      <c r="F252">
        <f t="shared" si="9"/>
        <v>942.26</v>
      </c>
      <c r="H252" t="str">
        <f t="shared" si="11"/>
        <v>Malaria</v>
      </c>
      <c r="I252" t="str">
        <f t="shared" si="11"/>
        <v>Complicated (children, injectable artesunate)</v>
      </c>
      <c r="J252" t="str">
        <f t="shared" si="11"/>
        <v xml:space="preserve">Glove disposable powdered latex medium_100_HH077700_CMST
</v>
      </c>
      <c r="K252">
        <f t="shared" si="10"/>
        <v>942.26</v>
      </c>
      <c r="L252">
        <f t="shared" si="10"/>
        <v>1</v>
      </c>
      <c r="M252">
        <f t="shared" si="10"/>
        <v>942.26</v>
      </c>
    </row>
    <row r="253" spans="1:13">
      <c r="A253" t="s">
        <v>89</v>
      </c>
      <c r="B253" t="s">
        <v>100</v>
      </c>
      <c r="C253" t="s">
        <v>933</v>
      </c>
      <c r="D253">
        <v>2111.04</v>
      </c>
      <c r="E253">
        <v>1</v>
      </c>
      <c r="F253">
        <f t="shared" si="9"/>
        <v>2111.04</v>
      </c>
      <c r="H253" t="str">
        <f t="shared" si="11"/>
        <v>Malaria</v>
      </c>
      <c r="I253" t="str">
        <f t="shared" si="11"/>
        <v>Complicated (children, injectable artesunate)</v>
      </c>
      <c r="J253" t="str">
        <f t="shared" si="11"/>
        <v>Injectable artesunate</v>
      </c>
      <c r="K253">
        <f t="shared" si="10"/>
        <v>2111.04</v>
      </c>
      <c r="L253">
        <f t="shared" si="10"/>
        <v>1</v>
      </c>
      <c r="M253">
        <f t="shared" si="10"/>
        <v>2111.04</v>
      </c>
    </row>
    <row r="254" spans="1:13">
      <c r="A254" t="s">
        <v>89</v>
      </c>
      <c r="B254" t="s">
        <v>100</v>
      </c>
      <c r="C254" t="s">
        <v>834</v>
      </c>
      <c r="D254">
        <v>131.6</v>
      </c>
      <c r="E254">
        <v>1</v>
      </c>
      <c r="F254">
        <f t="shared" si="9"/>
        <v>131.6</v>
      </c>
      <c r="H254" t="str">
        <f t="shared" si="11"/>
        <v>Malaria</v>
      </c>
      <c r="I254" t="str">
        <f t="shared" si="11"/>
        <v>Complicated (children, injectable artesunate)</v>
      </c>
      <c r="J254" t="str">
        <f t="shared" si="11"/>
        <v xml:space="preserve">Paracetamol 500mg, tablets_1000_AA049500_CMST
</v>
      </c>
      <c r="K254">
        <f t="shared" si="10"/>
        <v>131.6</v>
      </c>
      <c r="L254">
        <f t="shared" si="10"/>
        <v>1</v>
      </c>
      <c r="M254">
        <f t="shared" si="10"/>
        <v>131.6</v>
      </c>
    </row>
    <row r="255" spans="1:13">
      <c r="A255" t="s">
        <v>89</v>
      </c>
      <c r="B255" t="s">
        <v>100</v>
      </c>
      <c r="C255" t="s">
        <v>850</v>
      </c>
      <c r="D255">
        <v>1211.56</v>
      </c>
      <c r="E255">
        <v>1</v>
      </c>
      <c r="F255">
        <f t="shared" si="9"/>
        <v>1211.56</v>
      </c>
      <c r="H255" t="str">
        <f t="shared" si="11"/>
        <v>Malaria</v>
      </c>
      <c r="I255" t="str">
        <f t="shared" si="11"/>
        <v>Complicated (children, injectable artesunate)</v>
      </c>
      <c r="J255" t="str">
        <f t="shared" si="11"/>
        <v>Saline solution</v>
      </c>
      <c r="K255">
        <f t="shared" si="10"/>
        <v>1211.56</v>
      </c>
      <c r="L255">
        <f t="shared" si="10"/>
        <v>1</v>
      </c>
      <c r="M255">
        <f t="shared" si="10"/>
        <v>1211.56</v>
      </c>
    </row>
    <row r="256" spans="1:13">
      <c r="A256" t="s">
        <v>89</v>
      </c>
      <c r="B256" t="s">
        <v>100</v>
      </c>
      <c r="C256" t="s">
        <v>934</v>
      </c>
      <c r="D256">
        <v>790.75</v>
      </c>
      <c r="E256">
        <v>1</v>
      </c>
      <c r="F256">
        <f t="shared" si="9"/>
        <v>790.75</v>
      </c>
      <c r="H256" t="str">
        <f t="shared" si="11"/>
        <v>Malaria</v>
      </c>
      <c r="I256" t="str">
        <f t="shared" si="11"/>
        <v>Complicated (children, injectable artesunate)</v>
      </c>
      <c r="J256" t="str">
        <f t="shared" si="11"/>
        <v xml:space="preserve">Water for injections, 10ml_Each_BB077100_CMST
</v>
      </c>
      <c r="K256">
        <f t="shared" si="10"/>
        <v>790.75</v>
      </c>
      <c r="L256">
        <f t="shared" si="10"/>
        <v>1</v>
      </c>
      <c r="M256">
        <f t="shared" si="10"/>
        <v>790.75</v>
      </c>
    </row>
    <row r="257" spans="1:13">
      <c r="A257" t="s">
        <v>89</v>
      </c>
      <c r="B257" t="s">
        <v>246</v>
      </c>
      <c r="C257" t="s">
        <v>930</v>
      </c>
      <c r="D257">
        <v>0</v>
      </c>
      <c r="E257">
        <v>1</v>
      </c>
      <c r="F257">
        <f t="shared" si="9"/>
        <v>0</v>
      </c>
      <c r="H257" t="str">
        <f t="shared" si="11"/>
        <v>Malaria</v>
      </c>
      <c r="I257" t="str">
        <f t="shared" si="11"/>
        <v>Complicated malaria treatment (adults)</v>
      </c>
      <c r="J257" t="str">
        <f t="shared" si="11"/>
        <v xml:space="preserve">Cannula iv (winged with injection pot) 18G_Each_HH013200_CMST
</v>
      </c>
      <c r="K257">
        <f t="shared" si="10"/>
        <v>0</v>
      </c>
      <c r="L257">
        <f t="shared" si="10"/>
        <v>1</v>
      </c>
      <c r="M257">
        <f t="shared" si="10"/>
        <v>0</v>
      </c>
    </row>
    <row r="258" spans="1:13">
      <c r="A258" t="s">
        <v>89</v>
      </c>
      <c r="B258" t="s">
        <v>246</v>
      </c>
      <c r="C258" t="s">
        <v>931</v>
      </c>
      <c r="D258">
        <v>0</v>
      </c>
      <c r="E258">
        <v>1</v>
      </c>
      <c r="F258">
        <f t="shared" si="9"/>
        <v>0</v>
      </c>
      <c r="H258" t="str">
        <f t="shared" si="11"/>
        <v>Malaria</v>
      </c>
      <c r="I258" t="str">
        <f t="shared" si="11"/>
        <v>Complicated malaria treatment (adults)</v>
      </c>
      <c r="J258" t="str">
        <f t="shared" si="11"/>
        <v xml:space="preserve">Gauze, swabs 8-ply 10cm x 10cm_100_FF010800_CMST
</v>
      </c>
      <c r="K258">
        <f t="shared" si="10"/>
        <v>0</v>
      </c>
      <c r="L258">
        <f t="shared" si="10"/>
        <v>1</v>
      </c>
      <c r="M258">
        <f t="shared" si="10"/>
        <v>0</v>
      </c>
    </row>
    <row r="259" spans="1:13">
      <c r="A259" t="s">
        <v>89</v>
      </c>
      <c r="B259" t="s">
        <v>246</v>
      </c>
      <c r="C259" t="s">
        <v>932</v>
      </c>
      <c r="D259">
        <v>0</v>
      </c>
      <c r="E259">
        <v>1</v>
      </c>
      <c r="F259">
        <f t="shared" si="9"/>
        <v>0</v>
      </c>
      <c r="H259" t="str">
        <f t="shared" si="11"/>
        <v>Malaria</v>
      </c>
      <c r="I259" t="str">
        <f t="shared" si="11"/>
        <v>Complicated malaria treatment (adults)</v>
      </c>
      <c r="J259" t="str">
        <f t="shared" si="11"/>
        <v xml:space="preserve">Glove disposable powdered latex medium_100_HH077700_CMST
</v>
      </c>
      <c r="K259">
        <f t="shared" si="10"/>
        <v>0</v>
      </c>
      <c r="L259">
        <f t="shared" si="10"/>
        <v>1</v>
      </c>
      <c r="M259">
        <f t="shared" si="10"/>
        <v>0</v>
      </c>
    </row>
    <row r="260" spans="1:13">
      <c r="A260" t="s">
        <v>89</v>
      </c>
      <c r="B260" t="s">
        <v>246</v>
      </c>
      <c r="C260" t="s">
        <v>933</v>
      </c>
      <c r="D260">
        <v>0</v>
      </c>
      <c r="E260">
        <v>1</v>
      </c>
      <c r="F260">
        <f t="shared" si="9"/>
        <v>0</v>
      </c>
      <c r="H260" t="str">
        <f t="shared" si="11"/>
        <v>Malaria</v>
      </c>
      <c r="I260" t="str">
        <f t="shared" si="11"/>
        <v>Complicated malaria treatment (adults)</v>
      </c>
      <c r="J260" t="str">
        <f t="shared" si="11"/>
        <v>Injectable artesunate</v>
      </c>
      <c r="K260">
        <f t="shared" si="10"/>
        <v>0</v>
      </c>
      <c r="L260">
        <f t="shared" si="10"/>
        <v>1</v>
      </c>
      <c r="M260">
        <f t="shared" si="10"/>
        <v>0</v>
      </c>
    </row>
    <row r="261" spans="1:13">
      <c r="A261" t="s">
        <v>89</v>
      </c>
      <c r="B261" t="s">
        <v>246</v>
      </c>
      <c r="C261" t="s">
        <v>934</v>
      </c>
      <c r="D261">
        <v>0</v>
      </c>
      <c r="E261">
        <v>1</v>
      </c>
      <c r="F261">
        <f t="shared" si="9"/>
        <v>0</v>
      </c>
      <c r="H261" t="str">
        <f t="shared" si="11"/>
        <v>Malaria</v>
      </c>
      <c r="I261" t="str">
        <f t="shared" si="11"/>
        <v>Complicated malaria treatment (adults)</v>
      </c>
      <c r="J261" t="str">
        <f t="shared" si="11"/>
        <v xml:space="preserve">Water for injections, 10ml_Each_BB077100_CMST
</v>
      </c>
      <c r="K261">
        <f t="shared" si="10"/>
        <v>0</v>
      </c>
      <c r="L261">
        <f t="shared" si="10"/>
        <v>1</v>
      </c>
      <c r="M261">
        <f t="shared" si="10"/>
        <v>0</v>
      </c>
    </row>
    <row r="262" spans="1:13">
      <c r="A262" t="s">
        <v>89</v>
      </c>
      <c r="B262" t="s">
        <v>708</v>
      </c>
      <c r="C262" t="s">
        <v>935</v>
      </c>
      <c r="D262">
        <v>125.55</v>
      </c>
      <c r="E262">
        <v>1</v>
      </c>
      <c r="F262">
        <f t="shared" ref="F262:F325" si="12">E262*D262</f>
        <v>125.55</v>
      </c>
      <c r="H262" t="str">
        <f t="shared" si="11"/>
        <v>Malaria</v>
      </c>
      <c r="I262" t="str">
        <f t="shared" si="11"/>
        <v>Intermittent preventive treatment in infants (IPTi)</v>
      </c>
      <c r="J262" t="str">
        <f t="shared" si="11"/>
        <v>Sulphadoxine 500mg / pyrimethamine 25mg (SP), tablets</v>
      </c>
      <c r="K262">
        <f t="shared" si="10"/>
        <v>125.55</v>
      </c>
      <c r="L262">
        <f t="shared" si="10"/>
        <v>1</v>
      </c>
      <c r="M262">
        <f t="shared" si="10"/>
        <v>125.55</v>
      </c>
    </row>
    <row r="263" spans="1:13">
      <c r="A263" t="s">
        <v>89</v>
      </c>
      <c r="B263" t="s">
        <v>94</v>
      </c>
      <c r="C263" t="s">
        <v>935</v>
      </c>
      <c r="D263">
        <v>125.55</v>
      </c>
      <c r="E263">
        <v>1</v>
      </c>
      <c r="F263">
        <f t="shared" si="12"/>
        <v>125.55</v>
      </c>
      <c r="H263" t="str">
        <f t="shared" si="11"/>
        <v>Malaria</v>
      </c>
      <c r="I263" t="str">
        <f t="shared" si="11"/>
        <v>IPT (pregnant women)</v>
      </c>
      <c r="J263" t="str">
        <f t="shared" si="11"/>
        <v>Sulphadoxine 500mg / pyrimethamine 25mg (SP), tablets</v>
      </c>
      <c r="K263">
        <f t="shared" si="10"/>
        <v>125.55</v>
      </c>
      <c r="L263">
        <f t="shared" si="10"/>
        <v>1</v>
      </c>
      <c r="M263">
        <f t="shared" si="10"/>
        <v>125.55</v>
      </c>
    </row>
    <row r="264" spans="1:13">
      <c r="A264" t="s">
        <v>89</v>
      </c>
      <c r="B264" t="s">
        <v>709</v>
      </c>
      <c r="C264" t="s">
        <v>936</v>
      </c>
      <c r="D264">
        <v>677</v>
      </c>
      <c r="E264">
        <v>1</v>
      </c>
      <c r="F264">
        <f t="shared" si="12"/>
        <v>677</v>
      </c>
      <c r="H264" t="str">
        <f t="shared" si="11"/>
        <v>Malaria</v>
      </c>
      <c r="I264" t="str">
        <f t="shared" si="11"/>
        <v>ITN distribution to New Born Babies</v>
      </c>
      <c r="J264" t="str">
        <f t="shared" si="11"/>
        <v>Insecticide-treated net</v>
      </c>
      <c r="K264">
        <f t="shared" si="10"/>
        <v>677</v>
      </c>
      <c r="L264">
        <f t="shared" si="10"/>
        <v>1</v>
      </c>
      <c r="M264">
        <f t="shared" si="10"/>
        <v>677</v>
      </c>
    </row>
    <row r="265" spans="1:13">
      <c r="A265" t="s">
        <v>89</v>
      </c>
      <c r="B265" t="s">
        <v>710</v>
      </c>
      <c r="C265" t="s">
        <v>936</v>
      </c>
      <c r="D265">
        <v>677</v>
      </c>
      <c r="E265">
        <v>1</v>
      </c>
      <c r="F265">
        <f t="shared" si="12"/>
        <v>677</v>
      </c>
      <c r="H265" t="str">
        <f t="shared" si="11"/>
        <v>Malaria</v>
      </c>
      <c r="I265" t="str">
        <f t="shared" si="11"/>
        <v>ITN distribution to pregnant women</v>
      </c>
      <c r="J265" t="str">
        <f t="shared" si="11"/>
        <v>Insecticide-treated net</v>
      </c>
      <c r="K265">
        <f t="shared" si="10"/>
        <v>677</v>
      </c>
      <c r="L265">
        <f t="shared" si="10"/>
        <v>1</v>
      </c>
      <c r="M265">
        <f t="shared" si="10"/>
        <v>677</v>
      </c>
    </row>
    <row r="266" spans="1:13">
      <c r="A266" t="s">
        <v>89</v>
      </c>
      <c r="B266" t="s">
        <v>91</v>
      </c>
      <c r="C266" t="s">
        <v>936</v>
      </c>
      <c r="D266">
        <v>677</v>
      </c>
      <c r="E266">
        <v>1</v>
      </c>
      <c r="F266">
        <f t="shared" si="12"/>
        <v>677</v>
      </c>
      <c r="H266" t="str">
        <f t="shared" si="11"/>
        <v>Malaria</v>
      </c>
      <c r="I266" t="str">
        <f t="shared" si="11"/>
        <v>Mass ITN Distribution</v>
      </c>
      <c r="J266" t="str">
        <f t="shared" si="11"/>
        <v>Insecticide-treated net</v>
      </c>
      <c r="K266">
        <f t="shared" si="10"/>
        <v>677</v>
      </c>
      <c r="L266">
        <f t="shared" si="10"/>
        <v>1</v>
      </c>
      <c r="M266">
        <f t="shared" si="10"/>
        <v>677</v>
      </c>
    </row>
    <row r="267" spans="1:13">
      <c r="A267" t="s">
        <v>89</v>
      </c>
      <c r="B267" t="s">
        <v>711</v>
      </c>
      <c r="C267" t="s">
        <v>930</v>
      </c>
      <c r="D267">
        <v>0</v>
      </c>
      <c r="E267">
        <v>1</v>
      </c>
      <c r="F267">
        <f t="shared" si="12"/>
        <v>0</v>
      </c>
      <c r="H267" t="str">
        <f t="shared" si="11"/>
        <v>Malaria</v>
      </c>
      <c r="I267" t="str">
        <f t="shared" si="11"/>
        <v>Pregnant women - complicated</v>
      </c>
      <c r="J267" t="str">
        <f t="shared" si="11"/>
        <v xml:space="preserve">Cannula iv (winged with injection pot) 18G_Each_HH013200_CMST
</v>
      </c>
      <c r="K267">
        <f t="shared" si="10"/>
        <v>0</v>
      </c>
      <c r="L267">
        <f t="shared" si="10"/>
        <v>1</v>
      </c>
      <c r="M267">
        <f t="shared" si="10"/>
        <v>0</v>
      </c>
    </row>
    <row r="268" spans="1:13">
      <c r="A268" t="s">
        <v>89</v>
      </c>
      <c r="B268" t="s">
        <v>711</v>
      </c>
      <c r="C268" t="s">
        <v>937</v>
      </c>
      <c r="D268">
        <v>0</v>
      </c>
      <c r="E268">
        <v>1</v>
      </c>
      <c r="F268">
        <f t="shared" si="12"/>
        <v>0</v>
      </c>
      <c r="H268" t="str">
        <f t="shared" si="11"/>
        <v>Malaria</v>
      </c>
      <c r="I268" t="str">
        <f t="shared" si="11"/>
        <v>Pregnant women - complicated</v>
      </c>
      <c r="J268" t="str">
        <f t="shared" si="11"/>
        <v xml:space="preserve">Dextrose (glucose) 5%, 1000ml_Each_BB021600_CMST
</v>
      </c>
      <c r="K268">
        <f t="shared" si="10"/>
        <v>0</v>
      </c>
      <c r="L268">
        <f t="shared" si="10"/>
        <v>1</v>
      </c>
      <c r="M268">
        <f t="shared" si="10"/>
        <v>0</v>
      </c>
    </row>
    <row r="269" spans="1:13">
      <c r="A269" t="s">
        <v>89</v>
      </c>
      <c r="B269" t="s">
        <v>711</v>
      </c>
      <c r="C269" t="s">
        <v>848</v>
      </c>
      <c r="D269">
        <v>0</v>
      </c>
      <c r="E269">
        <v>1</v>
      </c>
      <c r="F269">
        <f t="shared" si="12"/>
        <v>0</v>
      </c>
      <c r="H269" t="str">
        <f t="shared" si="11"/>
        <v>Malaria</v>
      </c>
      <c r="I269" t="str">
        <f t="shared" si="11"/>
        <v>Pregnant women - complicated</v>
      </c>
      <c r="J269" t="str">
        <f t="shared" si="11"/>
        <v xml:space="preserve">Giving set adult iv administration + needle 15 drops/ml_Each_HH075600_CMST
</v>
      </c>
      <c r="K269">
        <f t="shared" si="10"/>
        <v>0</v>
      </c>
      <c r="L269">
        <f t="shared" si="10"/>
        <v>1</v>
      </c>
      <c r="M269">
        <f t="shared" si="10"/>
        <v>0</v>
      </c>
    </row>
    <row r="270" spans="1:13">
      <c r="A270" t="s">
        <v>89</v>
      </c>
      <c r="B270" t="s">
        <v>711</v>
      </c>
      <c r="C270" t="s">
        <v>933</v>
      </c>
      <c r="D270">
        <v>0</v>
      </c>
      <c r="E270">
        <v>3</v>
      </c>
      <c r="F270">
        <f t="shared" si="12"/>
        <v>0</v>
      </c>
      <c r="H270" t="str">
        <f t="shared" si="11"/>
        <v>Malaria</v>
      </c>
      <c r="I270" t="str">
        <f t="shared" si="11"/>
        <v>Pregnant women - complicated</v>
      </c>
      <c r="J270" t="str">
        <f t="shared" si="11"/>
        <v>Injectable artesunate</v>
      </c>
      <c r="K270">
        <f t="shared" si="10"/>
        <v>0</v>
      </c>
      <c r="L270">
        <f t="shared" si="10"/>
        <v>3</v>
      </c>
      <c r="M270">
        <f t="shared" si="10"/>
        <v>0</v>
      </c>
    </row>
    <row r="271" spans="1:13">
      <c r="A271" t="s">
        <v>89</v>
      </c>
      <c r="B271" t="s">
        <v>711</v>
      </c>
      <c r="C271" t="s">
        <v>938</v>
      </c>
      <c r="D271">
        <v>1987.65</v>
      </c>
      <c r="E271">
        <v>1</v>
      </c>
      <c r="F271">
        <f t="shared" si="12"/>
        <v>1987.65</v>
      </c>
      <c r="H271" t="str">
        <f t="shared" si="11"/>
        <v>Malaria</v>
      </c>
      <c r="I271" t="str">
        <f t="shared" si="11"/>
        <v>Pregnant women - complicated</v>
      </c>
      <c r="J271" t="str">
        <f t="shared" si="11"/>
        <v>Syringe,10ml, disposable, hypoluer with 21g needle</v>
      </c>
      <c r="K271">
        <f t="shared" si="10"/>
        <v>1987.65</v>
      </c>
      <c r="L271">
        <f t="shared" si="10"/>
        <v>1</v>
      </c>
      <c r="M271">
        <f t="shared" si="10"/>
        <v>1987.65</v>
      </c>
    </row>
    <row r="272" spans="1:13">
      <c r="A272" t="s">
        <v>89</v>
      </c>
      <c r="B272" t="s">
        <v>712</v>
      </c>
      <c r="C272" t="s">
        <v>939</v>
      </c>
      <c r="D272">
        <v>585.48</v>
      </c>
      <c r="E272">
        <v>1</v>
      </c>
      <c r="F272">
        <f t="shared" si="12"/>
        <v>585.48</v>
      </c>
      <c r="H272" t="str">
        <f t="shared" si="11"/>
        <v>Malaria</v>
      </c>
      <c r="I272" t="str">
        <f t="shared" si="11"/>
        <v>Uncomplicated - 2nd line (adult, &lt;36 kg)</v>
      </c>
      <c r="J272" t="str">
        <f t="shared" si="11"/>
        <v>ASAQ (Artesunate + Amodiaquine) 100 + 270 mg</v>
      </c>
      <c r="K272">
        <f t="shared" si="10"/>
        <v>585.48</v>
      </c>
      <c r="L272">
        <f t="shared" si="10"/>
        <v>1</v>
      </c>
      <c r="M272">
        <f t="shared" si="10"/>
        <v>585.48</v>
      </c>
    </row>
    <row r="273" spans="1:13">
      <c r="A273" t="s">
        <v>89</v>
      </c>
      <c r="B273" t="s">
        <v>712</v>
      </c>
      <c r="C273" t="s">
        <v>834</v>
      </c>
      <c r="D273">
        <v>105.28</v>
      </c>
      <c r="E273">
        <v>1</v>
      </c>
      <c r="F273">
        <f t="shared" si="12"/>
        <v>105.28</v>
      </c>
      <c r="H273" t="str">
        <f t="shared" si="11"/>
        <v>Malaria</v>
      </c>
      <c r="I273" t="str">
        <f t="shared" si="11"/>
        <v>Uncomplicated - 2nd line (adult, &lt;36 kg)</v>
      </c>
      <c r="J273" t="str">
        <f t="shared" si="11"/>
        <v xml:space="preserve">Paracetamol 500mg, tablets_1000_AA049500_CMST
</v>
      </c>
      <c r="K273">
        <f t="shared" si="10"/>
        <v>105.28</v>
      </c>
      <c r="L273">
        <f t="shared" si="10"/>
        <v>1</v>
      </c>
      <c r="M273">
        <f t="shared" si="10"/>
        <v>105.28</v>
      </c>
    </row>
    <row r="274" spans="1:13">
      <c r="A274" t="s">
        <v>89</v>
      </c>
      <c r="B274" t="s">
        <v>713</v>
      </c>
      <c r="C274" t="s">
        <v>939</v>
      </c>
      <c r="D274">
        <v>585.48</v>
      </c>
      <c r="E274">
        <v>1</v>
      </c>
      <c r="F274">
        <f t="shared" si="12"/>
        <v>585.48</v>
      </c>
      <c r="H274" t="str">
        <f t="shared" si="11"/>
        <v>Malaria</v>
      </c>
      <c r="I274" t="str">
        <f t="shared" si="11"/>
        <v>Uncomplicated - 2nd line (adult, &gt;36 kg)</v>
      </c>
      <c r="J274" t="str">
        <f t="shared" si="11"/>
        <v>ASAQ (Artesunate + Amodiaquine) 100 + 270 mg</v>
      </c>
      <c r="K274">
        <f t="shared" si="11"/>
        <v>585.48</v>
      </c>
      <c r="L274">
        <f t="shared" si="11"/>
        <v>1</v>
      </c>
      <c r="M274">
        <f t="shared" si="11"/>
        <v>585.48</v>
      </c>
    </row>
    <row r="275" spans="1:13">
      <c r="A275" t="s">
        <v>89</v>
      </c>
      <c r="B275" t="s">
        <v>713</v>
      </c>
      <c r="C275" t="s">
        <v>834</v>
      </c>
      <c r="D275">
        <v>4.3899999999999997</v>
      </c>
      <c r="E275">
        <v>1</v>
      </c>
      <c r="F275">
        <f t="shared" si="12"/>
        <v>4.3899999999999997</v>
      </c>
      <c r="H275" t="str">
        <f t="shared" ref="H275:M317" si="13">A275</f>
        <v>Malaria</v>
      </c>
      <c r="I275" t="str">
        <f t="shared" si="13"/>
        <v>Uncomplicated - 2nd line (adult, &gt;36 kg)</v>
      </c>
      <c r="J275" t="str">
        <f t="shared" si="13"/>
        <v xml:space="preserve">Paracetamol 500mg, tablets_1000_AA049500_CMST
</v>
      </c>
      <c r="K275">
        <f t="shared" si="13"/>
        <v>4.3899999999999997</v>
      </c>
      <c r="L275">
        <f t="shared" si="13"/>
        <v>1</v>
      </c>
      <c r="M275">
        <f t="shared" si="13"/>
        <v>4.3899999999999997</v>
      </c>
    </row>
    <row r="276" spans="1:13">
      <c r="A276" t="s">
        <v>89</v>
      </c>
      <c r="B276" t="s">
        <v>714</v>
      </c>
      <c r="C276" t="s">
        <v>841</v>
      </c>
      <c r="D276">
        <v>585.84</v>
      </c>
      <c r="E276">
        <v>1</v>
      </c>
      <c r="F276">
        <f t="shared" si="12"/>
        <v>585.84</v>
      </c>
      <c r="H276" t="str">
        <f t="shared" si="13"/>
        <v>Malaria</v>
      </c>
      <c r="I276" t="str">
        <f t="shared" si="13"/>
        <v>Uncomplicated - 2nd line (children, &lt;15 kg)</v>
      </c>
      <c r="J276" t="str">
        <f t="shared" si="13"/>
        <v>Artesunate 25mg + amodiaquine 67.5mg tab_25X3 _IDA</v>
      </c>
      <c r="K276">
        <f t="shared" si="13"/>
        <v>585.84</v>
      </c>
      <c r="L276">
        <f t="shared" si="13"/>
        <v>1</v>
      </c>
      <c r="M276">
        <f t="shared" si="13"/>
        <v>585.84</v>
      </c>
    </row>
    <row r="277" spans="1:13">
      <c r="A277" t="s">
        <v>89</v>
      </c>
      <c r="B277" t="s">
        <v>714</v>
      </c>
      <c r="C277" t="s">
        <v>858</v>
      </c>
      <c r="D277">
        <v>590</v>
      </c>
      <c r="E277">
        <v>1</v>
      </c>
      <c r="F277">
        <f t="shared" si="12"/>
        <v>590</v>
      </c>
      <c r="H277" t="str">
        <f t="shared" si="13"/>
        <v>Malaria</v>
      </c>
      <c r="I277" t="str">
        <f t="shared" si="13"/>
        <v>Uncomplicated - 2nd line (children, &lt;15 kg)</v>
      </c>
      <c r="J277" t="str">
        <f t="shared" si="13"/>
        <v>Haemacue Hb 201+ - Cuvettes</v>
      </c>
      <c r="K277">
        <f t="shared" si="13"/>
        <v>590</v>
      </c>
      <c r="L277">
        <f t="shared" si="13"/>
        <v>1</v>
      </c>
      <c r="M277">
        <f t="shared" si="13"/>
        <v>590</v>
      </c>
    </row>
    <row r="278" spans="1:13">
      <c r="A278" t="s">
        <v>89</v>
      </c>
      <c r="B278" t="s">
        <v>714</v>
      </c>
      <c r="C278" t="s">
        <v>940</v>
      </c>
      <c r="D278">
        <v>625.02</v>
      </c>
      <c r="E278">
        <v>1</v>
      </c>
      <c r="F278">
        <f t="shared" si="12"/>
        <v>625.02</v>
      </c>
      <c r="H278" t="str">
        <f t="shared" si="13"/>
        <v>Malaria</v>
      </c>
      <c r="I278" t="str">
        <f t="shared" si="13"/>
        <v>Uncomplicated - 2nd line (children, &lt;15 kg)</v>
      </c>
      <c r="J278" t="str">
        <f t="shared" si="13"/>
        <v xml:space="preserve">Paracetamol syrup 120mg/5ml, 100ml_Each_EE034800_CMST
</v>
      </c>
      <c r="K278">
        <f t="shared" si="13"/>
        <v>625.02</v>
      </c>
      <c r="L278">
        <f t="shared" si="13"/>
        <v>1</v>
      </c>
      <c r="M278">
        <f t="shared" si="13"/>
        <v>625.02</v>
      </c>
    </row>
    <row r="279" spans="1:13">
      <c r="A279" t="s">
        <v>89</v>
      </c>
      <c r="B279" t="s">
        <v>715</v>
      </c>
      <c r="C279" t="s">
        <v>941</v>
      </c>
      <c r="D279">
        <v>585.48</v>
      </c>
      <c r="E279">
        <v>1</v>
      </c>
      <c r="F279">
        <f t="shared" si="12"/>
        <v>585.48</v>
      </c>
      <c r="H279" t="str">
        <f t="shared" si="13"/>
        <v>Malaria</v>
      </c>
      <c r="I279" t="str">
        <f t="shared" si="13"/>
        <v>Uncomplicated - 2nd line (children, &gt;15 kg)</v>
      </c>
      <c r="J279" t="str">
        <f t="shared" si="13"/>
        <v>ASAQ (Artesunate + Amodiaquine) 50 + 135 Mg</v>
      </c>
      <c r="K279">
        <f t="shared" si="13"/>
        <v>585.48</v>
      </c>
      <c r="L279">
        <f t="shared" si="13"/>
        <v>1</v>
      </c>
      <c r="M279">
        <f t="shared" si="13"/>
        <v>585.48</v>
      </c>
    </row>
    <row r="280" spans="1:13">
      <c r="A280" t="s">
        <v>89</v>
      </c>
      <c r="B280" t="s">
        <v>715</v>
      </c>
      <c r="C280" t="s">
        <v>858</v>
      </c>
      <c r="D280">
        <v>590</v>
      </c>
      <c r="E280">
        <v>1</v>
      </c>
      <c r="F280">
        <f t="shared" si="12"/>
        <v>590</v>
      </c>
      <c r="H280" t="str">
        <f t="shared" si="13"/>
        <v>Malaria</v>
      </c>
      <c r="I280" t="str">
        <f t="shared" si="13"/>
        <v>Uncomplicated - 2nd line (children, &gt;15 kg)</v>
      </c>
      <c r="J280" t="str">
        <f t="shared" si="13"/>
        <v>Haemacue Hb 201+ - Cuvettes</v>
      </c>
      <c r="K280">
        <f t="shared" si="13"/>
        <v>590</v>
      </c>
      <c r="L280">
        <f t="shared" si="13"/>
        <v>1</v>
      </c>
      <c r="M280">
        <f t="shared" si="13"/>
        <v>590</v>
      </c>
    </row>
    <row r="281" spans="1:13">
      <c r="A281" t="s">
        <v>89</v>
      </c>
      <c r="B281" t="s">
        <v>715</v>
      </c>
      <c r="C281" t="s">
        <v>940</v>
      </c>
      <c r="D281">
        <v>625.02</v>
      </c>
      <c r="E281">
        <v>1</v>
      </c>
      <c r="F281">
        <f t="shared" si="12"/>
        <v>625.02</v>
      </c>
      <c r="H281" t="str">
        <f t="shared" si="13"/>
        <v>Malaria</v>
      </c>
      <c r="I281" t="str">
        <f t="shared" si="13"/>
        <v>Uncomplicated - 2nd line (children, &gt;15 kg)</v>
      </c>
      <c r="J281" t="str">
        <f t="shared" si="13"/>
        <v xml:space="preserve">Paracetamol syrup 120mg/5ml, 100ml_Each_EE034800_CMST
</v>
      </c>
      <c r="K281">
        <f t="shared" si="13"/>
        <v>625.02</v>
      </c>
      <c r="L281">
        <f t="shared" si="13"/>
        <v>1</v>
      </c>
      <c r="M281">
        <f t="shared" si="13"/>
        <v>625.02</v>
      </c>
    </row>
    <row r="282" spans="1:13">
      <c r="A282" t="s">
        <v>89</v>
      </c>
      <c r="B282" t="s">
        <v>716</v>
      </c>
      <c r="C282" t="s">
        <v>841</v>
      </c>
      <c r="D282">
        <v>585.48</v>
      </c>
      <c r="E282">
        <v>1</v>
      </c>
      <c r="F282">
        <f t="shared" si="12"/>
        <v>585.48</v>
      </c>
      <c r="H282" t="str">
        <f t="shared" si="13"/>
        <v>Malaria</v>
      </c>
      <c r="I282" t="str">
        <f t="shared" si="13"/>
        <v>Uncomplicated - First trimester pregnancy</v>
      </c>
      <c r="J282" t="str">
        <f t="shared" si="13"/>
        <v>Artesunate 25mg + amodiaquine 67.5mg tab_25X3 _IDA</v>
      </c>
      <c r="K282">
        <f t="shared" si="13"/>
        <v>585.48</v>
      </c>
      <c r="L282">
        <f t="shared" si="13"/>
        <v>1</v>
      </c>
      <c r="M282">
        <f t="shared" si="13"/>
        <v>585.48</v>
      </c>
    </row>
    <row r="283" spans="1:13">
      <c r="A283" t="s">
        <v>89</v>
      </c>
      <c r="B283" t="s">
        <v>716</v>
      </c>
      <c r="C283" t="s">
        <v>942</v>
      </c>
      <c r="D283">
        <v>2200</v>
      </c>
      <c r="E283">
        <v>1</v>
      </c>
      <c r="F283">
        <f t="shared" si="12"/>
        <v>2200</v>
      </c>
      <c r="H283" t="str">
        <f t="shared" si="13"/>
        <v>Malaria</v>
      </c>
      <c r="I283" t="str">
        <f t="shared" si="13"/>
        <v>Uncomplicated - First trimester pregnancy</v>
      </c>
      <c r="J283" t="str">
        <f t="shared" si="13"/>
        <v>FBC</v>
      </c>
      <c r="K283">
        <f t="shared" si="13"/>
        <v>2200</v>
      </c>
      <c r="L283">
        <f t="shared" si="13"/>
        <v>1</v>
      </c>
      <c r="M283">
        <f t="shared" si="13"/>
        <v>2200</v>
      </c>
    </row>
    <row r="284" spans="1:13">
      <c r="A284" t="s">
        <v>89</v>
      </c>
      <c r="B284" t="s">
        <v>716</v>
      </c>
      <c r="C284" t="s">
        <v>863</v>
      </c>
      <c r="D284">
        <v>29.49</v>
      </c>
      <c r="E284">
        <v>1</v>
      </c>
      <c r="F284">
        <f t="shared" si="12"/>
        <v>29.49</v>
      </c>
      <c r="H284" t="str">
        <f t="shared" si="13"/>
        <v>Malaria</v>
      </c>
      <c r="I284" t="str">
        <f t="shared" si="13"/>
        <v>Uncomplicated - First trimester pregnancy</v>
      </c>
      <c r="J284" t="str">
        <f t="shared" si="13"/>
        <v xml:space="preserve">Malaria Rapid Diagnostic Test (MRDT) Kits_25_DN002900_CMST
</v>
      </c>
      <c r="K284">
        <f t="shared" si="13"/>
        <v>29.49</v>
      </c>
      <c r="L284">
        <f t="shared" si="13"/>
        <v>1</v>
      </c>
      <c r="M284">
        <f t="shared" si="13"/>
        <v>29.49</v>
      </c>
    </row>
    <row r="285" spans="1:13">
      <c r="A285" t="s">
        <v>89</v>
      </c>
      <c r="B285" t="s">
        <v>716</v>
      </c>
      <c r="C285" t="s">
        <v>834</v>
      </c>
      <c r="D285">
        <v>0</v>
      </c>
      <c r="E285">
        <v>1</v>
      </c>
      <c r="F285">
        <f t="shared" si="12"/>
        <v>0</v>
      </c>
      <c r="H285" t="str">
        <f t="shared" si="13"/>
        <v>Malaria</v>
      </c>
      <c r="I285" t="str">
        <f t="shared" si="13"/>
        <v>Uncomplicated - First trimester pregnancy</v>
      </c>
      <c r="J285" t="str">
        <f t="shared" si="13"/>
        <v xml:space="preserve">Paracetamol 500mg, tablets_1000_AA049500_CMST
</v>
      </c>
      <c r="K285">
        <f t="shared" si="13"/>
        <v>0</v>
      </c>
      <c r="L285">
        <f t="shared" si="13"/>
        <v>1</v>
      </c>
      <c r="M285">
        <f t="shared" si="13"/>
        <v>0</v>
      </c>
    </row>
    <row r="286" spans="1:13">
      <c r="A286" t="s">
        <v>89</v>
      </c>
      <c r="B286" t="s">
        <v>717</v>
      </c>
      <c r="C286" t="s">
        <v>943</v>
      </c>
      <c r="D286">
        <v>0</v>
      </c>
      <c r="E286">
        <v>1</v>
      </c>
      <c r="F286">
        <f t="shared" si="12"/>
        <v>0</v>
      </c>
      <c r="H286" t="str">
        <f t="shared" si="13"/>
        <v>Malaria</v>
      </c>
      <c r="I286" t="str">
        <f t="shared" si="13"/>
        <v>Uncomplicated - Second trimester pregnancy</v>
      </c>
      <c r="J286" t="str">
        <f t="shared" si="13"/>
        <v xml:space="preserve">Lumefantrine 120mg/Artemether 20mg, 30x18, tablets_30_AA040200_CMST
</v>
      </c>
      <c r="K286">
        <f t="shared" si="13"/>
        <v>0</v>
      </c>
      <c r="L286">
        <f t="shared" si="13"/>
        <v>1</v>
      </c>
      <c r="M286">
        <f t="shared" si="13"/>
        <v>0</v>
      </c>
    </row>
    <row r="287" spans="1:13">
      <c r="A287" t="s">
        <v>89</v>
      </c>
      <c r="B287" t="s">
        <v>717</v>
      </c>
      <c r="C287" t="s">
        <v>863</v>
      </c>
      <c r="D287">
        <v>0</v>
      </c>
      <c r="E287">
        <v>1</v>
      </c>
      <c r="F287">
        <f t="shared" si="12"/>
        <v>0</v>
      </c>
      <c r="H287" t="str">
        <f t="shared" si="13"/>
        <v>Malaria</v>
      </c>
      <c r="I287" t="str">
        <f t="shared" si="13"/>
        <v>Uncomplicated - Second trimester pregnancy</v>
      </c>
      <c r="J287" t="str">
        <f t="shared" si="13"/>
        <v xml:space="preserve">Malaria Rapid Diagnostic Test (MRDT) Kits_25_DN002900_CMST
</v>
      </c>
      <c r="K287">
        <f t="shared" si="13"/>
        <v>0</v>
      </c>
      <c r="L287">
        <f t="shared" si="13"/>
        <v>1</v>
      </c>
      <c r="M287">
        <f t="shared" si="13"/>
        <v>0</v>
      </c>
    </row>
    <row r="288" spans="1:13">
      <c r="A288" t="s">
        <v>89</v>
      </c>
      <c r="B288" t="s">
        <v>717</v>
      </c>
      <c r="C288" t="s">
        <v>944</v>
      </c>
      <c r="D288">
        <v>0</v>
      </c>
      <c r="E288">
        <v>1</v>
      </c>
      <c r="F288">
        <f t="shared" si="12"/>
        <v>0</v>
      </c>
      <c r="H288" t="str">
        <f t="shared" si="13"/>
        <v>Malaria</v>
      </c>
      <c r="I288" t="str">
        <f t="shared" si="13"/>
        <v>Uncomplicated - Second trimester pregnancy</v>
      </c>
      <c r="J288" t="str">
        <f t="shared" si="13"/>
        <v>Need other diagnostics, FBC, etc?</v>
      </c>
      <c r="K288">
        <f t="shared" si="13"/>
        <v>0</v>
      </c>
      <c r="L288">
        <f t="shared" si="13"/>
        <v>1</v>
      </c>
      <c r="M288">
        <f t="shared" si="13"/>
        <v>0</v>
      </c>
    </row>
    <row r="289" spans="1:13">
      <c r="A289" t="s">
        <v>89</v>
      </c>
      <c r="B289" t="s">
        <v>717</v>
      </c>
      <c r="C289" t="s">
        <v>834</v>
      </c>
      <c r="D289">
        <v>0</v>
      </c>
      <c r="E289">
        <v>1</v>
      </c>
      <c r="F289">
        <f t="shared" si="12"/>
        <v>0</v>
      </c>
      <c r="H289" t="str">
        <f t="shared" si="13"/>
        <v>Malaria</v>
      </c>
      <c r="I289" t="str">
        <f t="shared" si="13"/>
        <v>Uncomplicated - Second trimester pregnancy</v>
      </c>
      <c r="J289" t="str">
        <f t="shared" si="13"/>
        <v xml:space="preserve">Paracetamol 500mg, tablets_1000_AA049500_CMST
</v>
      </c>
      <c r="K289">
        <f t="shared" si="13"/>
        <v>0</v>
      </c>
      <c r="L289">
        <f t="shared" si="13"/>
        <v>1</v>
      </c>
      <c r="M289">
        <f t="shared" si="13"/>
        <v>0</v>
      </c>
    </row>
    <row r="290" spans="1:13">
      <c r="A290" t="s">
        <v>89</v>
      </c>
      <c r="B290" t="s">
        <v>718</v>
      </c>
      <c r="C290" t="s">
        <v>943</v>
      </c>
      <c r="D290">
        <v>646.64</v>
      </c>
      <c r="E290">
        <v>1</v>
      </c>
      <c r="F290">
        <f t="shared" si="12"/>
        <v>646.64</v>
      </c>
      <c r="H290" t="str">
        <f t="shared" si="13"/>
        <v>Malaria</v>
      </c>
      <c r="I290" t="str">
        <f t="shared" si="13"/>
        <v xml:space="preserve">Uncomplicated (adult, &lt;36 kg) </v>
      </c>
      <c r="J290" t="str">
        <f t="shared" si="13"/>
        <v xml:space="preserve">Lumefantrine 120mg/Artemether 20mg, 30x18, tablets_30_AA040200_CMST
</v>
      </c>
      <c r="K290">
        <f t="shared" si="13"/>
        <v>646.64</v>
      </c>
      <c r="L290">
        <f t="shared" si="13"/>
        <v>1</v>
      </c>
      <c r="M290">
        <f t="shared" si="13"/>
        <v>646.64</v>
      </c>
    </row>
    <row r="291" spans="1:13">
      <c r="A291" t="s">
        <v>89</v>
      </c>
      <c r="B291" t="s">
        <v>718</v>
      </c>
      <c r="C291" t="s">
        <v>863</v>
      </c>
      <c r="D291">
        <v>29.49</v>
      </c>
      <c r="E291">
        <v>1</v>
      </c>
      <c r="F291">
        <f t="shared" si="12"/>
        <v>29.49</v>
      </c>
      <c r="H291" t="str">
        <f t="shared" si="13"/>
        <v>Malaria</v>
      </c>
      <c r="I291" t="str">
        <f t="shared" si="13"/>
        <v xml:space="preserve">Uncomplicated (adult, &lt;36 kg) </v>
      </c>
      <c r="J291" t="str">
        <f t="shared" si="13"/>
        <v xml:space="preserve">Malaria Rapid Diagnostic Test (MRDT) Kits_25_DN002900_CMST
</v>
      </c>
      <c r="K291">
        <f t="shared" si="13"/>
        <v>29.49</v>
      </c>
      <c r="L291">
        <f t="shared" si="13"/>
        <v>1</v>
      </c>
      <c r="M291">
        <f t="shared" si="13"/>
        <v>29.49</v>
      </c>
    </row>
    <row r="292" spans="1:13">
      <c r="A292" t="s">
        <v>89</v>
      </c>
      <c r="B292" t="s">
        <v>718</v>
      </c>
      <c r="C292" t="s">
        <v>834</v>
      </c>
      <c r="D292">
        <v>4.3899999999999997</v>
      </c>
      <c r="E292">
        <v>1</v>
      </c>
      <c r="F292">
        <f t="shared" si="12"/>
        <v>4.3899999999999997</v>
      </c>
      <c r="H292" t="str">
        <f t="shared" si="13"/>
        <v>Malaria</v>
      </c>
      <c r="I292" t="str">
        <f t="shared" si="13"/>
        <v xml:space="preserve">Uncomplicated (adult, &lt;36 kg) </v>
      </c>
      <c r="J292" t="str">
        <f t="shared" si="13"/>
        <v xml:space="preserve">Paracetamol 500mg, tablets_1000_AA049500_CMST
</v>
      </c>
      <c r="K292">
        <f t="shared" si="13"/>
        <v>4.3899999999999997</v>
      </c>
      <c r="L292">
        <f t="shared" si="13"/>
        <v>1</v>
      </c>
      <c r="M292">
        <f t="shared" si="13"/>
        <v>4.3899999999999997</v>
      </c>
    </row>
    <row r="293" spans="1:13">
      <c r="A293" t="s">
        <v>89</v>
      </c>
      <c r="B293" t="s">
        <v>719</v>
      </c>
      <c r="C293" t="s">
        <v>943</v>
      </c>
      <c r="D293">
        <v>646.64</v>
      </c>
      <c r="E293">
        <v>1</v>
      </c>
      <c r="F293">
        <f t="shared" si="12"/>
        <v>646.64</v>
      </c>
      <c r="H293" t="str">
        <f t="shared" si="13"/>
        <v>Malaria</v>
      </c>
      <c r="I293" t="str">
        <f t="shared" si="13"/>
        <v>Uncomplicated (adult, &gt;36 kg)</v>
      </c>
      <c r="J293" t="str">
        <f t="shared" si="13"/>
        <v xml:space="preserve">Lumefantrine 120mg/Artemether 20mg, 30x18, tablets_30_AA040200_CMST
</v>
      </c>
      <c r="K293">
        <f t="shared" si="13"/>
        <v>646.64</v>
      </c>
      <c r="L293">
        <f t="shared" si="13"/>
        <v>1</v>
      </c>
      <c r="M293">
        <f t="shared" si="13"/>
        <v>646.64</v>
      </c>
    </row>
    <row r="294" spans="1:13">
      <c r="A294" t="s">
        <v>89</v>
      </c>
      <c r="B294" t="s">
        <v>719</v>
      </c>
      <c r="C294" t="s">
        <v>863</v>
      </c>
      <c r="D294">
        <v>29.49</v>
      </c>
      <c r="E294">
        <v>1</v>
      </c>
      <c r="F294">
        <f t="shared" si="12"/>
        <v>29.49</v>
      </c>
      <c r="H294" t="str">
        <f t="shared" si="13"/>
        <v>Malaria</v>
      </c>
      <c r="I294" t="str">
        <f t="shared" si="13"/>
        <v>Uncomplicated (adult, &gt;36 kg)</v>
      </c>
      <c r="J294" t="str">
        <f t="shared" si="13"/>
        <v xml:space="preserve">Malaria Rapid Diagnostic Test (MRDT) Kits_25_DN002900_CMST
</v>
      </c>
      <c r="K294">
        <f t="shared" si="13"/>
        <v>29.49</v>
      </c>
      <c r="L294">
        <f t="shared" si="13"/>
        <v>1</v>
      </c>
      <c r="M294">
        <f t="shared" si="13"/>
        <v>29.49</v>
      </c>
    </row>
    <row r="295" spans="1:13">
      <c r="A295" t="s">
        <v>89</v>
      </c>
      <c r="B295" t="s">
        <v>719</v>
      </c>
      <c r="C295" t="s">
        <v>834</v>
      </c>
      <c r="D295">
        <v>4.3899999999999997</v>
      </c>
      <c r="E295">
        <v>1</v>
      </c>
      <c r="F295">
        <f t="shared" si="12"/>
        <v>4.3899999999999997</v>
      </c>
      <c r="H295" t="str">
        <f t="shared" si="13"/>
        <v>Malaria</v>
      </c>
      <c r="I295" t="str">
        <f t="shared" si="13"/>
        <v>Uncomplicated (adult, &gt;36 kg)</v>
      </c>
      <c r="J295" t="str">
        <f t="shared" si="13"/>
        <v xml:space="preserve">Paracetamol 500mg, tablets_1000_AA049500_CMST
</v>
      </c>
      <c r="K295">
        <f t="shared" si="13"/>
        <v>4.3899999999999997</v>
      </c>
      <c r="L295">
        <f t="shared" si="13"/>
        <v>1</v>
      </c>
      <c r="M295">
        <f t="shared" si="13"/>
        <v>4.3899999999999997</v>
      </c>
    </row>
    <row r="296" spans="1:13">
      <c r="A296" t="s">
        <v>89</v>
      </c>
      <c r="B296" t="s">
        <v>720</v>
      </c>
      <c r="C296" t="s">
        <v>858</v>
      </c>
      <c r="D296">
        <v>590</v>
      </c>
      <c r="E296">
        <v>1</v>
      </c>
      <c r="F296">
        <f t="shared" si="12"/>
        <v>590</v>
      </c>
      <c r="H296" t="str">
        <f t="shared" si="13"/>
        <v>Malaria</v>
      </c>
      <c r="I296" t="str">
        <f t="shared" si="13"/>
        <v>Uncomplicated (children, &lt;15 kg)</v>
      </c>
      <c r="J296" t="str">
        <f t="shared" si="13"/>
        <v>Haemacue Hb 201+ - Cuvettes</v>
      </c>
      <c r="K296">
        <f t="shared" si="13"/>
        <v>590</v>
      </c>
      <c r="L296">
        <f t="shared" si="13"/>
        <v>1</v>
      </c>
      <c r="M296">
        <f t="shared" si="13"/>
        <v>590</v>
      </c>
    </row>
    <row r="297" spans="1:13">
      <c r="A297" t="s">
        <v>89</v>
      </c>
      <c r="B297" t="s">
        <v>720</v>
      </c>
      <c r="C297" t="s">
        <v>943</v>
      </c>
      <c r="D297">
        <v>646.64</v>
      </c>
      <c r="E297">
        <v>1</v>
      </c>
      <c r="F297">
        <f t="shared" si="12"/>
        <v>646.64</v>
      </c>
      <c r="H297" t="str">
        <f t="shared" si="13"/>
        <v>Malaria</v>
      </c>
      <c r="I297" t="str">
        <f t="shared" si="13"/>
        <v>Uncomplicated (children, &lt;15 kg)</v>
      </c>
      <c r="J297" t="str">
        <f t="shared" si="13"/>
        <v xml:space="preserve">Lumefantrine 120mg/Artemether 20mg, 30x18, tablets_30_AA040200_CMST
</v>
      </c>
      <c r="K297">
        <f t="shared" si="13"/>
        <v>646.64</v>
      </c>
      <c r="L297">
        <f t="shared" si="13"/>
        <v>1</v>
      </c>
      <c r="M297">
        <f t="shared" si="13"/>
        <v>646.64</v>
      </c>
    </row>
    <row r="298" spans="1:13">
      <c r="A298" t="s">
        <v>89</v>
      </c>
      <c r="B298" t="s">
        <v>720</v>
      </c>
      <c r="C298" t="s">
        <v>863</v>
      </c>
      <c r="D298">
        <v>29.49</v>
      </c>
      <c r="E298">
        <v>1</v>
      </c>
      <c r="F298">
        <f t="shared" si="12"/>
        <v>29.49</v>
      </c>
      <c r="H298" t="str">
        <f t="shared" si="13"/>
        <v>Malaria</v>
      </c>
      <c r="I298" t="str">
        <f t="shared" si="13"/>
        <v>Uncomplicated (children, &lt;15 kg)</v>
      </c>
      <c r="J298" t="str">
        <f t="shared" si="13"/>
        <v xml:space="preserve">Malaria Rapid Diagnostic Test (MRDT) Kits_25_DN002900_CMST
</v>
      </c>
      <c r="K298">
        <f t="shared" si="13"/>
        <v>29.49</v>
      </c>
      <c r="L298">
        <f t="shared" si="13"/>
        <v>1</v>
      </c>
      <c r="M298">
        <f t="shared" si="13"/>
        <v>29.49</v>
      </c>
    </row>
    <row r="299" spans="1:13">
      <c r="A299" t="s">
        <v>89</v>
      </c>
      <c r="B299" t="s">
        <v>720</v>
      </c>
      <c r="C299" t="s">
        <v>940</v>
      </c>
      <c r="D299">
        <v>625.02</v>
      </c>
      <c r="E299">
        <v>1</v>
      </c>
      <c r="F299">
        <f t="shared" si="12"/>
        <v>625.02</v>
      </c>
      <c r="H299" t="str">
        <f t="shared" si="13"/>
        <v>Malaria</v>
      </c>
      <c r="I299" t="str">
        <f t="shared" si="13"/>
        <v>Uncomplicated (children, &lt;15 kg)</v>
      </c>
      <c r="J299" t="str">
        <f t="shared" si="13"/>
        <v xml:space="preserve">Paracetamol syrup 120mg/5ml, 100ml_Each_EE034800_CMST
</v>
      </c>
      <c r="K299">
        <f t="shared" si="13"/>
        <v>625.02</v>
      </c>
      <c r="L299">
        <f t="shared" si="13"/>
        <v>1</v>
      </c>
      <c r="M299">
        <f t="shared" si="13"/>
        <v>625.02</v>
      </c>
    </row>
    <row r="300" spans="1:13">
      <c r="A300" t="s">
        <v>89</v>
      </c>
      <c r="B300" t="s">
        <v>721</v>
      </c>
      <c r="C300" t="s">
        <v>858</v>
      </c>
      <c r="D300">
        <v>590</v>
      </c>
      <c r="E300">
        <v>1</v>
      </c>
      <c r="F300">
        <f t="shared" si="12"/>
        <v>590</v>
      </c>
      <c r="H300" t="str">
        <f t="shared" si="13"/>
        <v>Malaria</v>
      </c>
      <c r="I300" t="str">
        <f t="shared" si="13"/>
        <v>Uncomplicated (children, &gt;15 kg)</v>
      </c>
      <c r="J300" t="str">
        <f t="shared" si="13"/>
        <v>Haemacue Hb 201+ - Cuvettes</v>
      </c>
      <c r="K300">
        <f t="shared" si="13"/>
        <v>590</v>
      </c>
      <c r="L300">
        <f t="shared" si="13"/>
        <v>1</v>
      </c>
      <c r="M300">
        <f t="shared" si="13"/>
        <v>590</v>
      </c>
    </row>
    <row r="301" spans="1:13">
      <c r="A301" t="s">
        <v>89</v>
      </c>
      <c r="B301" t="s">
        <v>721</v>
      </c>
      <c r="C301" t="s">
        <v>943</v>
      </c>
      <c r="D301">
        <v>646.64</v>
      </c>
      <c r="E301">
        <v>1</v>
      </c>
      <c r="F301">
        <f t="shared" si="12"/>
        <v>646.64</v>
      </c>
      <c r="H301" t="str">
        <f t="shared" si="13"/>
        <v>Malaria</v>
      </c>
      <c r="I301" t="str">
        <f t="shared" si="13"/>
        <v>Uncomplicated (children, &gt;15 kg)</v>
      </c>
      <c r="J301" t="str">
        <f t="shared" si="13"/>
        <v xml:space="preserve">Lumefantrine 120mg/Artemether 20mg, 30x18, tablets_30_AA040200_CMST
</v>
      </c>
      <c r="K301">
        <f t="shared" si="13"/>
        <v>646.64</v>
      </c>
      <c r="L301">
        <f t="shared" si="13"/>
        <v>1</v>
      </c>
      <c r="M301">
        <f t="shared" si="13"/>
        <v>646.64</v>
      </c>
    </row>
    <row r="302" spans="1:13">
      <c r="A302" t="s">
        <v>89</v>
      </c>
      <c r="B302" t="s">
        <v>721</v>
      </c>
      <c r="C302" t="s">
        <v>863</v>
      </c>
      <c r="D302">
        <v>29.49</v>
      </c>
      <c r="E302">
        <v>1</v>
      </c>
      <c r="F302">
        <f t="shared" si="12"/>
        <v>29.49</v>
      </c>
      <c r="H302" t="str">
        <f t="shared" si="13"/>
        <v>Malaria</v>
      </c>
      <c r="I302" t="str">
        <f t="shared" si="13"/>
        <v>Uncomplicated (children, &gt;15 kg)</v>
      </c>
      <c r="J302" t="str">
        <f t="shared" si="13"/>
        <v xml:space="preserve">Malaria Rapid Diagnostic Test (MRDT) Kits_25_DN002900_CMST
</v>
      </c>
      <c r="K302">
        <f t="shared" si="13"/>
        <v>29.49</v>
      </c>
      <c r="L302">
        <f t="shared" si="13"/>
        <v>1</v>
      </c>
      <c r="M302">
        <f t="shared" si="13"/>
        <v>29.49</v>
      </c>
    </row>
    <row r="303" spans="1:13">
      <c r="A303" t="s">
        <v>89</v>
      </c>
      <c r="B303" t="s">
        <v>721</v>
      </c>
      <c r="C303" t="s">
        <v>940</v>
      </c>
      <c r="D303">
        <v>312.51</v>
      </c>
      <c r="E303">
        <v>1</v>
      </c>
      <c r="F303">
        <f t="shared" si="12"/>
        <v>312.51</v>
      </c>
      <c r="H303" t="str">
        <f t="shared" si="13"/>
        <v>Malaria</v>
      </c>
      <c r="I303" t="str">
        <f t="shared" si="13"/>
        <v>Uncomplicated (children, &gt;15 kg)</v>
      </c>
      <c r="J303" t="str">
        <f t="shared" si="13"/>
        <v xml:space="preserve">Paracetamol syrup 120mg/5ml, 100ml_Each_EE034800_CMST
</v>
      </c>
      <c r="K303">
        <f t="shared" si="13"/>
        <v>312.51</v>
      </c>
      <c r="L303">
        <f t="shared" si="13"/>
        <v>1</v>
      </c>
      <c r="M303">
        <f t="shared" si="13"/>
        <v>312.51</v>
      </c>
    </row>
    <row r="304" spans="1:13">
      <c r="A304" t="s">
        <v>101</v>
      </c>
      <c r="B304" t="s">
        <v>658</v>
      </c>
      <c r="C304" t="s">
        <v>945</v>
      </c>
      <c r="D304">
        <v>0</v>
      </c>
      <c r="E304">
        <v>1</v>
      </c>
      <c r="F304">
        <f t="shared" si="12"/>
        <v>0</v>
      </c>
      <c r="H304" t="str">
        <f t="shared" si="13"/>
        <v>Maternal/Newborn and Reproductive Health</v>
      </c>
      <c r="I304" t="str">
        <f t="shared" si="13"/>
        <v>??</v>
      </c>
      <c r="J304" t="str">
        <f t="shared" si="13"/>
        <v>blood transfusion</v>
      </c>
      <c r="K304">
        <f t="shared" si="13"/>
        <v>0</v>
      </c>
      <c r="L304">
        <f t="shared" si="13"/>
        <v>1</v>
      </c>
      <c r="M304">
        <f t="shared" si="13"/>
        <v>0</v>
      </c>
    </row>
    <row r="305" spans="1:13">
      <c r="A305" t="s">
        <v>101</v>
      </c>
      <c r="B305" t="s">
        <v>658</v>
      </c>
      <c r="C305" t="s">
        <v>876</v>
      </c>
      <c r="D305">
        <v>465</v>
      </c>
      <c r="E305">
        <v>1</v>
      </c>
      <c r="F305">
        <f t="shared" si="12"/>
        <v>465</v>
      </c>
      <c r="H305" t="str">
        <f t="shared" si="13"/>
        <v>Maternal/Newborn and Reproductive Health</v>
      </c>
      <c r="I305" t="str">
        <f t="shared" si="13"/>
        <v>??</v>
      </c>
      <c r="J305" t="str">
        <f t="shared" si="13"/>
        <v>IV giving/infusion set, with needle</v>
      </c>
      <c r="K305">
        <f t="shared" si="13"/>
        <v>465</v>
      </c>
      <c r="L305">
        <f t="shared" si="13"/>
        <v>1</v>
      </c>
      <c r="M305">
        <f t="shared" si="13"/>
        <v>465</v>
      </c>
    </row>
    <row r="306" spans="1:13">
      <c r="A306" t="s">
        <v>101</v>
      </c>
      <c r="B306" t="s">
        <v>658</v>
      </c>
      <c r="C306" t="s">
        <v>839</v>
      </c>
      <c r="D306">
        <v>4144.92</v>
      </c>
      <c r="E306">
        <v>1</v>
      </c>
      <c r="F306">
        <f t="shared" si="12"/>
        <v>4144.92</v>
      </c>
      <c r="H306" t="str">
        <f t="shared" si="13"/>
        <v>Maternal/Newborn and Reproductive Health</v>
      </c>
      <c r="I306" t="str">
        <f t="shared" si="13"/>
        <v>??</v>
      </c>
      <c r="J306" t="str">
        <f t="shared" si="13"/>
        <v xml:space="preserve">Syringe, autodestruct, 5ml, disposable, hypoluer with 21g needle_Each_HH150000_CMST + Alcohol swabs/wipes 70% isopropyl alcohol 100 pieces_100_FF000300_CMST
</v>
      </c>
      <c r="K306">
        <f t="shared" si="13"/>
        <v>4144.92</v>
      </c>
      <c r="L306">
        <f t="shared" si="13"/>
        <v>1</v>
      </c>
      <c r="M306">
        <f t="shared" si="13"/>
        <v>4144.92</v>
      </c>
    </row>
    <row r="307" spans="1:13">
      <c r="A307" t="s">
        <v>101</v>
      </c>
      <c r="B307" t="s">
        <v>123</v>
      </c>
      <c r="C307" t="s">
        <v>946</v>
      </c>
      <c r="D307">
        <v>40.270000000000003</v>
      </c>
      <c r="E307">
        <v>1</v>
      </c>
      <c r="F307">
        <f t="shared" si="12"/>
        <v>40.270000000000003</v>
      </c>
      <c r="H307" t="str">
        <f t="shared" si="13"/>
        <v>Maternal/Newborn and Reproductive Health</v>
      </c>
      <c r="I307" t="str">
        <f t="shared" si="13"/>
        <v>Active management of the 3rd stage of labour</v>
      </c>
      <c r="J307" t="str">
        <f t="shared" si="13"/>
        <v xml:space="preserve">Oxytocin 10 IU/ml, 1ml_Each_BB059400_CMST
</v>
      </c>
      <c r="K307">
        <f t="shared" si="13"/>
        <v>40.270000000000003</v>
      </c>
      <c r="L307">
        <f t="shared" si="13"/>
        <v>1</v>
      </c>
      <c r="M307">
        <f t="shared" si="13"/>
        <v>40.270000000000003</v>
      </c>
    </row>
    <row r="308" spans="1:13">
      <c r="A308" t="s">
        <v>101</v>
      </c>
      <c r="B308" t="s">
        <v>123</v>
      </c>
      <c r="C308" t="s">
        <v>839</v>
      </c>
      <c r="D308">
        <v>153.52000000000001</v>
      </c>
      <c r="E308">
        <v>1</v>
      </c>
      <c r="F308">
        <f t="shared" si="12"/>
        <v>153.52000000000001</v>
      </c>
      <c r="H308" t="str">
        <f t="shared" si="13"/>
        <v>Maternal/Newborn and Reproductive Health</v>
      </c>
      <c r="I308" t="str">
        <f t="shared" si="13"/>
        <v>Active management of the 3rd stage of labour</v>
      </c>
      <c r="J308" t="str">
        <f t="shared" si="13"/>
        <v xml:space="preserve">Syringe, autodestruct, 5ml, disposable, hypoluer with 21g needle_Each_HH150000_CMST + Alcohol swabs/wipes 70% isopropyl alcohol 100 pieces_100_FF000300_CMST
</v>
      </c>
      <c r="K308">
        <f t="shared" si="13"/>
        <v>153.52000000000001</v>
      </c>
      <c r="L308">
        <f t="shared" si="13"/>
        <v>1</v>
      </c>
      <c r="M308">
        <f t="shared" si="13"/>
        <v>153.52000000000001</v>
      </c>
    </row>
    <row r="309" spans="1:13">
      <c r="A309" t="s">
        <v>101</v>
      </c>
      <c r="B309" t="s">
        <v>118</v>
      </c>
      <c r="C309" t="s">
        <v>947</v>
      </c>
      <c r="D309">
        <v>0</v>
      </c>
      <c r="E309">
        <v>0.2</v>
      </c>
      <c r="F309">
        <f t="shared" si="12"/>
        <v>0</v>
      </c>
      <c r="H309" t="str">
        <f t="shared" si="13"/>
        <v>Maternal/Newborn and Reproductive Health</v>
      </c>
      <c r="I309" t="str">
        <f t="shared" si="13"/>
        <v>Antenatal corticosteroids for preterm labour</v>
      </c>
      <c r="J309" t="str">
        <f t="shared" si="13"/>
        <v>atosiban 37.5 mg/5 ml</v>
      </c>
      <c r="K309">
        <f t="shared" si="13"/>
        <v>0</v>
      </c>
      <c r="L309">
        <f t="shared" si="13"/>
        <v>0.2</v>
      </c>
      <c r="M309">
        <f t="shared" si="13"/>
        <v>0</v>
      </c>
    </row>
    <row r="310" spans="1:13">
      <c r="A310" t="s">
        <v>101</v>
      </c>
      <c r="B310" t="s">
        <v>118</v>
      </c>
      <c r="C310" t="s">
        <v>820</v>
      </c>
      <c r="D310">
        <v>157.41999999999999</v>
      </c>
      <c r="E310">
        <v>1</v>
      </c>
      <c r="F310">
        <f t="shared" si="12"/>
        <v>157.41999999999999</v>
      </c>
      <c r="H310" t="str">
        <f t="shared" si="13"/>
        <v>Maternal/Newborn and Reproductive Health</v>
      </c>
      <c r="I310" t="str">
        <f t="shared" si="13"/>
        <v>Antenatal corticosteroids for preterm labour</v>
      </c>
      <c r="J310" t="str">
        <f t="shared" si="13"/>
        <v xml:space="preserve">Cannula iv (winged with injection pot) 16G_Each_HH012900_CMST
</v>
      </c>
      <c r="K310">
        <f t="shared" si="13"/>
        <v>157.41999999999999</v>
      </c>
      <c r="L310">
        <f t="shared" si="13"/>
        <v>1</v>
      </c>
      <c r="M310">
        <f t="shared" si="13"/>
        <v>157.41999999999999</v>
      </c>
    </row>
    <row r="311" spans="1:13">
      <c r="A311" t="s">
        <v>101</v>
      </c>
      <c r="B311" t="s">
        <v>118</v>
      </c>
      <c r="C311" t="s">
        <v>948</v>
      </c>
      <c r="D311">
        <v>1416</v>
      </c>
      <c r="E311">
        <v>1</v>
      </c>
      <c r="F311">
        <f t="shared" si="12"/>
        <v>1416</v>
      </c>
      <c r="H311" t="str">
        <f t="shared" si="13"/>
        <v>Maternal/Newborn and Reproductive Health</v>
      </c>
      <c r="I311" t="str">
        <f t="shared" si="13"/>
        <v>Antenatal corticosteroids for preterm labour</v>
      </c>
      <c r="J311" t="str">
        <f t="shared" si="13"/>
        <v xml:space="preserve">Dexamethasone sodium phosphate 4mg/ml, 1ml_Each_BB021300_CMST
</v>
      </c>
      <c r="K311">
        <f t="shared" si="13"/>
        <v>1416</v>
      </c>
      <c r="L311">
        <f t="shared" si="13"/>
        <v>1</v>
      </c>
      <c r="M311">
        <f t="shared" si="13"/>
        <v>1416</v>
      </c>
    </row>
    <row r="312" spans="1:13">
      <c r="A312" t="s">
        <v>101</v>
      </c>
      <c r="B312" t="s">
        <v>118</v>
      </c>
      <c r="C312" t="s">
        <v>876</v>
      </c>
      <c r="D312">
        <v>465</v>
      </c>
      <c r="E312">
        <v>1</v>
      </c>
      <c r="F312">
        <f t="shared" si="12"/>
        <v>465</v>
      </c>
      <c r="H312" t="str">
        <f t="shared" si="13"/>
        <v>Maternal/Newborn and Reproductive Health</v>
      </c>
      <c r="I312" t="str">
        <f t="shared" si="13"/>
        <v>Antenatal corticosteroids for preterm labour</v>
      </c>
      <c r="J312" t="str">
        <f t="shared" si="13"/>
        <v>IV giving/infusion set, with needle</v>
      </c>
      <c r="K312">
        <f t="shared" si="13"/>
        <v>465</v>
      </c>
      <c r="L312">
        <f t="shared" si="13"/>
        <v>1</v>
      </c>
      <c r="M312">
        <f t="shared" si="13"/>
        <v>465</v>
      </c>
    </row>
    <row r="313" spans="1:13">
      <c r="A313" t="s">
        <v>101</v>
      </c>
      <c r="B313" t="s">
        <v>118</v>
      </c>
      <c r="C313" t="s">
        <v>949</v>
      </c>
      <c r="D313">
        <v>2260.41</v>
      </c>
      <c r="E313">
        <v>0.8</v>
      </c>
      <c r="F313">
        <f t="shared" si="12"/>
        <v>1808.328</v>
      </c>
      <c r="H313" t="str">
        <f t="shared" si="13"/>
        <v>Maternal/Newborn and Reproductive Health</v>
      </c>
      <c r="I313" t="str">
        <f t="shared" si="13"/>
        <v>Antenatal corticosteroids for preterm labour</v>
      </c>
      <c r="J313" t="str">
        <f t="shared" si="13"/>
        <v xml:space="preserve">Nifedipine 20mg (slow release), tablets_100_AA046500_CMST
</v>
      </c>
      <c r="K313">
        <f t="shared" si="13"/>
        <v>2260.41</v>
      </c>
      <c r="L313">
        <f t="shared" si="13"/>
        <v>0.8</v>
      </c>
      <c r="M313">
        <f t="shared" si="13"/>
        <v>1808.328</v>
      </c>
    </row>
    <row r="314" spans="1:13">
      <c r="A314" t="s">
        <v>101</v>
      </c>
      <c r="B314" t="s">
        <v>118</v>
      </c>
      <c r="C314" t="s">
        <v>950</v>
      </c>
      <c r="D314">
        <v>35.6</v>
      </c>
      <c r="E314">
        <v>0.2</v>
      </c>
      <c r="F314">
        <f t="shared" si="12"/>
        <v>7.120000000000001</v>
      </c>
      <c r="H314" t="str">
        <f t="shared" si="13"/>
        <v>Maternal/Newborn and Reproductive Health</v>
      </c>
      <c r="I314" t="str">
        <f t="shared" si="13"/>
        <v>Antenatal corticosteroids for preterm labour</v>
      </c>
      <c r="J314" t="str">
        <f t="shared" si="13"/>
        <v xml:space="preserve">Salbutamol sulphate 1mg/ml, 5ml_Each_BB068700_CMST
</v>
      </c>
      <c r="K314">
        <f t="shared" si="13"/>
        <v>35.6</v>
      </c>
      <c r="L314">
        <f t="shared" si="13"/>
        <v>0.2</v>
      </c>
      <c r="M314">
        <f t="shared" si="13"/>
        <v>7.120000000000001</v>
      </c>
    </row>
    <row r="315" spans="1:13">
      <c r="A315" t="s">
        <v>101</v>
      </c>
      <c r="B315" t="s">
        <v>118</v>
      </c>
      <c r="C315" t="s">
        <v>951</v>
      </c>
      <c r="D315">
        <v>684.4</v>
      </c>
      <c r="E315">
        <v>1</v>
      </c>
      <c r="F315">
        <f t="shared" si="12"/>
        <v>684.4</v>
      </c>
      <c r="H315" t="str">
        <f t="shared" si="13"/>
        <v>Maternal/Newborn and Reproductive Health</v>
      </c>
      <c r="I315" t="str">
        <f t="shared" si="13"/>
        <v>Antenatal corticosteroids for preterm labour</v>
      </c>
      <c r="J315" t="str">
        <f t="shared" si="13"/>
        <v xml:space="preserve">Sodium chloride 0.9%, 500ml_Each_BB069900_CMST
</v>
      </c>
      <c r="K315">
        <f t="shared" si="13"/>
        <v>684.4</v>
      </c>
      <c r="L315">
        <f t="shared" si="13"/>
        <v>1</v>
      </c>
      <c r="M315">
        <f t="shared" si="13"/>
        <v>684.4</v>
      </c>
    </row>
    <row r="316" spans="1:13">
      <c r="A316" t="s">
        <v>101</v>
      </c>
      <c r="B316" t="s">
        <v>118</v>
      </c>
      <c r="C316" t="s">
        <v>839</v>
      </c>
      <c r="D316">
        <v>614.05999999999995</v>
      </c>
      <c r="E316">
        <v>1</v>
      </c>
      <c r="F316">
        <f t="shared" si="12"/>
        <v>614.05999999999995</v>
      </c>
      <c r="H316" t="str">
        <f t="shared" si="13"/>
        <v>Maternal/Newborn and Reproductive Health</v>
      </c>
      <c r="I316" t="str">
        <f t="shared" si="13"/>
        <v>Antenatal corticosteroids for preterm labour</v>
      </c>
      <c r="J316" t="str">
        <f t="shared" si="13"/>
        <v xml:space="preserve">Syringe, autodestruct, 5ml, disposable, hypoluer with 21g needle_Each_HH150000_CMST + Alcohol swabs/wipes 70% isopropyl alcohol 100 pieces_100_FF000300_CMST
</v>
      </c>
      <c r="K316">
        <f t="shared" si="13"/>
        <v>614.05999999999995</v>
      </c>
      <c r="L316">
        <f t="shared" si="13"/>
        <v>1</v>
      </c>
      <c r="M316">
        <f t="shared" si="13"/>
        <v>614.05999999999995</v>
      </c>
    </row>
    <row r="317" spans="1:13">
      <c r="A317" t="s">
        <v>101</v>
      </c>
      <c r="B317" t="s">
        <v>118</v>
      </c>
      <c r="C317" t="s">
        <v>934</v>
      </c>
      <c r="D317">
        <v>126.52</v>
      </c>
      <c r="E317">
        <v>1</v>
      </c>
      <c r="F317">
        <f t="shared" si="12"/>
        <v>126.52</v>
      </c>
      <c r="H317" t="str">
        <f t="shared" si="13"/>
        <v>Maternal/Newborn and Reproductive Health</v>
      </c>
      <c r="I317" t="str">
        <f t="shared" si="13"/>
        <v>Antenatal corticosteroids for preterm labour</v>
      </c>
      <c r="J317" t="str">
        <f t="shared" si="13"/>
        <v xml:space="preserve">Water for injections, 10ml_Each_BB077100_CMST
</v>
      </c>
      <c r="K317">
        <f t="shared" ref="K317:M380" si="14">D317</f>
        <v>126.52</v>
      </c>
      <c r="L317">
        <f t="shared" si="14"/>
        <v>1</v>
      </c>
      <c r="M317">
        <f t="shared" si="14"/>
        <v>126.52</v>
      </c>
    </row>
    <row r="318" spans="1:13">
      <c r="A318" t="s">
        <v>101</v>
      </c>
      <c r="B318" t="s">
        <v>119</v>
      </c>
      <c r="C318" t="s">
        <v>952</v>
      </c>
      <c r="D318">
        <v>531.07000000000005</v>
      </c>
      <c r="E318">
        <v>0.2</v>
      </c>
      <c r="F318">
        <f t="shared" si="12"/>
        <v>106.21400000000001</v>
      </c>
      <c r="H318" t="str">
        <f t="shared" ref="H318:M381" si="15">A318</f>
        <v>Maternal/Newborn and Reproductive Health</v>
      </c>
      <c r="I318" t="str">
        <f t="shared" si="15"/>
        <v>Antibiotics for pPRoM</v>
      </c>
      <c r="J318" t="str">
        <f t="shared" si="15"/>
        <v xml:space="preserve">Amoxycillin 250mg, capsules_1000_AA004800_CMST
</v>
      </c>
      <c r="K318">
        <f t="shared" si="14"/>
        <v>531.07000000000005</v>
      </c>
      <c r="L318">
        <f t="shared" si="14"/>
        <v>0.2</v>
      </c>
      <c r="M318">
        <f t="shared" si="14"/>
        <v>106.21400000000001</v>
      </c>
    </row>
    <row r="319" spans="1:13">
      <c r="A319" t="s">
        <v>101</v>
      </c>
      <c r="B319" t="s">
        <v>119</v>
      </c>
      <c r="C319" t="s">
        <v>953</v>
      </c>
      <c r="D319">
        <v>2215.36</v>
      </c>
      <c r="E319">
        <v>1</v>
      </c>
      <c r="F319">
        <f t="shared" si="12"/>
        <v>2215.36</v>
      </c>
      <c r="H319" t="str">
        <f t="shared" si="15"/>
        <v>Maternal/Newborn and Reproductive Health</v>
      </c>
      <c r="I319" t="str">
        <f t="shared" si="15"/>
        <v>Antibiotics for pPRoM</v>
      </c>
      <c r="J319" t="str">
        <f t="shared" si="15"/>
        <v xml:space="preserve">Ampicillin injection 500mg, PFR_Each_BB005400_CMST
</v>
      </c>
      <c r="K319">
        <f t="shared" si="14"/>
        <v>2215.36</v>
      </c>
      <c r="L319">
        <f t="shared" si="14"/>
        <v>1</v>
      </c>
      <c r="M319">
        <f t="shared" si="14"/>
        <v>2215.36</v>
      </c>
    </row>
    <row r="320" spans="1:13">
      <c r="A320" t="s">
        <v>101</v>
      </c>
      <c r="B320" t="s">
        <v>119</v>
      </c>
      <c r="C320" t="s">
        <v>954</v>
      </c>
      <c r="D320">
        <v>160.26</v>
      </c>
      <c r="E320">
        <v>1</v>
      </c>
      <c r="F320">
        <f t="shared" si="12"/>
        <v>160.26</v>
      </c>
      <c r="H320" t="str">
        <f t="shared" si="15"/>
        <v>Maternal/Newborn and Reproductive Health</v>
      </c>
      <c r="I320" t="str">
        <f t="shared" si="15"/>
        <v>Antibiotics for pPRoM</v>
      </c>
      <c r="J320" t="str">
        <f t="shared" si="15"/>
        <v xml:space="preserve">Cannula iv (winged with injection pot) 20G_Each_HH013500_CMST
</v>
      </c>
      <c r="K320">
        <f t="shared" si="14"/>
        <v>160.26</v>
      </c>
      <c r="L320">
        <f t="shared" si="14"/>
        <v>1</v>
      </c>
      <c r="M320">
        <f t="shared" si="14"/>
        <v>160.26</v>
      </c>
    </row>
    <row r="321" spans="1:13">
      <c r="A321" t="s">
        <v>101</v>
      </c>
      <c r="B321" t="s">
        <v>119</v>
      </c>
      <c r="C321" t="s">
        <v>854</v>
      </c>
      <c r="D321">
        <v>2186.09</v>
      </c>
      <c r="E321">
        <v>1</v>
      </c>
      <c r="F321">
        <f t="shared" si="12"/>
        <v>2186.09</v>
      </c>
      <c r="H321" t="str">
        <f t="shared" si="15"/>
        <v>Maternal/Newborn and Reproductive Health</v>
      </c>
      <c r="I321" t="str">
        <f t="shared" si="15"/>
        <v>Antibiotics for pPRoM</v>
      </c>
      <c r="J321" t="str">
        <f t="shared" si="15"/>
        <v xml:space="preserve">Erythromycin 250mg, enteric coated tablets_1000_AA023700_CMST
</v>
      </c>
      <c r="K321">
        <f t="shared" si="14"/>
        <v>2186.09</v>
      </c>
      <c r="L321">
        <f t="shared" si="14"/>
        <v>1</v>
      </c>
      <c r="M321">
        <f t="shared" si="14"/>
        <v>2186.09</v>
      </c>
    </row>
    <row r="322" spans="1:13">
      <c r="A322" t="s">
        <v>101</v>
      </c>
      <c r="B322" t="s">
        <v>119</v>
      </c>
      <c r="C322" t="s">
        <v>942</v>
      </c>
      <c r="D322">
        <v>1100</v>
      </c>
      <c r="E322">
        <v>1</v>
      </c>
      <c r="F322">
        <f t="shared" si="12"/>
        <v>1100</v>
      </c>
      <c r="H322" t="str">
        <f t="shared" si="15"/>
        <v>Maternal/Newborn and Reproductive Health</v>
      </c>
      <c r="I322" t="str">
        <f t="shared" si="15"/>
        <v>Antibiotics for pPRoM</v>
      </c>
      <c r="J322" t="str">
        <f t="shared" si="15"/>
        <v>FBC</v>
      </c>
      <c r="K322">
        <f t="shared" si="14"/>
        <v>1100</v>
      </c>
      <c r="L322">
        <f t="shared" si="14"/>
        <v>1</v>
      </c>
      <c r="M322">
        <f t="shared" si="14"/>
        <v>1100</v>
      </c>
    </row>
    <row r="323" spans="1:13">
      <c r="A323" t="s">
        <v>101</v>
      </c>
      <c r="B323" t="s">
        <v>119</v>
      </c>
      <c r="C323" t="s">
        <v>955</v>
      </c>
      <c r="D323">
        <v>169.44</v>
      </c>
      <c r="E323">
        <v>0.2</v>
      </c>
      <c r="F323">
        <f t="shared" si="12"/>
        <v>33.887999999999998</v>
      </c>
      <c r="H323" t="str">
        <f t="shared" si="15"/>
        <v>Maternal/Newborn and Reproductive Health</v>
      </c>
      <c r="I323" t="str">
        <f t="shared" si="15"/>
        <v>Antibiotics for pPRoM</v>
      </c>
      <c r="J323" t="str">
        <f t="shared" si="15"/>
        <v xml:space="preserve">Metronidazole 200mg, tablets_1000_AA044100_CMST
</v>
      </c>
      <c r="K323">
        <f t="shared" si="14"/>
        <v>169.44</v>
      </c>
      <c r="L323">
        <f t="shared" si="14"/>
        <v>0.2</v>
      </c>
      <c r="M323">
        <f t="shared" si="14"/>
        <v>33.887999999999998</v>
      </c>
    </row>
    <row r="324" spans="1:13">
      <c r="A324" t="s">
        <v>101</v>
      </c>
      <c r="B324" t="s">
        <v>104</v>
      </c>
      <c r="C324" t="s">
        <v>956</v>
      </c>
      <c r="D324">
        <v>59238.58</v>
      </c>
      <c r="E324">
        <v>0.15</v>
      </c>
      <c r="F324">
        <f t="shared" si="12"/>
        <v>8885.7870000000003</v>
      </c>
      <c r="H324" t="str">
        <f t="shared" si="15"/>
        <v>Maternal/Newborn and Reproductive Health</v>
      </c>
      <c r="I324" t="str">
        <f t="shared" si="15"/>
        <v>Basic ANC</v>
      </c>
      <c r="J324" t="str">
        <f t="shared" si="15"/>
        <v xml:space="preserve">Anti-D human immunoglobulin 300 micrograms/ml_Each_CC000300_CMST
</v>
      </c>
      <c r="K324">
        <f t="shared" si="14"/>
        <v>59238.58</v>
      </c>
      <c r="L324">
        <f t="shared" si="14"/>
        <v>0.15</v>
      </c>
      <c r="M324">
        <f t="shared" si="14"/>
        <v>8885.7870000000003</v>
      </c>
    </row>
    <row r="325" spans="1:13">
      <c r="A325" t="s">
        <v>101</v>
      </c>
      <c r="B325" t="s">
        <v>104</v>
      </c>
      <c r="C325" t="s">
        <v>957</v>
      </c>
      <c r="D325">
        <v>184</v>
      </c>
      <c r="E325">
        <v>1</v>
      </c>
      <c r="F325">
        <f t="shared" si="12"/>
        <v>184</v>
      </c>
      <c r="H325" t="str">
        <f t="shared" si="15"/>
        <v>Maternal/Newborn and Reproductive Health</v>
      </c>
      <c r="I325" t="str">
        <f t="shared" si="15"/>
        <v>Basic ANC</v>
      </c>
      <c r="J325" t="str">
        <f t="shared" si="15"/>
        <v>coomb test</v>
      </c>
      <c r="K325">
        <f t="shared" si="14"/>
        <v>184</v>
      </c>
      <c r="L325">
        <f t="shared" si="14"/>
        <v>1</v>
      </c>
      <c r="M325">
        <f t="shared" si="14"/>
        <v>184</v>
      </c>
    </row>
    <row r="326" spans="1:13">
      <c r="A326" t="s">
        <v>101</v>
      </c>
      <c r="B326" t="s">
        <v>104</v>
      </c>
      <c r="C326" t="s">
        <v>958</v>
      </c>
      <c r="D326">
        <v>672.45</v>
      </c>
      <c r="E326">
        <v>1</v>
      </c>
      <c r="F326">
        <f t="shared" ref="F326:F389" si="16">E326*D326</f>
        <v>672.45</v>
      </c>
      <c r="H326" t="str">
        <f t="shared" si="15"/>
        <v>Maternal/Newborn and Reproductive Health</v>
      </c>
      <c r="I326" t="str">
        <f t="shared" si="15"/>
        <v>Basic ANC</v>
      </c>
      <c r="J326" t="str">
        <f t="shared" si="15"/>
        <v>Cotton wool, 500g_Each_FF007800</v>
      </c>
      <c r="K326">
        <f t="shared" si="14"/>
        <v>672.45</v>
      </c>
      <c r="L326">
        <f t="shared" si="14"/>
        <v>1</v>
      </c>
      <c r="M326">
        <f t="shared" si="14"/>
        <v>672.45</v>
      </c>
    </row>
    <row r="327" spans="1:13">
      <c r="A327" t="s">
        <v>101</v>
      </c>
      <c r="B327" t="s">
        <v>104</v>
      </c>
      <c r="C327" t="s">
        <v>932</v>
      </c>
      <c r="D327">
        <v>37.130000000000003</v>
      </c>
      <c r="E327">
        <v>1</v>
      </c>
      <c r="F327">
        <f t="shared" si="16"/>
        <v>37.130000000000003</v>
      </c>
      <c r="H327" t="str">
        <f t="shared" si="15"/>
        <v>Maternal/Newborn and Reproductive Health</v>
      </c>
      <c r="I327" t="str">
        <f t="shared" si="15"/>
        <v>Basic ANC</v>
      </c>
      <c r="J327" t="str">
        <f t="shared" si="15"/>
        <v xml:space="preserve">Glove disposable powdered latex medium_100_HH077700_CMST
</v>
      </c>
      <c r="K327">
        <f t="shared" si="14"/>
        <v>37.130000000000003</v>
      </c>
      <c r="L327">
        <f t="shared" si="14"/>
        <v>1</v>
      </c>
      <c r="M327">
        <f t="shared" si="14"/>
        <v>37.130000000000003</v>
      </c>
    </row>
    <row r="328" spans="1:13">
      <c r="A328" t="s">
        <v>101</v>
      </c>
      <c r="B328" t="s">
        <v>104</v>
      </c>
      <c r="C328" t="s">
        <v>959</v>
      </c>
      <c r="D328">
        <v>1180</v>
      </c>
      <c r="E328">
        <v>1</v>
      </c>
      <c r="F328">
        <f t="shared" si="16"/>
        <v>1180</v>
      </c>
      <c r="H328" t="str">
        <f t="shared" si="15"/>
        <v>Maternal/Newborn and Reproductive Health</v>
      </c>
      <c r="I328" t="str">
        <f t="shared" si="15"/>
        <v>Basic ANC</v>
      </c>
      <c r="J328" t="str">
        <f t="shared" si="15"/>
        <v>Haemoglobin test (HB)</v>
      </c>
      <c r="K328">
        <f t="shared" si="14"/>
        <v>1180</v>
      </c>
      <c r="L328">
        <f t="shared" si="14"/>
        <v>1</v>
      </c>
      <c r="M328">
        <f t="shared" si="14"/>
        <v>1180</v>
      </c>
    </row>
    <row r="329" spans="1:13">
      <c r="A329" t="s">
        <v>101</v>
      </c>
      <c r="B329" t="s">
        <v>104</v>
      </c>
      <c r="C329" t="s">
        <v>960</v>
      </c>
      <c r="D329">
        <v>547.14</v>
      </c>
      <c r="E329">
        <v>1</v>
      </c>
      <c r="F329">
        <f t="shared" si="16"/>
        <v>547.14</v>
      </c>
      <c r="H329" t="str">
        <f t="shared" si="15"/>
        <v>Maternal/Newborn and Reproductive Health</v>
      </c>
      <c r="I329" t="str">
        <f t="shared" si="15"/>
        <v>Basic ANC</v>
      </c>
      <c r="J329" t="str">
        <f t="shared" si="15"/>
        <v>Hepatitis test</v>
      </c>
      <c r="K329">
        <f t="shared" si="14"/>
        <v>547.14</v>
      </c>
      <c r="L329">
        <f t="shared" si="14"/>
        <v>1</v>
      </c>
      <c r="M329">
        <f t="shared" si="14"/>
        <v>547.14</v>
      </c>
    </row>
    <row r="330" spans="1:13">
      <c r="A330" t="s">
        <v>101</v>
      </c>
      <c r="B330" t="s">
        <v>104</v>
      </c>
      <c r="C330" t="s">
        <v>927</v>
      </c>
      <c r="D330">
        <v>3600</v>
      </c>
      <c r="E330">
        <v>1</v>
      </c>
      <c r="F330">
        <f t="shared" si="16"/>
        <v>3600</v>
      </c>
      <c r="H330" t="str">
        <f t="shared" si="15"/>
        <v>Maternal/Newborn and Reproductive Health</v>
      </c>
      <c r="I330" t="str">
        <f t="shared" si="15"/>
        <v>Basic ANC</v>
      </c>
      <c r="J330" t="str">
        <f t="shared" si="15"/>
        <v>HIV EIA Elisa test (Test, HIV, Unigold I/II (TM))</v>
      </c>
      <c r="K330">
        <f t="shared" si="14"/>
        <v>3600</v>
      </c>
      <c r="L330">
        <f t="shared" si="14"/>
        <v>1</v>
      </c>
      <c r="M330">
        <f t="shared" si="14"/>
        <v>3600</v>
      </c>
    </row>
    <row r="331" spans="1:13">
      <c r="A331" t="s">
        <v>101</v>
      </c>
      <c r="B331" t="s">
        <v>104</v>
      </c>
      <c r="C331" t="s">
        <v>961</v>
      </c>
      <c r="D331">
        <v>225.3</v>
      </c>
      <c r="E331">
        <v>1</v>
      </c>
      <c r="F331">
        <f t="shared" si="16"/>
        <v>225.3</v>
      </c>
      <c r="H331" t="str">
        <f t="shared" si="15"/>
        <v>Maternal/Newborn and Reproductive Health</v>
      </c>
      <c r="I331" t="str">
        <f t="shared" si="15"/>
        <v>Basic ANC</v>
      </c>
      <c r="J331" t="str">
        <f t="shared" si="15"/>
        <v xml:space="preserve">Praziquantel 600mg, tablets_1000_AA051300_CMST
</v>
      </c>
      <c r="K331">
        <f t="shared" si="14"/>
        <v>225.3</v>
      </c>
      <c r="L331">
        <f t="shared" si="14"/>
        <v>1</v>
      </c>
      <c r="M331">
        <f t="shared" si="14"/>
        <v>225.3</v>
      </c>
    </row>
    <row r="332" spans="1:13">
      <c r="A332" t="s">
        <v>101</v>
      </c>
      <c r="B332" t="s">
        <v>104</v>
      </c>
      <c r="C332" t="s">
        <v>962</v>
      </c>
      <c r="D332">
        <v>472</v>
      </c>
      <c r="E332">
        <v>1</v>
      </c>
      <c r="F332">
        <f t="shared" si="16"/>
        <v>472</v>
      </c>
      <c r="H332" t="str">
        <f t="shared" si="15"/>
        <v>Maternal/Newborn and Reproductive Health</v>
      </c>
      <c r="I332" t="str">
        <f t="shared" si="15"/>
        <v>Basic ANC</v>
      </c>
      <c r="J332" t="str">
        <f t="shared" si="15"/>
        <v>Proteinuria test (dipstick)</v>
      </c>
      <c r="K332">
        <f t="shared" si="14"/>
        <v>472</v>
      </c>
      <c r="L332">
        <f t="shared" si="14"/>
        <v>1</v>
      </c>
      <c r="M332">
        <f t="shared" si="14"/>
        <v>472</v>
      </c>
    </row>
    <row r="333" spans="1:13">
      <c r="A333" t="s">
        <v>101</v>
      </c>
      <c r="B333" t="s">
        <v>104</v>
      </c>
      <c r="C333" t="s">
        <v>963</v>
      </c>
      <c r="D333">
        <v>367.54</v>
      </c>
      <c r="E333">
        <v>1</v>
      </c>
      <c r="F333">
        <f t="shared" si="16"/>
        <v>367.54</v>
      </c>
      <c r="H333" t="str">
        <f t="shared" si="15"/>
        <v>Maternal/Newborn and Reproductive Health</v>
      </c>
      <c r="I333" t="str">
        <f t="shared" si="15"/>
        <v>Basic ANC</v>
      </c>
      <c r="J333" t="str">
        <f t="shared" si="15"/>
        <v>Urine analysis</v>
      </c>
      <c r="K333">
        <f t="shared" si="14"/>
        <v>367.54</v>
      </c>
      <c r="L333">
        <f t="shared" si="14"/>
        <v>1</v>
      </c>
      <c r="M333">
        <f t="shared" si="14"/>
        <v>367.54</v>
      </c>
    </row>
    <row r="334" spans="1:13">
      <c r="A334" t="s">
        <v>101</v>
      </c>
      <c r="B334" t="s">
        <v>722</v>
      </c>
      <c r="C334" t="s">
        <v>964</v>
      </c>
      <c r="D334">
        <v>78.150000000000006</v>
      </c>
      <c r="E334">
        <v>1</v>
      </c>
      <c r="F334">
        <f t="shared" si="16"/>
        <v>78.150000000000006</v>
      </c>
      <c r="H334" t="str">
        <f t="shared" si="15"/>
        <v>Maternal/Newborn and Reproductive Health</v>
      </c>
      <c r="I334" t="str">
        <f t="shared" si="15"/>
        <v>Cesearian section with indication</v>
      </c>
      <c r="J334" t="str">
        <f t="shared" si="15"/>
        <v>Abdominal Packs</v>
      </c>
      <c r="K334">
        <f t="shared" si="14"/>
        <v>78.150000000000006</v>
      </c>
      <c r="L334">
        <f t="shared" si="14"/>
        <v>1</v>
      </c>
      <c r="M334">
        <f t="shared" si="14"/>
        <v>78.150000000000006</v>
      </c>
    </row>
    <row r="335" spans="1:13">
      <c r="A335" t="s">
        <v>101</v>
      </c>
      <c r="B335" t="s">
        <v>722</v>
      </c>
      <c r="C335" t="s">
        <v>953</v>
      </c>
      <c r="D335">
        <v>553.84</v>
      </c>
      <c r="E335">
        <v>1</v>
      </c>
      <c r="F335">
        <f t="shared" si="16"/>
        <v>553.84</v>
      </c>
      <c r="H335" t="str">
        <f t="shared" si="15"/>
        <v>Maternal/Newborn and Reproductive Health</v>
      </c>
      <c r="I335" t="str">
        <f t="shared" si="15"/>
        <v>Cesearian section with indication</v>
      </c>
      <c r="J335" t="str">
        <f t="shared" si="15"/>
        <v xml:space="preserve">Ampicillin injection 500mg, PFR_Each_BB005400_CMST
</v>
      </c>
      <c r="K335">
        <f t="shared" si="14"/>
        <v>553.84</v>
      </c>
      <c r="L335">
        <f t="shared" si="14"/>
        <v>1</v>
      </c>
      <c r="M335">
        <f t="shared" si="14"/>
        <v>553.84</v>
      </c>
    </row>
    <row r="336" spans="1:13">
      <c r="A336" t="s">
        <v>101</v>
      </c>
      <c r="B336" t="s">
        <v>722</v>
      </c>
      <c r="C336" t="s">
        <v>852</v>
      </c>
      <c r="D336">
        <v>148.69999999999999</v>
      </c>
      <c r="E336">
        <v>0.2</v>
      </c>
      <c r="F336">
        <f t="shared" si="16"/>
        <v>29.74</v>
      </c>
      <c r="H336" t="str">
        <f t="shared" si="15"/>
        <v>Maternal/Newborn and Reproductive Health</v>
      </c>
      <c r="I336" t="str">
        <f t="shared" si="15"/>
        <v>Cesearian section with indication</v>
      </c>
      <c r="J336" t="str">
        <f t="shared" si="15"/>
        <v xml:space="preserve">Benzylpenicillin 3g (5MU), PFR_Each_BB007200_CMST
</v>
      </c>
      <c r="K336">
        <f t="shared" si="14"/>
        <v>148.69999999999999</v>
      </c>
      <c r="L336">
        <f t="shared" si="14"/>
        <v>0.2</v>
      </c>
      <c r="M336">
        <f t="shared" si="14"/>
        <v>29.74</v>
      </c>
    </row>
    <row r="337" spans="1:13">
      <c r="A337" t="s">
        <v>101</v>
      </c>
      <c r="B337" t="s">
        <v>722</v>
      </c>
      <c r="C337" t="s">
        <v>954</v>
      </c>
      <c r="D337">
        <v>320.52</v>
      </c>
      <c r="E337">
        <v>1</v>
      </c>
      <c r="F337">
        <f t="shared" si="16"/>
        <v>320.52</v>
      </c>
      <c r="H337" t="str">
        <f t="shared" si="15"/>
        <v>Maternal/Newborn and Reproductive Health</v>
      </c>
      <c r="I337" t="str">
        <f t="shared" si="15"/>
        <v>Cesearian section with indication</v>
      </c>
      <c r="J337" t="str">
        <f t="shared" si="15"/>
        <v xml:space="preserve">Cannula iv (winged with injection pot) 20G_Each_HH013500_CMST
</v>
      </c>
      <c r="K337">
        <f t="shared" si="14"/>
        <v>320.52</v>
      </c>
      <c r="L337">
        <f t="shared" si="14"/>
        <v>1</v>
      </c>
      <c r="M337">
        <f t="shared" si="14"/>
        <v>320.52</v>
      </c>
    </row>
    <row r="338" spans="1:13">
      <c r="A338" t="s">
        <v>101</v>
      </c>
      <c r="B338" t="s">
        <v>722</v>
      </c>
      <c r="C338" t="s">
        <v>965</v>
      </c>
      <c r="D338">
        <v>1180</v>
      </c>
      <c r="E338">
        <v>1</v>
      </c>
      <c r="F338">
        <f t="shared" si="16"/>
        <v>1180</v>
      </c>
      <c r="H338" t="str">
        <f t="shared" si="15"/>
        <v>Maternal/Newborn and Reproductive Health</v>
      </c>
      <c r="I338" t="str">
        <f t="shared" si="15"/>
        <v>Cesearian section with indication</v>
      </c>
      <c r="J338" t="str">
        <f t="shared" si="15"/>
        <v>Catgut chromic 1 needle round bodied ½ circle 50mm_12_CMST</v>
      </c>
      <c r="K338">
        <f t="shared" si="14"/>
        <v>1180</v>
      </c>
      <c r="L338">
        <f t="shared" si="14"/>
        <v>1</v>
      </c>
      <c r="M338">
        <f t="shared" si="14"/>
        <v>1180</v>
      </c>
    </row>
    <row r="339" spans="1:13">
      <c r="A339" t="s">
        <v>101</v>
      </c>
      <c r="B339" t="s">
        <v>722</v>
      </c>
      <c r="C339" t="s">
        <v>872</v>
      </c>
      <c r="D339">
        <v>613.77</v>
      </c>
      <c r="E339">
        <v>1</v>
      </c>
      <c r="F339">
        <f t="shared" si="16"/>
        <v>613.77</v>
      </c>
      <c r="H339" t="str">
        <f t="shared" si="15"/>
        <v>Maternal/Newborn and Reproductive Health</v>
      </c>
      <c r="I339" t="str">
        <f t="shared" si="15"/>
        <v>Cesearian section with indication</v>
      </c>
      <c r="J339" t="str">
        <f t="shared" si="15"/>
        <v xml:space="preserve">Catgut chromic suture sterile 0, round bodied ? circle 40mm needle_12_GG000600_CMST
</v>
      </c>
      <c r="K339">
        <f t="shared" si="14"/>
        <v>613.77</v>
      </c>
      <c r="L339">
        <f t="shared" si="14"/>
        <v>1</v>
      </c>
      <c r="M339">
        <f t="shared" si="14"/>
        <v>613.77</v>
      </c>
    </row>
    <row r="340" spans="1:13">
      <c r="A340" t="s">
        <v>101</v>
      </c>
      <c r="B340" t="s">
        <v>722</v>
      </c>
      <c r="C340" t="s">
        <v>966</v>
      </c>
      <c r="D340">
        <v>325.95</v>
      </c>
      <c r="E340">
        <v>1</v>
      </c>
      <c r="F340">
        <f t="shared" si="16"/>
        <v>325.95</v>
      </c>
      <c r="H340" t="str">
        <f t="shared" si="15"/>
        <v>Maternal/Newborn and Reproductive Health</v>
      </c>
      <c r="I340" t="str">
        <f t="shared" si="15"/>
        <v>Cesearian section with indication</v>
      </c>
      <c r="J340" t="str">
        <f t="shared" si="15"/>
        <v xml:space="preserve">Catheter Foleys + urine bag (2000ml) 14g_Each_HH021300_CMST
</v>
      </c>
      <c r="K340">
        <f t="shared" si="14"/>
        <v>325.95</v>
      </c>
      <c r="L340">
        <f t="shared" si="14"/>
        <v>1</v>
      </c>
      <c r="M340">
        <f t="shared" si="14"/>
        <v>325.95</v>
      </c>
    </row>
    <row r="341" spans="1:13">
      <c r="A341" t="s">
        <v>101</v>
      </c>
      <c r="B341" t="s">
        <v>722</v>
      </c>
      <c r="C341" t="s">
        <v>853</v>
      </c>
      <c r="D341">
        <v>356.86</v>
      </c>
      <c r="E341">
        <v>0.2</v>
      </c>
      <c r="F341">
        <f t="shared" si="16"/>
        <v>71.372</v>
      </c>
      <c r="H341" t="str">
        <f t="shared" si="15"/>
        <v>Maternal/Newborn and Reproductive Health</v>
      </c>
      <c r="I341" t="str">
        <f t="shared" si="15"/>
        <v>Cesearian section with indication</v>
      </c>
      <c r="J341" t="str">
        <f t="shared" si="15"/>
        <v xml:space="preserve">Ceftriaxone 1g, PFR_Each_BB013500_CMST
</v>
      </c>
      <c r="K341">
        <f t="shared" si="14"/>
        <v>356.86</v>
      </c>
      <c r="L341">
        <f t="shared" si="14"/>
        <v>0.2</v>
      </c>
      <c r="M341">
        <f t="shared" si="14"/>
        <v>71.372</v>
      </c>
    </row>
    <row r="342" spans="1:13">
      <c r="A342" t="s">
        <v>101</v>
      </c>
      <c r="B342" t="s">
        <v>722</v>
      </c>
      <c r="C342" t="s">
        <v>967</v>
      </c>
      <c r="D342">
        <v>1221.82</v>
      </c>
      <c r="E342">
        <v>1</v>
      </c>
      <c r="F342">
        <f t="shared" si="16"/>
        <v>1221.82</v>
      </c>
      <c r="H342" t="str">
        <f t="shared" si="15"/>
        <v>Maternal/Newborn and Reproductive Health</v>
      </c>
      <c r="I342" t="str">
        <f t="shared" si="15"/>
        <v>Cesearian section with indication</v>
      </c>
      <c r="J342" t="str">
        <f t="shared" si="15"/>
        <v xml:space="preserve">Chlorhexidine 1.5% solution, 5ml_Each_EE010800_CMST
</v>
      </c>
      <c r="K342">
        <f t="shared" si="14"/>
        <v>1221.82</v>
      </c>
      <c r="L342">
        <f t="shared" si="14"/>
        <v>1</v>
      </c>
      <c r="M342">
        <f t="shared" si="14"/>
        <v>1221.82</v>
      </c>
    </row>
    <row r="343" spans="1:13">
      <c r="A343" t="s">
        <v>101</v>
      </c>
      <c r="B343" t="s">
        <v>722</v>
      </c>
      <c r="C343" t="s">
        <v>891</v>
      </c>
      <c r="D343">
        <v>1344.91</v>
      </c>
      <c r="E343">
        <v>1</v>
      </c>
      <c r="F343">
        <f t="shared" si="16"/>
        <v>1344.91</v>
      </c>
      <c r="H343" t="str">
        <f t="shared" si="15"/>
        <v>Maternal/Newborn and Reproductive Health</v>
      </c>
      <c r="I343" t="str">
        <f t="shared" si="15"/>
        <v>Cesearian section with indication</v>
      </c>
      <c r="J343" t="str">
        <f t="shared" si="15"/>
        <v xml:space="preserve">Cotton wool, 500g_Each_FF007800_CMST
</v>
      </c>
      <c r="K343">
        <f t="shared" si="14"/>
        <v>1344.91</v>
      </c>
      <c r="L343">
        <f t="shared" si="14"/>
        <v>1</v>
      </c>
      <c r="M343">
        <f t="shared" si="14"/>
        <v>1344.91</v>
      </c>
    </row>
    <row r="344" spans="1:13">
      <c r="A344" t="s">
        <v>101</v>
      </c>
      <c r="B344" t="s">
        <v>722</v>
      </c>
      <c r="C344" t="s">
        <v>823</v>
      </c>
      <c r="D344">
        <v>121.25</v>
      </c>
      <c r="E344">
        <v>0.5</v>
      </c>
      <c r="F344">
        <f t="shared" si="16"/>
        <v>60.625</v>
      </c>
      <c r="H344" t="str">
        <f t="shared" si="15"/>
        <v>Maternal/Newborn and Reproductive Health</v>
      </c>
      <c r="I344" t="str">
        <f t="shared" si="15"/>
        <v>Cesearian section with indication</v>
      </c>
      <c r="J344" t="str">
        <f t="shared" si="15"/>
        <v xml:space="preserve">Diazepam 5mg/ml, 2ml_Each_BB024000_CMST
</v>
      </c>
      <c r="K344">
        <f t="shared" si="14"/>
        <v>121.25</v>
      </c>
      <c r="L344">
        <f t="shared" si="14"/>
        <v>0.5</v>
      </c>
      <c r="M344">
        <f t="shared" si="14"/>
        <v>60.625</v>
      </c>
    </row>
    <row r="345" spans="1:13">
      <c r="A345" t="s">
        <v>101</v>
      </c>
      <c r="B345" t="s">
        <v>722</v>
      </c>
      <c r="C345" t="s">
        <v>968</v>
      </c>
      <c r="D345">
        <v>17724.099999999999</v>
      </c>
      <c r="E345">
        <v>1</v>
      </c>
      <c r="F345">
        <f t="shared" si="16"/>
        <v>17724.099999999999</v>
      </c>
      <c r="H345" t="str">
        <f t="shared" si="15"/>
        <v>Maternal/Newborn and Reproductive Health</v>
      </c>
      <c r="I345" t="str">
        <f t="shared" si="15"/>
        <v>Cesearian section with indication</v>
      </c>
      <c r="J345" t="str">
        <f t="shared" si="15"/>
        <v xml:space="preserve">Diclofenac sodium 75mg/ml, 3ml_Each_BB024300_CMST
</v>
      </c>
      <c r="K345">
        <f t="shared" si="14"/>
        <v>17724.099999999999</v>
      </c>
      <c r="L345">
        <f t="shared" si="14"/>
        <v>1</v>
      </c>
      <c r="M345">
        <f t="shared" si="14"/>
        <v>17724.099999999999</v>
      </c>
    </row>
    <row r="346" spans="1:13">
      <c r="A346" t="s">
        <v>101</v>
      </c>
      <c r="B346" t="s">
        <v>722</v>
      </c>
      <c r="C346" t="s">
        <v>969</v>
      </c>
      <c r="D346">
        <v>1299.0999999999999</v>
      </c>
      <c r="E346">
        <v>1</v>
      </c>
      <c r="F346">
        <f t="shared" si="16"/>
        <v>1299.0999999999999</v>
      </c>
      <c r="H346" t="str">
        <f t="shared" si="15"/>
        <v>Maternal/Newborn and Reproductive Health</v>
      </c>
      <c r="I346" t="str">
        <f t="shared" si="15"/>
        <v>Cesearian section with indication</v>
      </c>
      <c r="J346" t="str">
        <f t="shared" si="15"/>
        <v xml:space="preserve">Diclofenac Suppositories 100 mg Adult_Each_EE016200_CMST
</v>
      </c>
      <c r="K346">
        <f t="shared" si="14"/>
        <v>1299.0999999999999</v>
      </c>
      <c r="L346">
        <f t="shared" si="14"/>
        <v>1</v>
      </c>
      <c r="M346">
        <f t="shared" si="14"/>
        <v>1299.0999999999999</v>
      </c>
    </row>
    <row r="347" spans="1:13">
      <c r="A347" t="s">
        <v>101</v>
      </c>
      <c r="B347" t="s">
        <v>722</v>
      </c>
      <c r="C347" t="s">
        <v>970</v>
      </c>
      <c r="D347">
        <v>1080</v>
      </c>
      <c r="E347">
        <v>1</v>
      </c>
      <c r="F347">
        <f t="shared" si="16"/>
        <v>1080</v>
      </c>
      <c r="H347" t="str">
        <f t="shared" si="15"/>
        <v>Maternal/Newborn and Reproductive Health</v>
      </c>
      <c r="I347" t="str">
        <f t="shared" si="15"/>
        <v>Cesearian section with indication</v>
      </c>
      <c r="J347" t="str">
        <f t="shared" si="15"/>
        <v>FACE MASK 3PLY DISPOSABLE 50'S_50_INTERMED'</v>
      </c>
      <c r="K347">
        <f t="shared" si="14"/>
        <v>1080</v>
      </c>
      <c r="L347">
        <f t="shared" si="14"/>
        <v>1</v>
      </c>
      <c r="M347">
        <f t="shared" si="14"/>
        <v>1080</v>
      </c>
    </row>
    <row r="348" spans="1:13">
      <c r="A348" t="s">
        <v>101</v>
      </c>
      <c r="B348" t="s">
        <v>722</v>
      </c>
      <c r="C348" t="s">
        <v>931</v>
      </c>
      <c r="D348">
        <v>31.28</v>
      </c>
      <c r="E348">
        <v>2</v>
      </c>
      <c r="F348">
        <f t="shared" si="16"/>
        <v>62.56</v>
      </c>
      <c r="H348" t="str">
        <f t="shared" si="15"/>
        <v>Maternal/Newborn and Reproductive Health</v>
      </c>
      <c r="I348" t="str">
        <f t="shared" si="15"/>
        <v>Cesearian section with indication</v>
      </c>
      <c r="J348" t="str">
        <f t="shared" si="15"/>
        <v xml:space="preserve">Gauze, swabs 8-ply 10cm x 10cm_100_FF010800_CMST
</v>
      </c>
      <c r="K348">
        <f t="shared" si="14"/>
        <v>31.28</v>
      </c>
      <c r="L348">
        <f t="shared" si="14"/>
        <v>2</v>
      </c>
      <c r="M348">
        <f t="shared" si="14"/>
        <v>62.56</v>
      </c>
    </row>
    <row r="349" spans="1:13">
      <c r="A349" t="s">
        <v>101</v>
      </c>
      <c r="B349" t="s">
        <v>722</v>
      </c>
      <c r="C349" t="s">
        <v>848</v>
      </c>
      <c r="D349">
        <v>606.24</v>
      </c>
      <c r="E349">
        <v>1</v>
      </c>
      <c r="F349">
        <f t="shared" si="16"/>
        <v>606.24</v>
      </c>
      <c r="H349" t="str">
        <f t="shared" si="15"/>
        <v>Maternal/Newborn and Reproductive Health</v>
      </c>
      <c r="I349" t="str">
        <f t="shared" si="15"/>
        <v>Cesearian section with indication</v>
      </c>
      <c r="J349" t="str">
        <f t="shared" si="15"/>
        <v xml:space="preserve">Giving set adult iv administration + needle 15 drops/ml_Each_HH075600_CMST
</v>
      </c>
      <c r="K349">
        <f t="shared" si="14"/>
        <v>606.24</v>
      </c>
      <c r="L349">
        <f t="shared" si="14"/>
        <v>1</v>
      </c>
      <c r="M349">
        <f t="shared" si="14"/>
        <v>606.24</v>
      </c>
    </row>
    <row r="350" spans="1:13">
      <c r="A350" t="s">
        <v>101</v>
      </c>
      <c r="B350" t="s">
        <v>722</v>
      </c>
      <c r="C350" t="s">
        <v>897</v>
      </c>
      <c r="D350">
        <v>213.74</v>
      </c>
      <c r="E350">
        <v>1</v>
      </c>
      <c r="F350">
        <f t="shared" si="16"/>
        <v>213.74</v>
      </c>
      <c r="H350" t="str">
        <f t="shared" si="15"/>
        <v>Maternal/Newborn and Reproductive Health</v>
      </c>
      <c r="I350" t="str">
        <f t="shared" si="15"/>
        <v>Cesearian section with indication</v>
      </c>
      <c r="J350" t="str">
        <f t="shared" si="15"/>
        <v xml:space="preserve">Glove disposable powdered latex large_100_HH077400_CMST
</v>
      </c>
      <c r="K350">
        <f t="shared" si="14"/>
        <v>213.74</v>
      </c>
      <c r="L350">
        <f t="shared" si="14"/>
        <v>1</v>
      </c>
      <c r="M350">
        <f t="shared" si="14"/>
        <v>213.74</v>
      </c>
    </row>
    <row r="351" spans="1:13">
      <c r="A351" t="s">
        <v>101</v>
      </c>
      <c r="B351" t="s">
        <v>722</v>
      </c>
      <c r="C351" t="s">
        <v>971</v>
      </c>
      <c r="D351">
        <v>302.25</v>
      </c>
      <c r="E351">
        <v>1</v>
      </c>
      <c r="F351">
        <f t="shared" si="16"/>
        <v>302.25</v>
      </c>
      <c r="H351" t="str">
        <f t="shared" si="15"/>
        <v>Maternal/Newborn and Reproductive Health</v>
      </c>
      <c r="I351" t="str">
        <f t="shared" si="15"/>
        <v>Cesearian section with indication</v>
      </c>
      <c r="J351" t="str">
        <f t="shared" si="15"/>
        <v>Glove surgeons size 7 sterile</v>
      </c>
      <c r="K351">
        <f t="shared" si="14"/>
        <v>302.25</v>
      </c>
      <c r="L351">
        <f t="shared" si="14"/>
        <v>1</v>
      </c>
      <c r="M351">
        <f t="shared" si="14"/>
        <v>302.25</v>
      </c>
    </row>
    <row r="352" spans="1:13">
      <c r="A352" t="s">
        <v>101</v>
      </c>
      <c r="B352" t="s">
        <v>722</v>
      </c>
      <c r="C352" t="s">
        <v>972</v>
      </c>
      <c r="D352">
        <v>887.58</v>
      </c>
      <c r="E352">
        <v>1</v>
      </c>
      <c r="F352">
        <f t="shared" si="16"/>
        <v>887.58</v>
      </c>
      <c r="H352" t="str">
        <f t="shared" si="15"/>
        <v>Maternal/Newborn and Reproductive Health</v>
      </c>
      <c r="I352" t="str">
        <f t="shared" si="15"/>
        <v>Cesearian section with indication</v>
      </c>
      <c r="J352" t="str">
        <f t="shared" si="15"/>
        <v xml:space="preserve">Glove surgeons size 8 sterile_Pair_HH081000_CMST
</v>
      </c>
      <c r="K352">
        <f t="shared" si="14"/>
        <v>887.58</v>
      </c>
      <c r="L352">
        <f t="shared" si="14"/>
        <v>1</v>
      </c>
      <c r="M352">
        <f t="shared" si="14"/>
        <v>887.58</v>
      </c>
    </row>
    <row r="353" spans="1:13">
      <c r="A353" t="s">
        <v>101</v>
      </c>
      <c r="B353" t="s">
        <v>722</v>
      </c>
      <c r="C353" t="s">
        <v>973</v>
      </c>
      <c r="D353">
        <v>5103.3599999999997</v>
      </c>
      <c r="E353">
        <v>1</v>
      </c>
      <c r="F353">
        <f t="shared" si="16"/>
        <v>5103.3599999999997</v>
      </c>
      <c r="H353" t="str">
        <f t="shared" si="15"/>
        <v>Maternal/Newborn and Reproductive Health</v>
      </c>
      <c r="I353" t="str">
        <f t="shared" si="15"/>
        <v>Cesearian section with indication</v>
      </c>
      <c r="J353" t="str">
        <f t="shared" si="15"/>
        <v xml:space="preserve">Halothane (fluothane)_Each_EE022500_CMST
</v>
      </c>
      <c r="K353">
        <f t="shared" si="14"/>
        <v>5103.3599999999997</v>
      </c>
      <c r="L353">
        <f t="shared" si="14"/>
        <v>1</v>
      </c>
      <c r="M353">
        <f t="shared" si="14"/>
        <v>5103.3599999999997</v>
      </c>
    </row>
    <row r="354" spans="1:13">
      <c r="A354" t="s">
        <v>101</v>
      </c>
      <c r="B354" t="s">
        <v>722</v>
      </c>
      <c r="C354" t="s">
        <v>974</v>
      </c>
      <c r="D354">
        <v>807.12</v>
      </c>
      <c r="E354">
        <v>1</v>
      </c>
      <c r="F354">
        <f t="shared" si="16"/>
        <v>807.12</v>
      </c>
      <c r="H354" t="str">
        <f t="shared" si="15"/>
        <v>Maternal/Newborn and Reproductive Health</v>
      </c>
      <c r="I354" t="str">
        <f t="shared" si="15"/>
        <v>Cesearian section with indication</v>
      </c>
      <c r="J354" t="str">
        <f t="shared" si="15"/>
        <v xml:space="preserve">Iodine strong 10% solution, 500ml_Each_EE024600_CMST
</v>
      </c>
      <c r="K354">
        <f t="shared" si="14"/>
        <v>807.12</v>
      </c>
      <c r="L354">
        <f t="shared" si="14"/>
        <v>1</v>
      </c>
      <c r="M354">
        <f t="shared" si="14"/>
        <v>807.12</v>
      </c>
    </row>
    <row r="355" spans="1:13">
      <c r="A355" t="s">
        <v>101</v>
      </c>
      <c r="B355" t="s">
        <v>722</v>
      </c>
      <c r="C355" t="s">
        <v>877</v>
      </c>
      <c r="D355">
        <v>1794.64</v>
      </c>
      <c r="E355">
        <v>1</v>
      </c>
      <c r="F355">
        <f t="shared" si="16"/>
        <v>1794.64</v>
      </c>
      <c r="H355" t="str">
        <f t="shared" si="15"/>
        <v>Maternal/Newborn and Reproductive Health</v>
      </c>
      <c r="I355" t="str">
        <f t="shared" si="15"/>
        <v>Cesearian section with indication</v>
      </c>
      <c r="J355" t="str">
        <f t="shared" si="15"/>
        <v xml:space="preserve">Ketamine hydrochloride 50mg/ml, 10ml_Each_BB044400_CMST
</v>
      </c>
      <c r="K355">
        <f t="shared" si="14"/>
        <v>1794.64</v>
      </c>
      <c r="L355">
        <f t="shared" si="14"/>
        <v>1</v>
      </c>
      <c r="M355">
        <f t="shared" si="14"/>
        <v>1794.64</v>
      </c>
    </row>
    <row r="356" spans="1:13">
      <c r="A356" t="s">
        <v>101</v>
      </c>
      <c r="B356" t="s">
        <v>722</v>
      </c>
      <c r="C356" t="s">
        <v>975</v>
      </c>
      <c r="D356">
        <v>339.29</v>
      </c>
      <c r="E356">
        <v>1</v>
      </c>
      <c r="F356">
        <f t="shared" si="16"/>
        <v>339.29</v>
      </c>
      <c r="H356" t="str">
        <f t="shared" si="15"/>
        <v>Maternal/Newborn and Reproductive Health</v>
      </c>
      <c r="I356" t="str">
        <f t="shared" si="15"/>
        <v>Cesearian section with indication</v>
      </c>
      <c r="J356" t="str">
        <f t="shared" si="15"/>
        <v xml:space="preserve">Lignocaine hydrochloride 5%+glucose 7.5%,heavy spinal,2ml_Each_BB047400_CMST
</v>
      </c>
      <c r="K356">
        <f t="shared" si="14"/>
        <v>339.29</v>
      </c>
      <c r="L356">
        <f t="shared" si="14"/>
        <v>1</v>
      </c>
      <c r="M356">
        <f t="shared" si="14"/>
        <v>339.29</v>
      </c>
    </row>
    <row r="357" spans="1:13">
      <c r="A357" t="s">
        <v>101</v>
      </c>
      <c r="B357" t="s">
        <v>722</v>
      </c>
      <c r="C357" t="s">
        <v>955</v>
      </c>
      <c r="D357">
        <v>169.44</v>
      </c>
      <c r="E357">
        <v>0.7</v>
      </c>
      <c r="F357">
        <f t="shared" si="16"/>
        <v>118.60799999999999</v>
      </c>
      <c r="H357" t="str">
        <f t="shared" si="15"/>
        <v>Maternal/Newborn and Reproductive Health</v>
      </c>
      <c r="I357" t="str">
        <f t="shared" si="15"/>
        <v>Cesearian section with indication</v>
      </c>
      <c r="J357" t="str">
        <f t="shared" si="15"/>
        <v xml:space="preserve">Metronidazole 200mg, tablets_1000_AA044100_CMST
</v>
      </c>
      <c r="K357">
        <f t="shared" si="14"/>
        <v>169.44</v>
      </c>
      <c r="L357">
        <f t="shared" si="14"/>
        <v>0.7</v>
      </c>
      <c r="M357">
        <f t="shared" si="14"/>
        <v>118.60799999999999</v>
      </c>
    </row>
    <row r="358" spans="1:13">
      <c r="A358" t="s">
        <v>101</v>
      </c>
      <c r="B358" t="s">
        <v>722</v>
      </c>
      <c r="C358" t="s">
        <v>976</v>
      </c>
      <c r="D358">
        <v>244.87</v>
      </c>
      <c r="E358">
        <v>1</v>
      </c>
      <c r="F358">
        <f t="shared" si="16"/>
        <v>244.87</v>
      </c>
      <c r="H358" t="str">
        <f t="shared" si="15"/>
        <v>Maternal/Newborn and Reproductive Health</v>
      </c>
      <c r="I358" t="str">
        <f t="shared" si="15"/>
        <v>Cesearian section with indication</v>
      </c>
      <c r="J358" t="str">
        <f t="shared" si="15"/>
        <v>Needle spinal disposable Luer 22g x 10cm cutting bevel/pencil point_each_CMST</v>
      </c>
      <c r="K358">
        <f t="shared" si="14"/>
        <v>244.87</v>
      </c>
      <c r="L358">
        <f t="shared" si="14"/>
        <v>1</v>
      </c>
      <c r="M358">
        <f t="shared" si="14"/>
        <v>244.87</v>
      </c>
    </row>
    <row r="359" spans="1:13">
      <c r="A359" t="s">
        <v>101</v>
      </c>
      <c r="B359" t="s">
        <v>722</v>
      </c>
      <c r="C359" t="s">
        <v>977</v>
      </c>
      <c r="D359">
        <v>539.70000000000005</v>
      </c>
      <c r="E359">
        <v>1</v>
      </c>
      <c r="F359">
        <f t="shared" si="16"/>
        <v>539.70000000000005</v>
      </c>
      <c r="H359" t="str">
        <f t="shared" si="15"/>
        <v>Maternal/Newborn and Reproductive Health</v>
      </c>
      <c r="I359" t="str">
        <f t="shared" si="15"/>
        <v>Cesearian section with indication</v>
      </c>
      <c r="J359" t="str">
        <f t="shared" si="15"/>
        <v xml:space="preserve">Needle suture Size 1_Each_HH108663_CMST
</v>
      </c>
      <c r="K359">
        <f t="shared" si="14"/>
        <v>539.70000000000005</v>
      </c>
      <c r="L359">
        <f t="shared" si="14"/>
        <v>1</v>
      </c>
      <c r="M359">
        <f t="shared" si="14"/>
        <v>539.70000000000005</v>
      </c>
    </row>
    <row r="360" spans="1:13">
      <c r="A360" t="s">
        <v>101</v>
      </c>
      <c r="B360" t="s">
        <v>722</v>
      </c>
      <c r="C360" t="s">
        <v>978</v>
      </c>
      <c r="D360">
        <v>178.75</v>
      </c>
      <c r="E360">
        <v>1</v>
      </c>
      <c r="F360">
        <f t="shared" si="16"/>
        <v>178.75</v>
      </c>
      <c r="H360" t="str">
        <f t="shared" si="15"/>
        <v>Maternal/Newborn and Reproductive Health</v>
      </c>
      <c r="I360" t="str">
        <f t="shared" si="15"/>
        <v>Cesearian section with indication</v>
      </c>
      <c r="J360" t="str">
        <f t="shared" si="15"/>
        <v>Nylon (2/0)</v>
      </c>
      <c r="K360">
        <f t="shared" si="14"/>
        <v>178.75</v>
      </c>
      <c r="L360">
        <f t="shared" si="14"/>
        <v>1</v>
      </c>
      <c r="M360">
        <f t="shared" si="14"/>
        <v>178.75</v>
      </c>
    </row>
    <row r="361" spans="1:13">
      <c r="A361" t="s">
        <v>101</v>
      </c>
      <c r="B361" t="s">
        <v>722</v>
      </c>
      <c r="C361" t="s">
        <v>946</v>
      </c>
      <c r="D361">
        <v>40.270000000000003</v>
      </c>
      <c r="E361">
        <v>1</v>
      </c>
      <c r="F361">
        <f t="shared" si="16"/>
        <v>40.270000000000003</v>
      </c>
      <c r="H361" t="str">
        <f t="shared" si="15"/>
        <v>Maternal/Newborn and Reproductive Health</v>
      </c>
      <c r="I361" t="str">
        <f t="shared" si="15"/>
        <v>Cesearian section with indication</v>
      </c>
      <c r="J361" t="str">
        <f t="shared" si="15"/>
        <v xml:space="preserve">Oxytocin 10 IU/ml, 1ml_Each_BB059400_CMST
</v>
      </c>
      <c r="K361">
        <f t="shared" si="14"/>
        <v>40.270000000000003</v>
      </c>
      <c r="L361">
        <f t="shared" si="14"/>
        <v>1</v>
      </c>
      <c r="M361">
        <f t="shared" si="14"/>
        <v>40.270000000000003</v>
      </c>
    </row>
    <row r="362" spans="1:13">
      <c r="A362" t="s">
        <v>101</v>
      </c>
      <c r="B362" t="s">
        <v>722</v>
      </c>
      <c r="C362" t="s">
        <v>834</v>
      </c>
      <c r="D362">
        <v>78.959999999999994</v>
      </c>
      <c r="E362">
        <v>1</v>
      </c>
      <c r="F362">
        <f t="shared" si="16"/>
        <v>78.959999999999994</v>
      </c>
      <c r="H362" t="str">
        <f t="shared" si="15"/>
        <v>Maternal/Newborn and Reproductive Health</v>
      </c>
      <c r="I362" t="str">
        <f t="shared" si="15"/>
        <v>Cesearian section with indication</v>
      </c>
      <c r="J362" t="str">
        <f t="shared" si="15"/>
        <v xml:space="preserve">Paracetamol 500mg, tablets_1000_AA049500_CMST
</v>
      </c>
      <c r="K362">
        <f t="shared" si="14"/>
        <v>78.959999999999994</v>
      </c>
      <c r="L362">
        <f t="shared" si="14"/>
        <v>1</v>
      </c>
      <c r="M362">
        <f t="shared" si="14"/>
        <v>78.959999999999994</v>
      </c>
    </row>
    <row r="363" spans="1:13">
      <c r="A363" t="s">
        <v>101</v>
      </c>
      <c r="B363" t="s">
        <v>722</v>
      </c>
      <c r="C363" t="s">
        <v>979</v>
      </c>
      <c r="D363">
        <v>7943.67</v>
      </c>
      <c r="E363">
        <v>1</v>
      </c>
      <c r="F363">
        <f t="shared" si="16"/>
        <v>7943.67</v>
      </c>
      <c r="H363" t="str">
        <f t="shared" si="15"/>
        <v>Maternal/Newborn and Reproductive Health</v>
      </c>
      <c r="I363" t="str">
        <f t="shared" si="15"/>
        <v>Cesearian section with indication</v>
      </c>
      <c r="J363" t="str">
        <f t="shared" si="15"/>
        <v>Pethidine hydrochloride 50mg/1ml, 2ml_each_CMST</v>
      </c>
      <c r="K363">
        <f t="shared" si="14"/>
        <v>7943.67</v>
      </c>
      <c r="L363">
        <f t="shared" si="14"/>
        <v>1</v>
      </c>
      <c r="M363">
        <f t="shared" si="14"/>
        <v>7943.67</v>
      </c>
    </row>
    <row r="364" spans="1:13">
      <c r="A364" t="s">
        <v>101</v>
      </c>
      <c r="B364" t="s">
        <v>722</v>
      </c>
      <c r="C364" t="s">
        <v>980</v>
      </c>
      <c r="D364">
        <v>311.77999999999997</v>
      </c>
      <c r="E364">
        <v>1</v>
      </c>
      <c r="F364">
        <f t="shared" si="16"/>
        <v>311.77999999999997</v>
      </c>
      <c r="H364" t="str">
        <f t="shared" si="15"/>
        <v>Maternal/Newborn and Reproductive Health</v>
      </c>
      <c r="I364" t="str">
        <f t="shared" si="15"/>
        <v>Cesearian section with indication</v>
      </c>
      <c r="J364" t="str">
        <f t="shared" si="15"/>
        <v xml:space="preserve">Plaster, elastic adhesive 10cm x 5m long, when stretched_Each_FF014100_CMST
</v>
      </c>
      <c r="K364">
        <f t="shared" si="14"/>
        <v>311.77999999999997</v>
      </c>
      <c r="L364">
        <f t="shared" si="14"/>
        <v>1</v>
      </c>
      <c r="M364">
        <f t="shared" si="14"/>
        <v>311.77999999999997</v>
      </c>
    </row>
    <row r="365" spans="1:13">
      <c r="A365" t="s">
        <v>101</v>
      </c>
      <c r="B365" t="s">
        <v>722</v>
      </c>
      <c r="C365" t="s">
        <v>981</v>
      </c>
      <c r="D365">
        <v>37.479999999999997</v>
      </c>
      <c r="E365">
        <v>1</v>
      </c>
      <c r="F365">
        <f t="shared" si="16"/>
        <v>37.479999999999997</v>
      </c>
      <c r="H365" t="str">
        <f t="shared" si="15"/>
        <v>Maternal/Newborn and Reproductive Health</v>
      </c>
      <c r="I365" t="str">
        <f t="shared" si="15"/>
        <v>Cesearian section with indication</v>
      </c>
      <c r="J365" t="str">
        <f t="shared" si="15"/>
        <v xml:space="preserve">Scalpel blade size 22 (individually wrapped),Carbon steel_100_HH124500_CMST
</v>
      </c>
      <c r="K365">
        <f t="shared" si="14"/>
        <v>37.479999999999997</v>
      </c>
      <c r="L365">
        <f t="shared" si="14"/>
        <v>1</v>
      </c>
      <c r="M365">
        <f t="shared" si="14"/>
        <v>37.479999999999997</v>
      </c>
    </row>
    <row r="366" spans="1:13">
      <c r="A366" t="s">
        <v>101</v>
      </c>
      <c r="B366" t="s">
        <v>722</v>
      </c>
      <c r="C366" t="s">
        <v>882</v>
      </c>
      <c r="D366">
        <v>1671.67</v>
      </c>
      <c r="E366">
        <v>1</v>
      </c>
      <c r="F366">
        <f t="shared" si="16"/>
        <v>1671.67</v>
      </c>
      <c r="H366" t="str">
        <f t="shared" si="15"/>
        <v>Maternal/Newborn and Reproductive Health</v>
      </c>
      <c r="I366" t="str">
        <f t="shared" si="15"/>
        <v>Cesearian section with indication</v>
      </c>
      <c r="J366" t="str">
        <f t="shared" si="15"/>
        <v xml:space="preserve">Silk black braided non absorbable suture sterile 3/0 on 30mm 1/2 circle cutting needle_12_GG026700_CMST
</v>
      </c>
      <c r="K366">
        <f t="shared" si="14"/>
        <v>1671.67</v>
      </c>
      <c r="L366">
        <f t="shared" si="14"/>
        <v>1</v>
      </c>
      <c r="M366">
        <f t="shared" si="14"/>
        <v>1671.67</v>
      </c>
    </row>
    <row r="367" spans="1:13">
      <c r="A367" t="s">
        <v>101</v>
      </c>
      <c r="B367" t="s">
        <v>722</v>
      </c>
      <c r="C367" t="s">
        <v>883</v>
      </c>
      <c r="D367">
        <v>4927.5</v>
      </c>
      <c r="E367">
        <v>1</v>
      </c>
      <c r="F367">
        <f t="shared" si="16"/>
        <v>4927.5</v>
      </c>
      <c r="H367" t="str">
        <f t="shared" si="15"/>
        <v>Maternal/Newborn and Reproductive Health</v>
      </c>
      <c r="I367" t="str">
        <f t="shared" si="15"/>
        <v>Cesearian section with indication</v>
      </c>
      <c r="J367" t="str">
        <f t="shared" si="15"/>
        <v xml:space="preserve">Sodium lactate compound (Ringers lactate), 500ml_Each_BB071700_CMST
</v>
      </c>
      <c r="K367">
        <f t="shared" si="14"/>
        <v>4927.5</v>
      </c>
      <c r="L367">
        <f t="shared" si="14"/>
        <v>1</v>
      </c>
      <c r="M367">
        <f t="shared" si="14"/>
        <v>4927.5</v>
      </c>
    </row>
    <row r="368" spans="1:13">
      <c r="A368" t="s">
        <v>101</v>
      </c>
      <c r="B368" t="s">
        <v>722</v>
      </c>
      <c r="C368" t="s">
        <v>982</v>
      </c>
      <c r="D368">
        <v>25.98</v>
      </c>
      <c r="E368">
        <v>1</v>
      </c>
      <c r="F368">
        <f t="shared" si="16"/>
        <v>25.98</v>
      </c>
      <c r="H368" t="str">
        <f t="shared" si="15"/>
        <v>Maternal/Newborn and Reproductive Health</v>
      </c>
      <c r="I368" t="str">
        <f t="shared" si="15"/>
        <v>Cesearian section with indication</v>
      </c>
      <c r="J368" t="str">
        <f t="shared" si="15"/>
        <v xml:space="preserve">Syringe, 20ml, disposable with 21g needle_Each_HH146700_CMST
</v>
      </c>
      <c r="K368">
        <f t="shared" si="14"/>
        <v>25.98</v>
      </c>
      <c r="L368">
        <f t="shared" si="14"/>
        <v>1</v>
      </c>
      <c r="M368">
        <f t="shared" si="14"/>
        <v>25.98</v>
      </c>
    </row>
    <row r="369" spans="1:13">
      <c r="A369" t="s">
        <v>101</v>
      </c>
      <c r="B369" t="s">
        <v>722</v>
      </c>
      <c r="C369" t="s">
        <v>983</v>
      </c>
      <c r="D369">
        <v>357.5</v>
      </c>
      <c r="E369">
        <v>1</v>
      </c>
      <c r="F369">
        <f t="shared" si="16"/>
        <v>357.5</v>
      </c>
      <c r="H369" t="str">
        <f t="shared" si="15"/>
        <v>Maternal/Newborn and Reproductive Health</v>
      </c>
      <c r="I369" t="str">
        <f t="shared" si="15"/>
        <v>Cesearian section with indication</v>
      </c>
      <c r="J369" t="str">
        <f t="shared" si="15"/>
        <v>vycl 1 needle round bodied ½ circle 40mm_12_CMST</v>
      </c>
      <c r="K369">
        <f t="shared" si="14"/>
        <v>357.5</v>
      </c>
      <c r="L369">
        <f t="shared" si="14"/>
        <v>1</v>
      </c>
      <c r="M369">
        <f t="shared" si="14"/>
        <v>357.5</v>
      </c>
    </row>
    <row r="370" spans="1:13">
      <c r="A370" t="s">
        <v>101</v>
      </c>
      <c r="B370" t="s">
        <v>722</v>
      </c>
      <c r="C370" t="s">
        <v>934</v>
      </c>
      <c r="D370">
        <v>63.26</v>
      </c>
      <c r="E370">
        <v>1</v>
      </c>
      <c r="F370">
        <f t="shared" si="16"/>
        <v>63.26</v>
      </c>
      <c r="H370" t="str">
        <f t="shared" si="15"/>
        <v>Maternal/Newborn and Reproductive Health</v>
      </c>
      <c r="I370" t="str">
        <f t="shared" si="15"/>
        <v>Cesearian section with indication</v>
      </c>
      <c r="J370" t="str">
        <f t="shared" si="15"/>
        <v xml:space="preserve">Water for injections, 10ml_Each_BB077100_CMST
</v>
      </c>
      <c r="K370">
        <f t="shared" si="14"/>
        <v>63.26</v>
      </c>
      <c r="L370">
        <f t="shared" si="14"/>
        <v>1</v>
      </c>
      <c r="M370">
        <f t="shared" si="14"/>
        <v>63.26</v>
      </c>
    </row>
    <row r="371" spans="1:13">
      <c r="A371" t="s">
        <v>101</v>
      </c>
      <c r="B371" t="s">
        <v>126</v>
      </c>
      <c r="C371" t="s">
        <v>953</v>
      </c>
      <c r="D371">
        <v>2492.2800000000002</v>
      </c>
      <c r="E371">
        <v>1</v>
      </c>
      <c r="F371">
        <f t="shared" si="16"/>
        <v>2492.2800000000002</v>
      </c>
      <c r="H371" t="str">
        <f t="shared" si="15"/>
        <v>Maternal/Newborn and Reproductive Health</v>
      </c>
      <c r="I371" t="str">
        <f t="shared" si="15"/>
        <v>Cesearian Section with indication (with complication)</v>
      </c>
      <c r="J371" t="str">
        <f t="shared" si="15"/>
        <v xml:space="preserve">Ampicillin injection 500mg, PFR_Each_BB005400_CMST
</v>
      </c>
      <c r="K371">
        <f t="shared" si="14"/>
        <v>2492.2800000000002</v>
      </c>
      <c r="L371">
        <f t="shared" si="14"/>
        <v>1</v>
      </c>
      <c r="M371">
        <f t="shared" si="14"/>
        <v>2492.2800000000002</v>
      </c>
    </row>
    <row r="372" spans="1:13">
      <c r="A372" t="s">
        <v>101</v>
      </c>
      <c r="B372" t="s">
        <v>126</v>
      </c>
      <c r="C372" t="s">
        <v>984</v>
      </c>
      <c r="D372">
        <v>100.3</v>
      </c>
      <c r="E372">
        <v>1</v>
      </c>
      <c r="F372">
        <f t="shared" si="16"/>
        <v>100.3</v>
      </c>
      <c r="H372" t="str">
        <f t="shared" si="15"/>
        <v>Maternal/Newborn and Reproductive Health</v>
      </c>
      <c r="I372" t="str">
        <f t="shared" si="15"/>
        <v>Cesearian Section with indication (with complication)</v>
      </c>
      <c r="J372" t="str">
        <f t="shared" si="15"/>
        <v xml:space="preserve">Cannula iv (winged with injection pot) 14G_Each_HH014400_CMST
</v>
      </c>
      <c r="K372">
        <f t="shared" si="14"/>
        <v>100.3</v>
      </c>
      <c r="L372">
        <f t="shared" si="14"/>
        <v>1</v>
      </c>
      <c r="M372">
        <f t="shared" si="14"/>
        <v>100.3</v>
      </c>
    </row>
    <row r="373" spans="1:13">
      <c r="A373" t="s">
        <v>101</v>
      </c>
      <c r="B373" t="s">
        <v>126</v>
      </c>
      <c r="C373" t="s">
        <v>966</v>
      </c>
      <c r="D373">
        <v>325.95</v>
      </c>
      <c r="E373">
        <v>1</v>
      </c>
      <c r="F373">
        <f t="shared" si="16"/>
        <v>325.95</v>
      </c>
      <c r="H373" t="str">
        <f t="shared" si="15"/>
        <v>Maternal/Newborn and Reproductive Health</v>
      </c>
      <c r="I373" t="str">
        <f t="shared" si="15"/>
        <v>Cesearian Section with indication (with complication)</v>
      </c>
      <c r="J373" t="str">
        <f t="shared" si="15"/>
        <v xml:space="preserve">Catheter Foleys + urine bag (2000ml) 14g_Each_HH021300_CMST
</v>
      </c>
      <c r="K373">
        <f t="shared" si="14"/>
        <v>325.95</v>
      </c>
      <c r="L373">
        <f t="shared" si="14"/>
        <v>1</v>
      </c>
      <c r="M373">
        <f t="shared" si="14"/>
        <v>325.95</v>
      </c>
    </row>
    <row r="374" spans="1:13">
      <c r="A374" t="s">
        <v>101</v>
      </c>
      <c r="B374" t="s">
        <v>126</v>
      </c>
      <c r="C374" t="s">
        <v>853</v>
      </c>
      <c r="D374">
        <v>356.86</v>
      </c>
      <c r="E374">
        <v>0.5</v>
      </c>
      <c r="F374">
        <f t="shared" si="16"/>
        <v>178.43</v>
      </c>
      <c r="H374" t="str">
        <f t="shared" si="15"/>
        <v>Maternal/Newborn and Reproductive Health</v>
      </c>
      <c r="I374" t="str">
        <f t="shared" si="15"/>
        <v>Cesearian Section with indication (with complication)</v>
      </c>
      <c r="J374" t="str">
        <f t="shared" si="15"/>
        <v xml:space="preserve">Ceftriaxone 1g, PFR_Each_BB013500_CMST
</v>
      </c>
      <c r="K374">
        <f t="shared" si="14"/>
        <v>356.86</v>
      </c>
      <c r="L374">
        <f t="shared" si="14"/>
        <v>0.5</v>
      </c>
      <c r="M374">
        <f t="shared" si="14"/>
        <v>178.43</v>
      </c>
    </row>
    <row r="375" spans="1:13">
      <c r="A375" t="s">
        <v>101</v>
      </c>
      <c r="B375" t="s">
        <v>126</v>
      </c>
      <c r="C375" t="s">
        <v>967</v>
      </c>
      <c r="D375">
        <v>1221.82</v>
      </c>
      <c r="E375">
        <v>1</v>
      </c>
      <c r="F375">
        <f t="shared" si="16"/>
        <v>1221.82</v>
      </c>
      <c r="H375" t="str">
        <f t="shared" si="15"/>
        <v>Maternal/Newborn and Reproductive Health</v>
      </c>
      <c r="I375" t="str">
        <f t="shared" si="15"/>
        <v>Cesearian Section with indication (with complication)</v>
      </c>
      <c r="J375" t="str">
        <f t="shared" si="15"/>
        <v xml:space="preserve">Chlorhexidine 1.5% solution, 5ml_Each_EE010800_CMST
</v>
      </c>
      <c r="K375">
        <f t="shared" si="14"/>
        <v>1221.82</v>
      </c>
      <c r="L375">
        <f t="shared" si="14"/>
        <v>1</v>
      </c>
      <c r="M375">
        <f t="shared" si="14"/>
        <v>1221.82</v>
      </c>
    </row>
    <row r="376" spans="1:13">
      <c r="A376" t="s">
        <v>101</v>
      </c>
      <c r="B376" t="s">
        <v>126</v>
      </c>
      <c r="C376" t="s">
        <v>969</v>
      </c>
      <c r="D376">
        <v>1818.74</v>
      </c>
      <c r="E376">
        <v>1</v>
      </c>
      <c r="F376">
        <f t="shared" si="16"/>
        <v>1818.74</v>
      </c>
      <c r="H376" t="str">
        <f t="shared" si="15"/>
        <v>Maternal/Newborn and Reproductive Health</v>
      </c>
      <c r="I376" t="str">
        <f t="shared" si="15"/>
        <v>Cesearian Section with indication (with complication)</v>
      </c>
      <c r="J376" t="str">
        <f t="shared" si="15"/>
        <v xml:space="preserve">Diclofenac Suppositories 100 mg Adult_Each_EE016200_CMST
</v>
      </c>
      <c r="K376">
        <f t="shared" si="14"/>
        <v>1818.74</v>
      </c>
      <c r="L376">
        <f t="shared" si="14"/>
        <v>1</v>
      </c>
      <c r="M376">
        <f t="shared" si="14"/>
        <v>1818.74</v>
      </c>
    </row>
    <row r="377" spans="1:13">
      <c r="A377" t="s">
        <v>101</v>
      </c>
      <c r="B377" t="s">
        <v>126</v>
      </c>
      <c r="C377" t="s">
        <v>985</v>
      </c>
      <c r="D377">
        <v>1107.67</v>
      </c>
      <c r="E377">
        <v>1</v>
      </c>
      <c r="F377">
        <f t="shared" si="16"/>
        <v>1107.67</v>
      </c>
      <c r="H377" t="str">
        <f t="shared" si="15"/>
        <v>Maternal/Newborn and Reproductive Health</v>
      </c>
      <c r="I377" t="str">
        <f t="shared" si="15"/>
        <v>Cesearian Section with indication (with complication)</v>
      </c>
      <c r="J377" t="str">
        <f t="shared" si="15"/>
        <v xml:space="preserve">Gauze, absorbent 90cm x 40m_Each_FF010500_CMST 
</v>
      </c>
      <c r="K377">
        <f t="shared" si="14"/>
        <v>1107.67</v>
      </c>
      <c r="L377">
        <f t="shared" si="14"/>
        <v>1</v>
      </c>
      <c r="M377">
        <f t="shared" si="14"/>
        <v>1107.67</v>
      </c>
    </row>
    <row r="378" spans="1:13">
      <c r="A378" t="s">
        <v>101</v>
      </c>
      <c r="B378" t="s">
        <v>126</v>
      </c>
      <c r="C378" t="s">
        <v>931</v>
      </c>
      <c r="D378">
        <v>15.64</v>
      </c>
      <c r="E378">
        <v>1</v>
      </c>
      <c r="F378">
        <f t="shared" si="16"/>
        <v>15.64</v>
      </c>
      <c r="H378" t="str">
        <f t="shared" si="15"/>
        <v>Maternal/Newborn and Reproductive Health</v>
      </c>
      <c r="I378" t="str">
        <f t="shared" si="15"/>
        <v>Cesearian Section with indication (with complication)</v>
      </c>
      <c r="J378" t="str">
        <f t="shared" si="15"/>
        <v xml:space="preserve">Gauze, swabs 8-ply 10cm x 10cm_100_FF010800_CMST
</v>
      </c>
      <c r="K378">
        <f t="shared" si="14"/>
        <v>15.64</v>
      </c>
      <c r="L378">
        <f t="shared" si="14"/>
        <v>1</v>
      </c>
      <c r="M378">
        <f t="shared" si="14"/>
        <v>15.64</v>
      </c>
    </row>
    <row r="379" spans="1:13">
      <c r="A379" t="s">
        <v>101</v>
      </c>
      <c r="B379" t="s">
        <v>126</v>
      </c>
      <c r="C379" t="s">
        <v>855</v>
      </c>
      <c r="D379">
        <v>603.26</v>
      </c>
      <c r="E379">
        <v>1</v>
      </c>
      <c r="F379">
        <f t="shared" si="16"/>
        <v>603.26</v>
      </c>
      <c r="H379" t="str">
        <f t="shared" si="15"/>
        <v>Maternal/Newborn and Reproductive Health</v>
      </c>
      <c r="I379" t="str">
        <f t="shared" si="15"/>
        <v>Cesearian Section with indication (with complication)</v>
      </c>
      <c r="J379" t="str">
        <f t="shared" si="15"/>
        <v xml:space="preserve">Gentamycin Sulphate 40mg/ml, 2ml_Each_BB036900_CMST
</v>
      </c>
      <c r="K379">
        <f t="shared" si="14"/>
        <v>603.26</v>
      </c>
      <c r="L379">
        <f t="shared" si="14"/>
        <v>1</v>
      </c>
      <c r="M379">
        <f t="shared" si="14"/>
        <v>603.26</v>
      </c>
    </row>
    <row r="380" spans="1:13">
      <c r="A380" t="s">
        <v>101</v>
      </c>
      <c r="B380" t="s">
        <v>126</v>
      </c>
      <c r="C380" t="s">
        <v>848</v>
      </c>
      <c r="D380">
        <v>303.12</v>
      </c>
      <c r="E380">
        <v>1</v>
      </c>
      <c r="F380">
        <f t="shared" si="16"/>
        <v>303.12</v>
      </c>
      <c r="H380" t="str">
        <f t="shared" si="15"/>
        <v>Maternal/Newborn and Reproductive Health</v>
      </c>
      <c r="I380" t="str">
        <f t="shared" si="15"/>
        <v>Cesearian Section with indication (with complication)</v>
      </c>
      <c r="J380" t="str">
        <f t="shared" si="15"/>
        <v xml:space="preserve">Giving set adult iv administration + needle 15 drops/ml_Each_HH075600_CMST
</v>
      </c>
      <c r="K380">
        <f t="shared" si="14"/>
        <v>303.12</v>
      </c>
      <c r="L380">
        <f t="shared" si="14"/>
        <v>1</v>
      </c>
      <c r="M380">
        <f t="shared" si="14"/>
        <v>303.12</v>
      </c>
    </row>
    <row r="381" spans="1:13">
      <c r="A381" t="s">
        <v>101</v>
      </c>
      <c r="B381" t="s">
        <v>126</v>
      </c>
      <c r="C381" t="s">
        <v>897</v>
      </c>
      <c r="D381">
        <v>213.74</v>
      </c>
      <c r="E381">
        <v>1</v>
      </c>
      <c r="F381">
        <f t="shared" si="16"/>
        <v>213.74</v>
      </c>
      <c r="H381" t="str">
        <f t="shared" si="15"/>
        <v>Maternal/Newborn and Reproductive Health</v>
      </c>
      <c r="I381" t="str">
        <f t="shared" si="15"/>
        <v>Cesearian Section with indication (with complication)</v>
      </c>
      <c r="J381" t="str">
        <f t="shared" si="15"/>
        <v xml:space="preserve">Glove disposable powdered latex large_100_HH077400_CMST
</v>
      </c>
      <c r="K381">
        <f t="shared" si="15"/>
        <v>213.74</v>
      </c>
      <c r="L381">
        <f t="shared" si="15"/>
        <v>1</v>
      </c>
      <c r="M381">
        <f t="shared" si="15"/>
        <v>213.74</v>
      </c>
    </row>
    <row r="382" spans="1:13">
      <c r="A382" t="s">
        <v>101</v>
      </c>
      <c r="B382" t="s">
        <v>126</v>
      </c>
      <c r="C382" t="s">
        <v>974</v>
      </c>
      <c r="D382">
        <v>1614.24</v>
      </c>
      <c r="E382">
        <v>1</v>
      </c>
      <c r="F382">
        <f t="shared" si="16"/>
        <v>1614.24</v>
      </c>
      <c r="H382" t="str">
        <f t="shared" ref="H382:M424" si="17">A382</f>
        <v>Maternal/Newborn and Reproductive Health</v>
      </c>
      <c r="I382" t="str">
        <f t="shared" si="17"/>
        <v>Cesearian Section with indication (with complication)</v>
      </c>
      <c r="J382" t="str">
        <f t="shared" si="17"/>
        <v xml:space="preserve">Iodine strong 10% solution, 500ml_Each_EE024600_CMST
</v>
      </c>
      <c r="K382">
        <f t="shared" si="17"/>
        <v>1614.24</v>
      </c>
      <c r="L382">
        <f t="shared" si="17"/>
        <v>1</v>
      </c>
      <c r="M382">
        <f t="shared" si="17"/>
        <v>1614.24</v>
      </c>
    </row>
    <row r="383" spans="1:13">
      <c r="A383" t="s">
        <v>101</v>
      </c>
      <c r="B383" t="s">
        <v>126</v>
      </c>
      <c r="C383" t="s">
        <v>955</v>
      </c>
      <c r="D383">
        <v>237.22</v>
      </c>
      <c r="E383">
        <v>0.75</v>
      </c>
      <c r="F383">
        <f t="shared" si="16"/>
        <v>177.91499999999999</v>
      </c>
      <c r="H383" t="str">
        <f t="shared" si="17"/>
        <v>Maternal/Newborn and Reproductive Health</v>
      </c>
      <c r="I383" t="str">
        <f t="shared" si="17"/>
        <v>Cesearian Section with indication (with complication)</v>
      </c>
      <c r="J383" t="str">
        <f t="shared" si="17"/>
        <v xml:space="preserve">Metronidazole 200mg, tablets_1000_AA044100_CMST
</v>
      </c>
      <c r="K383">
        <f t="shared" si="17"/>
        <v>237.22</v>
      </c>
      <c r="L383">
        <f t="shared" si="17"/>
        <v>0.75</v>
      </c>
      <c r="M383">
        <f t="shared" si="17"/>
        <v>177.91499999999999</v>
      </c>
    </row>
    <row r="384" spans="1:13">
      <c r="A384" t="s">
        <v>101</v>
      </c>
      <c r="B384" t="s">
        <v>126</v>
      </c>
      <c r="C384" t="s">
        <v>986</v>
      </c>
      <c r="D384">
        <v>3872.97</v>
      </c>
      <c r="E384">
        <v>0.75</v>
      </c>
      <c r="F384">
        <f t="shared" si="16"/>
        <v>2904.7275</v>
      </c>
      <c r="H384" t="str">
        <f t="shared" si="17"/>
        <v>Maternal/Newborn and Reproductive Health</v>
      </c>
      <c r="I384" t="str">
        <f t="shared" si="17"/>
        <v>Cesearian Section with indication (with complication)</v>
      </c>
      <c r="J384" t="str">
        <f t="shared" si="17"/>
        <v xml:space="preserve">Metronidazole 5mg/ml, 100ml_Each_BB054900_CMST
</v>
      </c>
      <c r="K384">
        <f t="shared" si="17"/>
        <v>3872.97</v>
      </c>
      <c r="L384">
        <f t="shared" si="17"/>
        <v>0.75</v>
      </c>
      <c r="M384">
        <f t="shared" si="17"/>
        <v>2904.7275</v>
      </c>
    </row>
    <row r="385" spans="1:13">
      <c r="A385" t="s">
        <v>101</v>
      </c>
      <c r="B385" t="s">
        <v>126</v>
      </c>
      <c r="C385" t="s">
        <v>977</v>
      </c>
      <c r="D385">
        <v>539.70000000000005</v>
      </c>
      <c r="E385">
        <v>1</v>
      </c>
      <c r="F385">
        <f t="shared" si="16"/>
        <v>539.70000000000005</v>
      </c>
      <c r="H385" t="str">
        <f t="shared" si="17"/>
        <v>Maternal/Newborn and Reproductive Health</v>
      </c>
      <c r="I385" t="str">
        <f t="shared" si="17"/>
        <v>Cesearian Section with indication (with complication)</v>
      </c>
      <c r="J385" t="str">
        <f t="shared" si="17"/>
        <v xml:space="preserve">Needle suture Size 1_Each_HH108663_CMST
</v>
      </c>
      <c r="K385">
        <f t="shared" si="17"/>
        <v>539.70000000000005</v>
      </c>
      <c r="L385">
        <f t="shared" si="17"/>
        <v>1</v>
      </c>
      <c r="M385">
        <f t="shared" si="17"/>
        <v>539.70000000000005</v>
      </c>
    </row>
    <row r="386" spans="1:13">
      <c r="A386" t="s">
        <v>101</v>
      </c>
      <c r="B386" t="s">
        <v>126</v>
      </c>
      <c r="C386" t="s">
        <v>946</v>
      </c>
      <c r="D386">
        <v>40.270000000000003</v>
      </c>
      <c r="E386">
        <v>1</v>
      </c>
      <c r="F386">
        <f t="shared" si="16"/>
        <v>40.270000000000003</v>
      </c>
      <c r="H386" t="str">
        <f t="shared" si="17"/>
        <v>Maternal/Newborn and Reproductive Health</v>
      </c>
      <c r="I386" t="str">
        <f t="shared" si="17"/>
        <v>Cesearian Section with indication (with complication)</v>
      </c>
      <c r="J386" t="str">
        <f t="shared" si="17"/>
        <v xml:space="preserve">Oxytocin 10 IU/ml, 1ml_Each_BB059400_CMST
</v>
      </c>
      <c r="K386">
        <f t="shared" si="17"/>
        <v>40.270000000000003</v>
      </c>
      <c r="L386">
        <f t="shared" si="17"/>
        <v>1</v>
      </c>
      <c r="M386">
        <f t="shared" si="17"/>
        <v>40.270000000000003</v>
      </c>
    </row>
    <row r="387" spans="1:13">
      <c r="A387" t="s">
        <v>101</v>
      </c>
      <c r="B387" t="s">
        <v>126</v>
      </c>
      <c r="C387" t="s">
        <v>987</v>
      </c>
      <c r="D387">
        <v>8826.2999999999993</v>
      </c>
      <c r="E387">
        <v>1</v>
      </c>
      <c r="F387">
        <f t="shared" si="16"/>
        <v>8826.2999999999993</v>
      </c>
      <c r="H387" t="str">
        <f t="shared" si="17"/>
        <v>Maternal/Newborn and Reproductive Health</v>
      </c>
      <c r="I387" t="str">
        <f t="shared" si="17"/>
        <v>Cesearian Section with indication (with complication)</v>
      </c>
      <c r="J387" t="str">
        <f t="shared" si="17"/>
        <v>Pethidine hydrochloride 50mg/1ml, 2ml_Each_BB062700_CMST</v>
      </c>
      <c r="K387">
        <f t="shared" si="17"/>
        <v>8826.2999999999993</v>
      </c>
      <c r="L387">
        <f t="shared" si="17"/>
        <v>1</v>
      </c>
      <c r="M387">
        <f t="shared" si="17"/>
        <v>8826.2999999999993</v>
      </c>
    </row>
    <row r="388" spans="1:13">
      <c r="A388" t="s">
        <v>101</v>
      </c>
      <c r="B388" t="s">
        <v>126</v>
      </c>
      <c r="C388" t="s">
        <v>980</v>
      </c>
      <c r="D388">
        <v>779.46</v>
      </c>
      <c r="E388">
        <v>1</v>
      </c>
      <c r="F388">
        <f t="shared" si="16"/>
        <v>779.46</v>
      </c>
      <c r="H388" t="str">
        <f t="shared" si="17"/>
        <v>Maternal/Newborn and Reproductive Health</v>
      </c>
      <c r="I388" t="str">
        <f t="shared" si="17"/>
        <v>Cesearian Section with indication (with complication)</v>
      </c>
      <c r="J388" t="str">
        <f t="shared" si="17"/>
        <v xml:space="preserve">Plaster, elastic adhesive 10cm x 5m long, when stretched_Each_FF014100_CMST
</v>
      </c>
      <c r="K388">
        <f t="shared" si="17"/>
        <v>779.46</v>
      </c>
      <c r="L388">
        <f t="shared" si="17"/>
        <v>1</v>
      </c>
      <c r="M388">
        <f t="shared" si="17"/>
        <v>779.46</v>
      </c>
    </row>
    <row r="389" spans="1:13">
      <c r="A389" t="s">
        <v>101</v>
      </c>
      <c r="B389" t="s">
        <v>126</v>
      </c>
      <c r="C389" t="s">
        <v>981</v>
      </c>
      <c r="D389">
        <v>37.479999999999997</v>
      </c>
      <c r="E389">
        <v>1</v>
      </c>
      <c r="F389">
        <f t="shared" si="16"/>
        <v>37.479999999999997</v>
      </c>
      <c r="H389" t="str">
        <f t="shared" si="17"/>
        <v>Maternal/Newborn and Reproductive Health</v>
      </c>
      <c r="I389" t="str">
        <f t="shared" si="17"/>
        <v>Cesearian Section with indication (with complication)</v>
      </c>
      <c r="J389" t="str">
        <f t="shared" si="17"/>
        <v xml:space="preserve">Scalpel blade size 22 (individually wrapped),Carbon steel_100_HH124500_CMST
</v>
      </c>
      <c r="K389">
        <f t="shared" si="17"/>
        <v>37.479999999999997</v>
      </c>
      <c r="L389">
        <f t="shared" si="17"/>
        <v>1</v>
      </c>
      <c r="M389">
        <f t="shared" si="17"/>
        <v>37.479999999999997</v>
      </c>
    </row>
    <row r="390" spans="1:13">
      <c r="A390" t="s">
        <v>101</v>
      </c>
      <c r="B390" t="s">
        <v>126</v>
      </c>
      <c r="C390" t="s">
        <v>883</v>
      </c>
      <c r="D390">
        <v>4927.5</v>
      </c>
      <c r="E390">
        <v>1</v>
      </c>
      <c r="F390">
        <f t="shared" ref="F390:F453" si="18">E390*D390</f>
        <v>4927.5</v>
      </c>
      <c r="H390" t="str">
        <f t="shared" si="17"/>
        <v>Maternal/Newborn and Reproductive Health</v>
      </c>
      <c r="I390" t="str">
        <f t="shared" si="17"/>
        <v>Cesearian Section with indication (with complication)</v>
      </c>
      <c r="J390" t="str">
        <f t="shared" si="17"/>
        <v xml:space="preserve">Sodium lactate compound (Ringers lactate), 500ml_Each_BB071700_CMST
</v>
      </c>
      <c r="K390">
        <f t="shared" si="17"/>
        <v>4927.5</v>
      </c>
      <c r="L390">
        <f t="shared" si="17"/>
        <v>1</v>
      </c>
      <c r="M390">
        <f t="shared" si="17"/>
        <v>4927.5</v>
      </c>
    </row>
    <row r="391" spans="1:13">
      <c r="A391" t="s">
        <v>101</v>
      </c>
      <c r="B391" t="s">
        <v>126</v>
      </c>
      <c r="C391" t="s">
        <v>982</v>
      </c>
      <c r="D391">
        <v>51.96</v>
      </c>
      <c r="E391">
        <v>1</v>
      </c>
      <c r="F391">
        <f t="shared" si="18"/>
        <v>51.96</v>
      </c>
      <c r="H391" t="str">
        <f t="shared" si="17"/>
        <v>Maternal/Newborn and Reproductive Health</v>
      </c>
      <c r="I391" t="str">
        <f t="shared" si="17"/>
        <v>Cesearian Section with indication (with complication)</v>
      </c>
      <c r="J391" t="str">
        <f t="shared" si="17"/>
        <v xml:space="preserve">Syringe, 20ml, disposable with 21g needle_Each_HH146700_CMST
</v>
      </c>
      <c r="K391">
        <f t="shared" si="17"/>
        <v>51.96</v>
      </c>
      <c r="L391">
        <f t="shared" si="17"/>
        <v>1</v>
      </c>
      <c r="M391">
        <f t="shared" si="17"/>
        <v>51.96</v>
      </c>
    </row>
    <row r="392" spans="1:13">
      <c r="A392" t="s">
        <v>101</v>
      </c>
      <c r="B392" t="s">
        <v>126</v>
      </c>
      <c r="C392" t="s">
        <v>988</v>
      </c>
      <c r="D392">
        <v>1381.64</v>
      </c>
      <c r="E392">
        <v>1</v>
      </c>
      <c r="F392">
        <f t="shared" si="18"/>
        <v>1381.64</v>
      </c>
      <c r="H392" t="str">
        <f t="shared" si="17"/>
        <v>Maternal/Newborn and Reproductive Health</v>
      </c>
      <c r="I392" t="str">
        <f t="shared" si="17"/>
        <v>Cesearian Section with indication (with complication)</v>
      </c>
      <c r="J392" t="str">
        <f t="shared" si="17"/>
        <v>Syringe, 5ml, disposable, hypoluer with 21g needle_each_CMST</v>
      </c>
      <c r="K392">
        <f t="shared" si="17"/>
        <v>1381.64</v>
      </c>
      <c r="L392">
        <f t="shared" si="17"/>
        <v>1</v>
      </c>
      <c r="M392">
        <f t="shared" si="17"/>
        <v>1381.64</v>
      </c>
    </row>
    <row r="393" spans="1:13">
      <c r="A393" t="s">
        <v>101</v>
      </c>
      <c r="B393" t="s">
        <v>129</v>
      </c>
      <c r="C393" t="s">
        <v>989</v>
      </c>
      <c r="D393">
        <v>1221.82</v>
      </c>
      <c r="E393">
        <v>1</v>
      </c>
      <c r="F393">
        <f t="shared" si="18"/>
        <v>1221.82</v>
      </c>
      <c r="H393" t="str">
        <f t="shared" si="17"/>
        <v>Maternal/Newborn and Reproductive Health</v>
      </c>
      <c r="I393" t="str">
        <f t="shared" si="17"/>
        <v>Clean practices and immediate essential newborn care (in facility)</v>
      </c>
      <c r="J393" t="str">
        <f t="shared" si="17"/>
        <v xml:space="preserve">Chlorhexidine digluconate solution 7.1%, 10ml_Each_DN261000_CMST
</v>
      </c>
      <c r="K393">
        <f t="shared" si="17"/>
        <v>1221.82</v>
      </c>
      <c r="L393">
        <f t="shared" si="17"/>
        <v>1</v>
      </c>
      <c r="M393">
        <f t="shared" si="17"/>
        <v>1221.82</v>
      </c>
    </row>
    <row r="394" spans="1:13">
      <c r="A394" t="s">
        <v>101</v>
      </c>
      <c r="B394" t="s">
        <v>129</v>
      </c>
      <c r="C394" t="s">
        <v>990</v>
      </c>
      <c r="D394">
        <v>977.63</v>
      </c>
      <c r="E394">
        <v>1</v>
      </c>
      <c r="F394">
        <f t="shared" si="18"/>
        <v>977.63</v>
      </c>
      <c r="H394" t="str">
        <f t="shared" si="17"/>
        <v>Maternal/Newborn and Reproductive Health</v>
      </c>
      <c r="I394" t="str">
        <f t="shared" si="17"/>
        <v>Clean practices and immediate essential newborn care (in facility)</v>
      </c>
      <c r="J394" t="str">
        <f t="shared" si="17"/>
        <v>Clean delivery kit</v>
      </c>
      <c r="K394">
        <f t="shared" si="17"/>
        <v>977.63</v>
      </c>
      <c r="L394">
        <f t="shared" si="17"/>
        <v>1</v>
      </c>
      <c r="M394">
        <f t="shared" si="17"/>
        <v>977.63</v>
      </c>
    </row>
    <row r="395" spans="1:13">
      <c r="A395" t="s">
        <v>101</v>
      </c>
      <c r="B395" t="s">
        <v>129</v>
      </c>
      <c r="C395" t="s">
        <v>991</v>
      </c>
      <c r="D395">
        <v>218.25</v>
      </c>
      <c r="E395">
        <v>1</v>
      </c>
      <c r="F395">
        <f t="shared" si="18"/>
        <v>218.25</v>
      </c>
      <c r="H395" t="str">
        <f t="shared" si="17"/>
        <v>Maternal/Newborn and Reproductive Health</v>
      </c>
      <c r="I395" t="str">
        <f t="shared" si="17"/>
        <v>Clean practices and immediate essential newborn care (in facility)</v>
      </c>
      <c r="J395" t="str">
        <f t="shared" si="17"/>
        <v>Phytomenadione 2mg/ml, 1ml (Vitamin K)</v>
      </c>
      <c r="K395">
        <f t="shared" si="17"/>
        <v>218.25</v>
      </c>
      <c r="L395">
        <f t="shared" si="17"/>
        <v>1</v>
      </c>
      <c r="M395">
        <f t="shared" si="17"/>
        <v>218.25</v>
      </c>
    </row>
    <row r="396" spans="1:13">
      <c r="A396" t="s">
        <v>101</v>
      </c>
      <c r="B396" t="s">
        <v>129</v>
      </c>
      <c r="C396" t="s">
        <v>868</v>
      </c>
      <c r="D396">
        <v>363.17</v>
      </c>
      <c r="E396">
        <v>1</v>
      </c>
      <c r="F396">
        <f t="shared" si="18"/>
        <v>363.17</v>
      </c>
      <c r="H396" t="str">
        <f t="shared" si="17"/>
        <v>Maternal/Newborn and Reproductive Health</v>
      </c>
      <c r="I396" t="str">
        <f t="shared" si="17"/>
        <v>Clean practices and immediate essential newborn care (in facility)</v>
      </c>
      <c r="J396" t="str">
        <f t="shared" si="17"/>
        <v xml:space="preserve">Tetracycline eye ointment 1%, 3.5g_Each_EE048300_CMST
</v>
      </c>
      <c r="K396">
        <f t="shared" si="17"/>
        <v>363.17</v>
      </c>
      <c r="L396">
        <f t="shared" si="17"/>
        <v>1</v>
      </c>
      <c r="M396">
        <f t="shared" si="17"/>
        <v>363.17</v>
      </c>
    </row>
    <row r="397" spans="1:13">
      <c r="A397" t="s">
        <v>101</v>
      </c>
      <c r="B397" t="s">
        <v>106</v>
      </c>
      <c r="C397" t="s">
        <v>992</v>
      </c>
      <c r="D397">
        <v>540.59</v>
      </c>
      <c r="E397">
        <v>1</v>
      </c>
      <c r="F397">
        <f t="shared" si="18"/>
        <v>540.59</v>
      </c>
      <c r="H397" t="str">
        <f t="shared" si="17"/>
        <v>Maternal/Newborn and Reproductive Health</v>
      </c>
      <c r="I397" t="str">
        <f t="shared" si="17"/>
        <v>Daily iron and folic acid supplementation (pregnant women)</v>
      </c>
      <c r="J397" t="str">
        <f t="shared" si="17"/>
        <v>Ferrous sulphate 200mg / folic acid 250 micrograms, coated tablets_1000_AA025200_CMST</v>
      </c>
      <c r="K397">
        <f t="shared" si="17"/>
        <v>540.59</v>
      </c>
      <c r="L397">
        <f t="shared" si="17"/>
        <v>1</v>
      </c>
      <c r="M397">
        <f t="shared" si="17"/>
        <v>540.59</v>
      </c>
    </row>
    <row r="398" spans="1:13">
      <c r="A398" t="s">
        <v>101</v>
      </c>
      <c r="B398" t="s">
        <v>106</v>
      </c>
      <c r="C398" t="s">
        <v>993</v>
      </c>
      <c r="D398">
        <v>548.74</v>
      </c>
      <c r="E398">
        <v>1</v>
      </c>
      <c r="F398">
        <f t="shared" si="18"/>
        <v>548.74</v>
      </c>
      <c r="H398" t="str">
        <f t="shared" si="17"/>
        <v>Maternal/Newborn and Reproductive Health</v>
      </c>
      <c r="I398" t="str">
        <f t="shared" si="17"/>
        <v>Daily iron and folic acid supplementation (pregnant women)</v>
      </c>
      <c r="J398" t="str">
        <f t="shared" si="17"/>
        <v xml:space="preserve">Folic acid 5mg, tablets_1000_AA027900_CMST
</v>
      </c>
      <c r="K398">
        <f t="shared" si="17"/>
        <v>548.74</v>
      </c>
      <c r="L398">
        <f t="shared" si="17"/>
        <v>1</v>
      </c>
      <c r="M398">
        <f t="shared" si="17"/>
        <v>548.74</v>
      </c>
    </row>
    <row r="399" spans="1:13">
      <c r="A399" t="s">
        <v>101</v>
      </c>
      <c r="B399" t="s">
        <v>236</v>
      </c>
      <c r="C399" t="s">
        <v>994</v>
      </c>
      <c r="D399">
        <v>2.72</v>
      </c>
      <c r="E399">
        <v>1</v>
      </c>
      <c r="F399">
        <f t="shared" si="18"/>
        <v>2.72</v>
      </c>
      <c r="H399" t="str">
        <f t="shared" si="17"/>
        <v>Maternal/Newborn and Reproductive Health</v>
      </c>
      <c r="I399" t="str">
        <f t="shared" si="17"/>
        <v>Deworming (pregnant women)</v>
      </c>
      <c r="J399" t="str">
        <f t="shared" si="17"/>
        <v>Albendazole 400mg_200_DN000200_CMST</v>
      </c>
      <c r="K399">
        <f t="shared" si="17"/>
        <v>2.72</v>
      </c>
      <c r="L399">
        <f t="shared" si="17"/>
        <v>1</v>
      </c>
      <c r="M399">
        <f t="shared" si="17"/>
        <v>2.72</v>
      </c>
    </row>
    <row r="400" spans="1:13">
      <c r="A400" t="s">
        <v>101</v>
      </c>
      <c r="B400" t="s">
        <v>134</v>
      </c>
      <c r="C400" t="s">
        <v>964</v>
      </c>
      <c r="D400">
        <v>7817.25</v>
      </c>
      <c r="E400">
        <v>1</v>
      </c>
      <c r="F400">
        <f t="shared" si="18"/>
        <v>7817.25</v>
      </c>
      <c r="H400" t="str">
        <f t="shared" si="17"/>
        <v>Maternal/Newborn and Reproductive Health</v>
      </c>
      <c r="I400" t="str">
        <f t="shared" si="17"/>
        <v>Ectopic case management</v>
      </c>
      <c r="J400" t="str">
        <f t="shared" si="17"/>
        <v>Abdominal Packs</v>
      </c>
      <c r="K400">
        <f t="shared" si="17"/>
        <v>7817.25</v>
      </c>
      <c r="L400">
        <f t="shared" si="17"/>
        <v>1</v>
      </c>
      <c r="M400">
        <f t="shared" si="17"/>
        <v>7817.25</v>
      </c>
    </row>
    <row r="401" spans="1:13">
      <c r="A401" t="s">
        <v>101</v>
      </c>
      <c r="B401" t="s">
        <v>134</v>
      </c>
      <c r="C401" t="s">
        <v>995</v>
      </c>
      <c r="D401">
        <v>123.75</v>
      </c>
      <c r="E401">
        <v>1</v>
      </c>
      <c r="F401">
        <f t="shared" si="18"/>
        <v>123.75</v>
      </c>
      <c r="H401" t="str">
        <f t="shared" si="17"/>
        <v>Maternal/Newborn and Reproductive Health</v>
      </c>
      <c r="I401" t="str">
        <f t="shared" si="17"/>
        <v>Ectopic case management</v>
      </c>
      <c r="J401" t="str">
        <f t="shared" si="17"/>
        <v xml:space="preserve">Adrenaline 1/1000, 1ml_Each_BB003300_CMST
</v>
      </c>
      <c r="K401">
        <f t="shared" si="17"/>
        <v>123.75</v>
      </c>
      <c r="L401">
        <f t="shared" si="17"/>
        <v>1</v>
      </c>
      <c r="M401">
        <f t="shared" si="17"/>
        <v>123.75</v>
      </c>
    </row>
    <row r="402" spans="1:13">
      <c r="A402" t="s">
        <v>101</v>
      </c>
      <c r="B402" t="s">
        <v>134</v>
      </c>
      <c r="C402" t="s">
        <v>953</v>
      </c>
      <c r="D402">
        <v>276.92</v>
      </c>
      <c r="E402">
        <v>1</v>
      </c>
      <c r="F402">
        <f t="shared" si="18"/>
        <v>276.92</v>
      </c>
      <c r="H402" t="str">
        <f t="shared" si="17"/>
        <v>Maternal/Newborn and Reproductive Health</v>
      </c>
      <c r="I402" t="str">
        <f t="shared" si="17"/>
        <v>Ectopic case management</v>
      </c>
      <c r="J402" t="str">
        <f t="shared" si="17"/>
        <v xml:space="preserve">Ampicillin injection 500mg, PFR_Each_BB005400_CMST
</v>
      </c>
      <c r="K402">
        <f t="shared" si="17"/>
        <v>276.92</v>
      </c>
      <c r="L402">
        <f t="shared" si="17"/>
        <v>1</v>
      </c>
      <c r="M402">
        <f t="shared" si="17"/>
        <v>276.92</v>
      </c>
    </row>
    <row r="403" spans="1:13">
      <c r="A403" t="s">
        <v>101</v>
      </c>
      <c r="B403" t="s">
        <v>134</v>
      </c>
      <c r="C403" t="s">
        <v>996</v>
      </c>
      <c r="D403">
        <v>619.38</v>
      </c>
      <c r="E403">
        <v>1</v>
      </c>
      <c r="F403">
        <f t="shared" si="18"/>
        <v>619.38</v>
      </c>
      <c r="H403" t="str">
        <f t="shared" si="17"/>
        <v>Maternal/Newborn and Reproductive Health</v>
      </c>
      <c r="I403" t="str">
        <f t="shared" si="17"/>
        <v>Ectopic case management</v>
      </c>
      <c r="J403" t="str">
        <f t="shared" si="17"/>
        <v>Anaesthesia (local) - Lidocaine HCl (in dextrose 7.5%), ampoule 2 ml</v>
      </c>
      <c r="K403">
        <f t="shared" si="17"/>
        <v>619.38</v>
      </c>
      <c r="L403">
        <f t="shared" si="17"/>
        <v>1</v>
      </c>
      <c r="M403">
        <f t="shared" si="17"/>
        <v>619.38</v>
      </c>
    </row>
    <row r="404" spans="1:13">
      <c r="A404" t="s">
        <v>101</v>
      </c>
      <c r="B404" t="s">
        <v>134</v>
      </c>
      <c r="C404" t="s">
        <v>997</v>
      </c>
      <c r="D404">
        <v>12218</v>
      </c>
      <c r="E404">
        <v>1</v>
      </c>
      <c r="F404">
        <f t="shared" si="18"/>
        <v>12218</v>
      </c>
      <c r="H404" t="str">
        <f t="shared" si="17"/>
        <v>Maternal/Newborn and Reproductive Health</v>
      </c>
      <c r="I404" t="str">
        <f t="shared" si="17"/>
        <v>Ectopic case management</v>
      </c>
      <c r="J404" t="str">
        <f t="shared" si="17"/>
        <v>chrolohexidine 100mls</v>
      </c>
      <c r="K404">
        <f t="shared" si="17"/>
        <v>12218</v>
      </c>
      <c r="L404">
        <f t="shared" si="17"/>
        <v>1</v>
      </c>
      <c r="M404">
        <f t="shared" si="17"/>
        <v>12218</v>
      </c>
    </row>
    <row r="405" spans="1:13">
      <c r="A405" t="s">
        <v>101</v>
      </c>
      <c r="B405" t="s">
        <v>134</v>
      </c>
      <c r="C405" t="s">
        <v>891</v>
      </c>
      <c r="D405">
        <v>2689.81</v>
      </c>
      <c r="E405">
        <v>1</v>
      </c>
      <c r="F405">
        <f t="shared" si="18"/>
        <v>2689.81</v>
      </c>
      <c r="H405" t="str">
        <f t="shared" si="17"/>
        <v>Maternal/Newborn and Reproductive Health</v>
      </c>
      <c r="I405" t="str">
        <f t="shared" si="17"/>
        <v>Ectopic case management</v>
      </c>
      <c r="J405" t="str">
        <f t="shared" si="17"/>
        <v xml:space="preserve">Cotton wool, 500g_Each_FF007800_CMST
</v>
      </c>
      <c r="K405">
        <f t="shared" si="17"/>
        <v>2689.81</v>
      </c>
      <c r="L405">
        <f t="shared" si="17"/>
        <v>1</v>
      </c>
      <c r="M405">
        <f t="shared" si="17"/>
        <v>2689.81</v>
      </c>
    </row>
    <row r="406" spans="1:13">
      <c r="A406" t="s">
        <v>101</v>
      </c>
      <c r="B406" t="s">
        <v>134</v>
      </c>
      <c r="C406" t="s">
        <v>969</v>
      </c>
      <c r="D406">
        <v>1818.74</v>
      </c>
      <c r="E406">
        <v>1</v>
      </c>
      <c r="F406">
        <f t="shared" si="18"/>
        <v>1818.74</v>
      </c>
      <c r="H406" t="str">
        <f t="shared" si="17"/>
        <v>Maternal/Newborn and Reproductive Health</v>
      </c>
      <c r="I406" t="str">
        <f t="shared" si="17"/>
        <v>Ectopic case management</v>
      </c>
      <c r="J406" t="str">
        <f t="shared" si="17"/>
        <v xml:space="preserve">Diclofenac Suppositories 100 mg Adult_Each_EE016200_CMST
</v>
      </c>
      <c r="K406">
        <f t="shared" si="17"/>
        <v>1818.74</v>
      </c>
      <c r="L406">
        <f t="shared" si="17"/>
        <v>1</v>
      </c>
      <c r="M406">
        <f t="shared" si="17"/>
        <v>1818.74</v>
      </c>
    </row>
    <row r="407" spans="1:13">
      <c r="A407" t="s">
        <v>101</v>
      </c>
      <c r="B407" t="s">
        <v>134</v>
      </c>
      <c r="C407" t="s">
        <v>931</v>
      </c>
      <c r="D407">
        <v>15.64</v>
      </c>
      <c r="E407">
        <v>1</v>
      </c>
      <c r="F407">
        <f t="shared" si="18"/>
        <v>15.64</v>
      </c>
      <c r="H407" t="str">
        <f t="shared" si="17"/>
        <v>Maternal/Newborn and Reproductive Health</v>
      </c>
      <c r="I407" t="str">
        <f t="shared" si="17"/>
        <v>Ectopic case management</v>
      </c>
      <c r="J407" t="str">
        <f t="shared" si="17"/>
        <v xml:space="preserve">Gauze, swabs 8-ply 10cm x 10cm_100_FF010800_CMST
</v>
      </c>
      <c r="K407">
        <f t="shared" si="17"/>
        <v>15.64</v>
      </c>
      <c r="L407">
        <f t="shared" si="17"/>
        <v>1</v>
      </c>
      <c r="M407">
        <f t="shared" si="17"/>
        <v>15.64</v>
      </c>
    </row>
    <row r="408" spans="1:13">
      <c r="A408" t="s">
        <v>101</v>
      </c>
      <c r="B408" t="s">
        <v>134</v>
      </c>
      <c r="C408" t="s">
        <v>855</v>
      </c>
      <c r="D408">
        <v>1357.34</v>
      </c>
      <c r="E408">
        <v>1</v>
      </c>
      <c r="F408">
        <f t="shared" si="18"/>
        <v>1357.34</v>
      </c>
      <c r="H408" t="str">
        <f t="shared" si="17"/>
        <v>Maternal/Newborn and Reproductive Health</v>
      </c>
      <c r="I408" t="str">
        <f t="shared" si="17"/>
        <v>Ectopic case management</v>
      </c>
      <c r="J408" t="str">
        <f t="shared" si="17"/>
        <v xml:space="preserve">Gentamycin Sulphate 40mg/ml, 2ml_Each_BB036900_CMST
</v>
      </c>
      <c r="K408">
        <f t="shared" si="17"/>
        <v>1357.34</v>
      </c>
      <c r="L408">
        <f t="shared" si="17"/>
        <v>1</v>
      </c>
      <c r="M408">
        <f t="shared" si="17"/>
        <v>1357.34</v>
      </c>
    </row>
    <row r="409" spans="1:13">
      <c r="A409" t="s">
        <v>101</v>
      </c>
      <c r="B409" t="s">
        <v>134</v>
      </c>
      <c r="C409" t="s">
        <v>998</v>
      </c>
      <c r="D409">
        <v>2121.85</v>
      </c>
      <c r="E409">
        <v>1</v>
      </c>
      <c r="F409">
        <f t="shared" si="18"/>
        <v>2121.85</v>
      </c>
      <c r="H409" t="str">
        <f t="shared" si="17"/>
        <v>Maternal/Newborn and Reproductive Health</v>
      </c>
      <c r="I409" t="str">
        <f t="shared" si="17"/>
        <v>Ectopic case management</v>
      </c>
      <c r="J409" t="str">
        <f t="shared" si="17"/>
        <v>iodine 100ml bottle</v>
      </c>
      <c r="K409">
        <f t="shared" si="17"/>
        <v>2121.85</v>
      </c>
      <c r="L409">
        <f t="shared" si="17"/>
        <v>1</v>
      </c>
      <c r="M409">
        <f t="shared" si="17"/>
        <v>2121.85</v>
      </c>
    </row>
    <row r="410" spans="1:13">
      <c r="A410" t="s">
        <v>101</v>
      </c>
      <c r="B410" t="s">
        <v>134</v>
      </c>
      <c r="C410" t="s">
        <v>876</v>
      </c>
      <c r="D410">
        <v>930</v>
      </c>
      <c r="E410">
        <v>1</v>
      </c>
      <c r="F410">
        <f t="shared" si="18"/>
        <v>930</v>
      </c>
      <c r="H410" t="str">
        <f t="shared" si="17"/>
        <v>Maternal/Newborn and Reproductive Health</v>
      </c>
      <c r="I410" t="str">
        <f t="shared" si="17"/>
        <v>Ectopic case management</v>
      </c>
      <c r="J410" t="str">
        <f t="shared" si="17"/>
        <v>IV giving/infusion set, with needle</v>
      </c>
      <c r="K410">
        <f t="shared" si="17"/>
        <v>930</v>
      </c>
      <c r="L410">
        <f t="shared" si="17"/>
        <v>1</v>
      </c>
      <c r="M410">
        <f t="shared" si="17"/>
        <v>930</v>
      </c>
    </row>
    <row r="411" spans="1:13">
      <c r="A411" t="s">
        <v>101</v>
      </c>
      <c r="B411" t="s">
        <v>134</v>
      </c>
      <c r="C411" t="s">
        <v>999</v>
      </c>
      <c r="D411">
        <v>18073.86</v>
      </c>
      <c r="E411">
        <v>1</v>
      </c>
      <c r="F411">
        <f t="shared" si="18"/>
        <v>18073.86</v>
      </c>
      <c r="H411" t="str">
        <f t="shared" si="17"/>
        <v>Maternal/Newborn and Reproductive Health</v>
      </c>
      <c r="I411" t="str">
        <f t="shared" si="17"/>
        <v>Ectopic case management</v>
      </c>
      <c r="J411" t="str">
        <f t="shared" si="17"/>
        <v>Metronidazole, injection, 500 mg in 100 ml vial</v>
      </c>
      <c r="K411">
        <f t="shared" si="17"/>
        <v>18073.86</v>
      </c>
      <c r="L411">
        <f t="shared" si="17"/>
        <v>1</v>
      </c>
      <c r="M411">
        <f t="shared" si="17"/>
        <v>18073.86</v>
      </c>
    </row>
    <row r="412" spans="1:13">
      <c r="A412" t="s">
        <v>101</v>
      </c>
      <c r="B412" t="s">
        <v>134</v>
      </c>
      <c r="C412" t="s">
        <v>834</v>
      </c>
      <c r="D412">
        <v>78.959999999999994</v>
      </c>
      <c r="E412">
        <v>1</v>
      </c>
      <c r="F412">
        <f t="shared" si="18"/>
        <v>78.959999999999994</v>
      </c>
      <c r="H412" t="str">
        <f t="shared" si="17"/>
        <v>Maternal/Newborn and Reproductive Health</v>
      </c>
      <c r="I412" t="str">
        <f t="shared" si="17"/>
        <v>Ectopic case management</v>
      </c>
      <c r="J412" t="str">
        <f t="shared" si="17"/>
        <v xml:space="preserve">Paracetamol 500mg, tablets_1000_AA049500_CMST
</v>
      </c>
      <c r="K412">
        <f t="shared" si="17"/>
        <v>78.959999999999994</v>
      </c>
      <c r="L412">
        <f t="shared" si="17"/>
        <v>1</v>
      </c>
      <c r="M412">
        <f t="shared" si="17"/>
        <v>78.959999999999994</v>
      </c>
    </row>
    <row r="413" spans="1:13">
      <c r="A413" t="s">
        <v>101</v>
      </c>
      <c r="B413" t="s">
        <v>134</v>
      </c>
      <c r="C413" t="s">
        <v>878</v>
      </c>
      <c r="D413">
        <v>8826.2999999999993</v>
      </c>
      <c r="E413">
        <v>1</v>
      </c>
      <c r="F413">
        <f t="shared" si="18"/>
        <v>8826.2999999999993</v>
      </c>
      <c r="H413" t="str">
        <f t="shared" si="17"/>
        <v>Maternal/Newborn and Reproductive Health</v>
      </c>
      <c r="I413" t="str">
        <f t="shared" si="17"/>
        <v>Ectopic case management</v>
      </c>
      <c r="J413" t="str">
        <f t="shared" si="17"/>
        <v xml:space="preserve">Pethidine hydrochloride 50mg/1ml, 2ml_Each_BB062700_CMST
</v>
      </c>
      <c r="K413">
        <f t="shared" si="17"/>
        <v>8826.2999999999993</v>
      </c>
      <c r="L413">
        <f t="shared" si="17"/>
        <v>1</v>
      </c>
      <c r="M413">
        <f t="shared" si="17"/>
        <v>8826.2999999999993</v>
      </c>
    </row>
    <row r="414" spans="1:13">
      <c r="A414" t="s">
        <v>101</v>
      </c>
      <c r="B414" t="s">
        <v>134</v>
      </c>
      <c r="C414" t="s">
        <v>1000</v>
      </c>
      <c r="D414">
        <v>19.989999999999998</v>
      </c>
      <c r="E414">
        <v>1</v>
      </c>
      <c r="F414">
        <f t="shared" si="18"/>
        <v>19.989999999999998</v>
      </c>
      <c r="H414" t="str">
        <f t="shared" si="17"/>
        <v>Maternal/Newborn and Reproductive Health</v>
      </c>
      <c r="I414" t="str">
        <f t="shared" si="17"/>
        <v>Ectopic case management</v>
      </c>
      <c r="J414" t="str">
        <f t="shared" si="17"/>
        <v xml:space="preserve">Powder Free Gloves (Small)_100_HH077150_CMST
</v>
      </c>
      <c r="K414">
        <f t="shared" si="17"/>
        <v>19.989999999999998</v>
      </c>
      <c r="L414">
        <f t="shared" si="17"/>
        <v>1</v>
      </c>
      <c r="M414">
        <f t="shared" si="17"/>
        <v>19.989999999999998</v>
      </c>
    </row>
    <row r="415" spans="1:13">
      <c r="A415" t="s">
        <v>101</v>
      </c>
      <c r="B415" t="s">
        <v>134</v>
      </c>
      <c r="C415" t="s">
        <v>882</v>
      </c>
      <c r="D415">
        <v>1671.67</v>
      </c>
      <c r="E415">
        <v>1</v>
      </c>
      <c r="F415">
        <f t="shared" si="18"/>
        <v>1671.67</v>
      </c>
      <c r="H415" t="str">
        <f t="shared" si="17"/>
        <v>Maternal/Newborn and Reproductive Health</v>
      </c>
      <c r="I415" t="str">
        <f t="shared" si="17"/>
        <v>Ectopic case management</v>
      </c>
      <c r="J415" t="str">
        <f t="shared" si="17"/>
        <v xml:space="preserve">Silk black braided non absorbable suture sterile 3/0 on 30mm 1/2 circle cutting needle_12_GG026700_CMST
</v>
      </c>
      <c r="K415">
        <f t="shared" si="17"/>
        <v>1671.67</v>
      </c>
      <c r="L415">
        <f t="shared" si="17"/>
        <v>1</v>
      </c>
      <c r="M415">
        <f t="shared" si="17"/>
        <v>1671.67</v>
      </c>
    </row>
    <row r="416" spans="1:13">
      <c r="A416" t="s">
        <v>101</v>
      </c>
      <c r="B416" t="s">
        <v>134</v>
      </c>
      <c r="C416" t="s">
        <v>883</v>
      </c>
      <c r="D416">
        <v>4927.5</v>
      </c>
      <c r="E416">
        <v>1</v>
      </c>
      <c r="F416">
        <f t="shared" si="18"/>
        <v>4927.5</v>
      </c>
      <c r="H416" t="str">
        <f t="shared" si="17"/>
        <v>Maternal/Newborn and Reproductive Health</v>
      </c>
      <c r="I416" t="str">
        <f t="shared" si="17"/>
        <v>Ectopic case management</v>
      </c>
      <c r="J416" t="str">
        <f t="shared" si="17"/>
        <v xml:space="preserve">Sodium lactate compound (Ringers lactate), 500ml_Each_BB071700_CMST
</v>
      </c>
      <c r="K416">
        <f t="shared" si="17"/>
        <v>4927.5</v>
      </c>
      <c r="L416">
        <f t="shared" si="17"/>
        <v>1</v>
      </c>
      <c r="M416">
        <f t="shared" si="17"/>
        <v>4927.5</v>
      </c>
    </row>
    <row r="417" spans="1:13">
      <c r="A417" t="s">
        <v>101</v>
      </c>
      <c r="B417" t="s">
        <v>134</v>
      </c>
      <c r="C417" t="s">
        <v>1001</v>
      </c>
      <c r="D417">
        <v>21.37</v>
      </c>
      <c r="E417">
        <v>1</v>
      </c>
      <c r="F417">
        <f t="shared" si="18"/>
        <v>21.37</v>
      </c>
      <c r="H417" t="str">
        <f t="shared" si="17"/>
        <v>Maternal/Newborn and Reproductive Health</v>
      </c>
      <c r="I417" t="str">
        <f t="shared" si="17"/>
        <v>Ectopic case management</v>
      </c>
      <c r="J417" t="str">
        <f t="shared" si="17"/>
        <v>surgical blade</v>
      </c>
      <c r="K417">
        <f t="shared" si="17"/>
        <v>21.37</v>
      </c>
      <c r="L417">
        <f t="shared" si="17"/>
        <v>1</v>
      </c>
      <c r="M417">
        <f t="shared" si="17"/>
        <v>21.37</v>
      </c>
    </row>
    <row r="418" spans="1:13">
      <c r="A418" t="s">
        <v>101</v>
      </c>
      <c r="B418" t="s">
        <v>134</v>
      </c>
      <c r="C418" t="s">
        <v>1002</v>
      </c>
      <c r="D418">
        <v>357.5</v>
      </c>
      <c r="E418">
        <v>1</v>
      </c>
      <c r="F418">
        <f t="shared" si="18"/>
        <v>357.5</v>
      </c>
      <c r="H418" t="str">
        <f t="shared" si="17"/>
        <v>Maternal/Newborn and Reproductive Health</v>
      </c>
      <c r="I418" t="str">
        <f t="shared" si="17"/>
        <v>Ectopic case management</v>
      </c>
      <c r="J418" t="str">
        <f t="shared" si="17"/>
        <v>Viycrl, absorbable, synthetic, 0, curved needle</v>
      </c>
      <c r="K418">
        <f t="shared" si="17"/>
        <v>357.5</v>
      </c>
      <c r="L418">
        <f t="shared" si="17"/>
        <v>1</v>
      </c>
      <c r="M418">
        <f t="shared" si="17"/>
        <v>357.5</v>
      </c>
    </row>
    <row r="419" spans="1:13">
      <c r="A419" t="s">
        <v>101</v>
      </c>
      <c r="B419" t="s">
        <v>723</v>
      </c>
      <c r="C419" t="s">
        <v>832</v>
      </c>
      <c r="D419">
        <v>664.8</v>
      </c>
      <c r="E419">
        <v>1</v>
      </c>
      <c r="F419">
        <f t="shared" si="18"/>
        <v>664.8</v>
      </c>
      <c r="H419" t="str">
        <f t="shared" si="17"/>
        <v>Maternal/Newborn and Reproductive Health</v>
      </c>
      <c r="I419" t="str">
        <f t="shared" si="17"/>
        <v>Female Condom</v>
      </c>
      <c r="J419" t="str">
        <f t="shared" si="17"/>
        <v>Female Condom_Each_FP003500_CMST</v>
      </c>
      <c r="K419">
        <f t="shared" si="17"/>
        <v>664.8</v>
      </c>
      <c r="L419">
        <f t="shared" si="17"/>
        <v>1</v>
      </c>
      <c r="M419">
        <f t="shared" si="17"/>
        <v>664.8</v>
      </c>
    </row>
    <row r="420" spans="1:13">
      <c r="A420" t="s">
        <v>101</v>
      </c>
      <c r="B420" t="s">
        <v>254</v>
      </c>
      <c r="C420" t="s">
        <v>964</v>
      </c>
      <c r="D420">
        <v>78.150000000000006</v>
      </c>
      <c r="E420">
        <v>1</v>
      </c>
      <c r="F420">
        <f t="shared" si="18"/>
        <v>78.150000000000006</v>
      </c>
      <c r="H420" t="str">
        <f t="shared" si="17"/>
        <v>Maternal/Newborn and Reproductive Health</v>
      </c>
      <c r="I420" t="str">
        <f t="shared" si="17"/>
        <v>Fistula repair surgery</v>
      </c>
      <c r="J420" t="str">
        <f t="shared" si="17"/>
        <v>Abdominal Packs</v>
      </c>
      <c r="K420">
        <f t="shared" si="17"/>
        <v>78.150000000000006</v>
      </c>
      <c r="L420">
        <f t="shared" si="17"/>
        <v>1</v>
      </c>
      <c r="M420">
        <f t="shared" si="17"/>
        <v>78.150000000000006</v>
      </c>
    </row>
    <row r="421" spans="1:13">
      <c r="A421" t="s">
        <v>101</v>
      </c>
      <c r="B421" t="s">
        <v>254</v>
      </c>
      <c r="C421" t="s">
        <v>953</v>
      </c>
      <c r="D421">
        <v>553.84</v>
      </c>
      <c r="E421">
        <v>1</v>
      </c>
      <c r="F421">
        <f t="shared" si="18"/>
        <v>553.84</v>
      </c>
      <c r="H421" t="str">
        <f t="shared" si="17"/>
        <v>Maternal/Newborn and Reproductive Health</v>
      </c>
      <c r="I421" t="str">
        <f t="shared" si="17"/>
        <v>Fistula repair surgery</v>
      </c>
      <c r="J421" t="str">
        <f t="shared" si="17"/>
        <v xml:space="preserve">Ampicillin injection 500mg, PFR_Each_BB005400_CMST
</v>
      </c>
      <c r="K421">
        <f t="shared" si="17"/>
        <v>553.84</v>
      </c>
      <c r="L421">
        <f t="shared" si="17"/>
        <v>1</v>
      </c>
      <c r="M421">
        <f t="shared" si="17"/>
        <v>553.84</v>
      </c>
    </row>
    <row r="422" spans="1:13">
      <c r="A422" t="s">
        <v>101</v>
      </c>
      <c r="B422" t="s">
        <v>254</v>
      </c>
      <c r="C422" t="s">
        <v>852</v>
      </c>
      <c r="D422">
        <v>148.69999999999999</v>
      </c>
      <c r="E422">
        <v>0.2</v>
      </c>
      <c r="F422">
        <f t="shared" si="18"/>
        <v>29.74</v>
      </c>
      <c r="H422" t="str">
        <f t="shared" si="17"/>
        <v>Maternal/Newborn and Reproductive Health</v>
      </c>
      <c r="I422" t="str">
        <f t="shared" si="17"/>
        <v>Fistula repair surgery</v>
      </c>
      <c r="J422" t="str">
        <f t="shared" si="17"/>
        <v xml:space="preserve">Benzylpenicillin 3g (5MU), PFR_Each_BB007200_CMST
</v>
      </c>
      <c r="K422">
        <f t="shared" si="17"/>
        <v>148.69999999999999</v>
      </c>
      <c r="L422">
        <f t="shared" si="17"/>
        <v>0.2</v>
      </c>
      <c r="M422">
        <f t="shared" si="17"/>
        <v>29.74</v>
      </c>
    </row>
    <row r="423" spans="1:13">
      <c r="A423" t="s">
        <v>101</v>
      </c>
      <c r="B423" t="s">
        <v>254</v>
      </c>
      <c r="C423" t="s">
        <v>954</v>
      </c>
      <c r="D423">
        <v>320.52</v>
      </c>
      <c r="E423">
        <v>1</v>
      </c>
      <c r="F423">
        <f t="shared" si="18"/>
        <v>320.52</v>
      </c>
      <c r="H423" t="str">
        <f t="shared" si="17"/>
        <v>Maternal/Newborn and Reproductive Health</v>
      </c>
      <c r="I423" t="str">
        <f t="shared" si="17"/>
        <v>Fistula repair surgery</v>
      </c>
      <c r="J423" t="str">
        <f t="shared" si="17"/>
        <v xml:space="preserve">Cannula iv (winged with injection pot) 20G_Each_HH013500_CMST
</v>
      </c>
      <c r="K423">
        <f t="shared" si="17"/>
        <v>320.52</v>
      </c>
      <c r="L423">
        <f t="shared" si="17"/>
        <v>1</v>
      </c>
      <c r="M423">
        <f t="shared" si="17"/>
        <v>320.52</v>
      </c>
    </row>
    <row r="424" spans="1:13">
      <c r="A424" t="s">
        <v>101</v>
      </c>
      <c r="B424" t="s">
        <v>254</v>
      </c>
      <c r="C424" t="s">
        <v>965</v>
      </c>
      <c r="D424">
        <v>2360</v>
      </c>
      <c r="E424">
        <v>1</v>
      </c>
      <c r="F424">
        <f t="shared" si="18"/>
        <v>2360</v>
      </c>
      <c r="H424" t="str">
        <f t="shared" si="17"/>
        <v>Maternal/Newborn and Reproductive Health</v>
      </c>
      <c r="I424" t="str">
        <f t="shared" si="17"/>
        <v>Fistula repair surgery</v>
      </c>
      <c r="J424" t="str">
        <f t="shared" si="17"/>
        <v>Catgut chromic 1 needle round bodied ½ circle 50mm_12_CMST</v>
      </c>
      <c r="K424">
        <f t="shared" ref="K424:M487" si="19">D424</f>
        <v>2360</v>
      </c>
      <c r="L424">
        <f t="shared" si="19"/>
        <v>1</v>
      </c>
      <c r="M424">
        <f t="shared" si="19"/>
        <v>2360</v>
      </c>
    </row>
    <row r="425" spans="1:13">
      <c r="A425" t="s">
        <v>101</v>
      </c>
      <c r="B425" t="s">
        <v>254</v>
      </c>
      <c r="C425" t="s">
        <v>872</v>
      </c>
      <c r="D425">
        <v>613.77</v>
      </c>
      <c r="E425">
        <v>1</v>
      </c>
      <c r="F425">
        <f t="shared" si="18"/>
        <v>613.77</v>
      </c>
      <c r="H425" t="str">
        <f t="shared" ref="H425:M488" si="20">A425</f>
        <v>Maternal/Newborn and Reproductive Health</v>
      </c>
      <c r="I425" t="str">
        <f t="shared" si="20"/>
        <v>Fistula repair surgery</v>
      </c>
      <c r="J425" t="str">
        <f t="shared" si="20"/>
        <v xml:space="preserve">Catgut chromic suture sterile 0, round bodied ? circle 40mm needle_12_GG000600_CMST
</v>
      </c>
      <c r="K425">
        <f t="shared" si="19"/>
        <v>613.77</v>
      </c>
      <c r="L425">
        <f t="shared" si="19"/>
        <v>1</v>
      </c>
      <c r="M425">
        <f t="shared" si="19"/>
        <v>613.77</v>
      </c>
    </row>
    <row r="426" spans="1:13">
      <c r="A426" t="s">
        <v>101</v>
      </c>
      <c r="B426" t="s">
        <v>254</v>
      </c>
      <c r="C426" t="s">
        <v>966</v>
      </c>
      <c r="D426">
        <v>325.95</v>
      </c>
      <c r="E426">
        <v>1</v>
      </c>
      <c r="F426">
        <f t="shared" si="18"/>
        <v>325.95</v>
      </c>
      <c r="H426" t="str">
        <f t="shared" si="20"/>
        <v>Maternal/Newborn and Reproductive Health</v>
      </c>
      <c r="I426" t="str">
        <f t="shared" si="20"/>
        <v>Fistula repair surgery</v>
      </c>
      <c r="J426" t="str">
        <f t="shared" si="20"/>
        <v xml:space="preserve">Catheter Foleys + urine bag (2000ml) 14g_Each_HH021300_CMST
</v>
      </c>
      <c r="K426">
        <f t="shared" si="19"/>
        <v>325.95</v>
      </c>
      <c r="L426">
        <f t="shared" si="19"/>
        <v>1</v>
      </c>
      <c r="M426">
        <f t="shared" si="19"/>
        <v>325.95</v>
      </c>
    </row>
    <row r="427" spans="1:13">
      <c r="A427" t="s">
        <v>101</v>
      </c>
      <c r="B427" t="s">
        <v>254</v>
      </c>
      <c r="C427" t="s">
        <v>853</v>
      </c>
      <c r="D427">
        <v>356.86</v>
      </c>
      <c r="E427">
        <v>0.2</v>
      </c>
      <c r="F427">
        <f t="shared" si="18"/>
        <v>71.372</v>
      </c>
      <c r="H427" t="str">
        <f t="shared" si="20"/>
        <v>Maternal/Newborn and Reproductive Health</v>
      </c>
      <c r="I427" t="str">
        <f t="shared" si="20"/>
        <v>Fistula repair surgery</v>
      </c>
      <c r="J427" t="str">
        <f t="shared" si="20"/>
        <v xml:space="preserve">Ceftriaxone 1g, PFR_Each_BB013500_CMST
</v>
      </c>
      <c r="K427">
        <f t="shared" si="19"/>
        <v>356.86</v>
      </c>
      <c r="L427">
        <f t="shared" si="19"/>
        <v>0.2</v>
      </c>
      <c r="M427">
        <f t="shared" si="19"/>
        <v>71.372</v>
      </c>
    </row>
    <row r="428" spans="1:13">
      <c r="A428" t="s">
        <v>101</v>
      </c>
      <c r="B428" t="s">
        <v>254</v>
      </c>
      <c r="C428" t="s">
        <v>967</v>
      </c>
      <c r="D428">
        <v>1221.82</v>
      </c>
      <c r="E428">
        <v>1</v>
      </c>
      <c r="F428">
        <f t="shared" si="18"/>
        <v>1221.82</v>
      </c>
      <c r="H428" t="str">
        <f t="shared" si="20"/>
        <v>Maternal/Newborn and Reproductive Health</v>
      </c>
      <c r="I428" t="str">
        <f t="shared" si="20"/>
        <v>Fistula repair surgery</v>
      </c>
      <c r="J428" t="str">
        <f t="shared" si="20"/>
        <v xml:space="preserve">Chlorhexidine 1.5% solution, 5ml_Each_EE010800_CMST
</v>
      </c>
      <c r="K428">
        <f t="shared" si="19"/>
        <v>1221.82</v>
      </c>
      <c r="L428">
        <f t="shared" si="19"/>
        <v>1</v>
      </c>
      <c r="M428">
        <f t="shared" si="19"/>
        <v>1221.82</v>
      </c>
    </row>
    <row r="429" spans="1:13">
      <c r="A429" t="s">
        <v>101</v>
      </c>
      <c r="B429" t="s">
        <v>254</v>
      </c>
      <c r="C429" t="s">
        <v>891</v>
      </c>
      <c r="D429">
        <v>1344.91</v>
      </c>
      <c r="E429">
        <v>1</v>
      </c>
      <c r="F429">
        <f t="shared" si="18"/>
        <v>1344.91</v>
      </c>
      <c r="H429" t="str">
        <f t="shared" si="20"/>
        <v>Maternal/Newborn and Reproductive Health</v>
      </c>
      <c r="I429" t="str">
        <f t="shared" si="20"/>
        <v>Fistula repair surgery</v>
      </c>
      <c r="J429" t="str">
        <f t="shared" si="20"/>
        <v xml:space="preserve">Cotton wool, 500g_Each_FF007800_CMST
</v>
      </c>
      <c r="K429">
        <f t="shared" si="19"/>
        <v>1344.91</v>
      </c>
      <c r="L429">
        <f t="shared" si="19"/>
        <v>1</v>
      </c>
      <c r="M429">
        <f t="shared" si="19"/>
        <v>1344.91</v>
      </c>
    </row>
    <row r="430" spans="1:13">
      <c r="A430" t="s">
        <v>101</v>
      </c>
      <c r="B430" t="s">
        <v>254</v>
      </c>
      <c r="C430" t="s">
        <v>823</v>
      </c>
      <c r="D430">
        <v>121.25</v>
      </c>
      <c r="E430">
        <v>0.5</v>
      </c>
      <c r="F430">
        <f t="shared" si="18"/>
        <v>60.625</v>
      </c>
      <c r="H430" t="str">
        <f t="shared" si="20"/>
        <v>Maternal/Newborn and Reproductive Health</v>
      </c>
      <c r="I430" t="str">
        <f t="shared" si="20"/>
        <v>Fistula repair surgery</v>
      </c>
      <c r="J430" t="str">
        <f t="shared" si="20"/>
        <v xml:space="preserve">Diazepam 5mg/ml, 2ml_Each_BB024000_CMST
</v>
      </c>
      <c r="K430">
        <f t="shared" si="19"/>
        <v>121.25</v>
      </c>
      <c r="L430">
        <f t="shared" si="19"/>
        <v>0.5</v>
      </c>
      <c r="M430">
        <f t="shared" si="19"/>
        <v>60.625</v>
      </c>
    </row>
    <row r="431" spans="1:13">
      <c r="A431" t="s">
        <v>101</v>
      </c>
      <c r="B431" t="s">
        <v>254</v>
      </c>
      <c r="C431" t="s">
        <v>968</v>
      </c>
      <c r="D431">
        <v>17724.099999999999</v>
      </c>
      <c r="E431">
        <v>1</v>
      </c>
      <c r="F431">
        <f t="shared" si="18"/>
        <v>17724.099999999999</v>
      </c>
      <c r="H431" t="str">
        <f t="shared" si="20"/>
        <v>Maternal/Newborn and Reproductive Health</v>
      </c>
      <c r="I431" t="str">
        <f t="shared" si="20"/>
        <v>Fistula repair surgery</v>
      </c>
      <c r="J431" t="str">
        <f t="shared" si="20"/>
        <v xml:space="preserve">Diclofenac sodium 75mg/ml, 3ml_Each_BB024300_CMST
</v>
      </c>
      <c r="K431">
        <f t="shared" si="19"/>
        <v>17724.099999999999</v>
      </c>
      <c r="L431">
        <f t="shared" si="19"/>
        <v>1</v>
      </c>
      <c r="M431">
        <f t="shared" si="19"/>
        <v>17724.099999999999</v>
      </c>
    </row>
    <row r="432" spans="1:13">
      <c r="A432" t="s">
        <v>101</v>
      </c>
      <c r="B432" t="s">
        <v>254</v>
      </c>
      <c r="C432" t="s">
        <v>969</v>
      </c>
      <c r="D432">
        <v>1299.0999999999999</v>
      </c>
      <c r="E432">
        <v>1</v>
      </c>
      <c r="F432">
        <f t="shared" si="18"/>
        <v>1299.0999999999999</v>
      </c>
      <c r="H432" t="str">
        <f t="shared" si="20"/>
        <v>Maternal/Newborn and Reproductive Health</v>
      </c>
      <c r="I432" t="str">
        <f t="shared" si="20"/>
        <v>Fistula repair surgery</v>
      </c>
      <c r="J432" t="str">
        <f t="shared" si="20"/>
        <v xml:space="preserve">Diclofenac Suppositories 100 mg Adult_Each_EE016200_CMST
</v>
      </c>
      <c r="K432">
        <f t="shared" si="19"/>
        <v>1299.0999999999999</v>
      </c>
      <c r="L432">
        <f t="shared" si="19"/>
        <v>1</v>
      </c>
      <c r="M432">
        <f t="shared" si="19"/>
        <v>1299.0999999999999</v>
      </c>
    </row>
    <row r="433" spans="1:13">
      <c r="A433" t="s">
        <v>101</v>
      </c>
      <c r="B433" t="s">
        <v>254</v>
      </c>
      <c r="C433" t="s">
        <v>970</v>
      </c>
      <c r="D433">
        <v>1080</v>
      </c>
      <c r="E433">
        <v>1</v>
      </c>
      <c r="F433">
        <f t="shared" si="18"/>
        <v>1080</v>
      </c>
      <c r="H433" t="str">
        <f t="shared" si="20"/>
        <v>Maternal/Newborn and Reproductive Health</v>
      </c>
      <c r="I433" t="str">
        <f t="shared" si="20"/>
        <v>Fistula repair surgery</v>
      </c>
      <c r="J433" t="str">
        <f t="shared" si="20"/>
        <v>FACE MASK 3PLY DISPOSABLE 50'S_50_INTERMED'</v>
      </c>
      <c r="K433">
        <f t="shared" si="19"/>
        <v>1080</v>
      </c>
      <c r="L433">
        <f t="shared" si="19"/>
        <v>1</v>
      </c>
      <c r="M433">
        <f t="shared" si="19"/>
        <v>1080</v>
      </c>
    </row>
    <row r="434" spans="1:13">
      <c r="A434" t="s">
        <v>101</v>
      </c>
      <c r="B434" t="s">
        <v>254</v>
      </c>
      <c r="C434" t="s">
        <v>931</v>
      </c>
      <c r="D434">
        <v>31.28</v>
      </c>
      <c r="E434">
        <v>2</v>
      </c>
      <c r="F434">
        <f t="shared" si="18"/>
        <v>62.56</v>
      </c>
      <c r="H434" t="str">
        <f t="shared" si="20"/>
        <v>Maternal/Newborn and Reproductive Health</v>
      </c>
      <c r="I434" t="str">
        <f t="shared" si="20"/>
        <v>Fistula repair surgery</v>
      </c>
      <c r="J434" t="str">
        <f t="shared" si="20"/>
        <v xml:space="preserve">Gauze, swabs 8-ply 10cm x 10cm_100_FF010800_CMST
</v>
      </c>
      <c r="K434">
        <f t="shared" si="19"/>
        <v>31.28</v>
      </c>
      <c r="L434">
        <f t="shared" si="19"/>
        <v>2</v>
      </c>
      <c r="M434">
        <f t="shared" si="19"/>
        <v>62.56</v>
      </c>
    </row>
    <row r="435" spans="1:13">
      <c r="A435" t="s">
        <v>101</v>
      </c>
      <c r="B435" t="s">
        <v>254</v>
      </c>
      <c r="C435" t="s">
        <v>848</v>
      </c>
      <c r="D435">
        <v>606.24</v>
      </c>
      <c r="E435">
        <v>1</v>
      </c>
      <c r="F435">
        <f t="shared" si="18"/>
        <v>606.24</v>
      </c>
      <c r="H435" t="str">
        <f t="shared" si="20"/>
        <v>Maternal/Newborn and Reproductive Health</v>
      </c>
      <c r="I435" t="str">
        <f t="shared" si="20"/>
        <v>Fistula repair surgery</v>
      </c>
      <c r="J435" t="str">
        <f t="shared" si="20"/>
        <v xml:space="preserve">Giving set adult iv administration + needle 15 drops/ml_Each_HH075600_CMST
</v>
      </c>
      <c r="K435">
        <f t="shared" si="19"/>
        <v>606.24</v>
      </c>
      <c r="L435">
        <f t="shared" si="19"/>
        <v>1</v>
      </c>
      <c r="M435">
        <f t="shared" si="19"/>
        <v>606.24</v>
      </c>
    </row>
    <row r="436" spans="1:13">
      <c r="A436" t="s">
        <v>101</v>
      </c>
      <c r="B436" t="s">
        <v>254</v>
      </c>
      <c r="C436" t="s">
        <v>897</v>
      </c>
      <c r="D436">
        <v>213.74</v>
      </c>
      <c r="E436">
        <v>1</v>
      </c>
      <c r="F436">
        <f t="shared" si="18"/>
        <v>213.74</v>
      </c>
      <c r="H436" t="str">
        <f t="shared" si="20"/>
        <v>Maternal/Newborn and Reproductive Health</v>
      </c>
      <c r="I436" t="str">
        <f t="shared" si="20"/>
        <v>Fistula repair surgery</v>
      </c>
      <c r="J436" t="str">
        <f t="shared" si="20"/>
        <v xml:space="preserve">Glove disposable powdered latex large_100_HH077400_CMST
</v>
      </c>
      <c r="K436">
        <f t="shared" si="19"/>
        <v>213.74</v>
      </c>
      <c r="L436">
        <f t="shared" si="19"/>
        <v>1</v>
      </c>
      <c r="M436">
        <f t="shared" si="19"/>
        <v>213.74</v>
      </c>
    </row>
    <row r="437" spans="1:13">
      <c r="A437" t="s">
        <v>101</v>
      </c>
      <c r="B437" t="s">
        <v>254</v>
      </c>
      <c r="C437" t="s">
        <v>971</v>
      </c>
      <c r="D437">
        <v>302.25</v>
      </c>
      <c r="E437">
        <v>1</v>
      </c>
      <c r="F437">
        <f t="shared" si="18"/>
        <v>302.25</v>
      </c>
      <c r="H437" t="str">
        <f t="shared" si="20"/>
        <v>Maternal/Newborn and Reproductive Health</v>
      </c>
      <c r="I437" t="str">
        <f t="shared" si="20"/>
        <v>Fistula repair surgery</v>
      </c>
      <c r="J437" t="str">
        <f t="shared" si="20"/>
        <v>Glove surgeons size 7 sterile</v>
      </c>
      <c r="K437">
        <f t="shared" si="19"/>
        <v>302.25</v>
      </c>
      <c r="L437">
        <f t="shared" si="19"/>
        <v>1</v>
      </c>
      <c r="M437">
        <f t="shared" si="19"/>
        <v>302.25</v>
      </c>
    </row>
    <row r="438" spans="1:13">
      <c r="A438" t="s">
        <v>101</v>
      </c>
      <c r="B438" t="s">
        <v>254</v>
      </c>
      <c r="C438" t="s">
        <v>972</v>
      </c>
      <c r="D438">
        <v>887.58</v>
      </c>
      <c r="E438">
        <v>1</v>
      </c>
      <c r="F438">
        <f t="shared" si="18"/>
        <v>887.58</v>
      </c>
      <c r="H438" t="str">
        <f t="shared" si="20"/>
        <v>Maternal/Newborn and Reproductive Health</v>
      </c>
      <c r="I438" t="str">
        <f t="shared" si="20"/>
        <v>Fistula repair surgery</v>
      </c>
      <c r="J438" t="str">
        <f t="shared" si="20"/>
        <v xml:space="preserve">Glove surgeons size 8 sterile_Pair_HH081000_CMST
</v>
      </c>
      <c r="K438">
        <f t="shared" si="19"/>
        <v>887.58</v>
      </c>
      <c r="L438">
        <f t="shared" si="19"/>
        <v>1</v>
      </c>
      <c r="M438">
        <f t="shared" si="19"/>
        <v>887.58</v>
      </c>
    </row>
    <row r="439" spans="1:13">
      <c r="A439" t="s">
        <v>101</v>
      </c>
      <c r="B439" t="s">
        <v>254</v>
      </c>
      <c r="C439" t="s">
        <v>973</v>
      </c>
      <c r="D439">
        <v>5103.3599999999997</v>
      </c>
      <c r="E439">
        <v>1</v>
      </c>
      <c r="F439">
        <f t="shared" si="18"/>
        <v>5103.3599999999997</v>
      </c>
      <c r="H439" t="str">
        <f t="shared" si="20"/>
        <v>Maternal/Newborn and Reproductive Health</v>
      </c>
      <c r="I439" t="str">
        <f t="shared" si="20"/>
        <v>Fistula repair surgery</v>
      </c>
      <c r="J439" t="str">
        <f t="shared" si="20"/>
        <v xml:space="preserve">Halothane (fluothane)_Each_EE022500_CMST
</v>
      </c>
      <c r="K439">
        <f t="shared" si="19"/>
        <v>5103.3599999999997</v>
      </c>
      <c r="L439">
        <f t="shared" si="19"/>
        <v>1</v>
      </c>
      <c r="M439">
        <f t="shared" si="19"/>
        <v>5103.3599999999997</v>
      </c>
    </row>
    <row r="440" spans="1:13">
      <c r="A440" t="s">
        <v>101</v>
      </c>
      <c r="B440" t="s">
        <v>254</v>
      </c>
      <c r="C440" t="s">
        <v>974</v>
      </c>
      <c r="D440">
        <v>807.12</v>
      </c>
      <c r="E440">
        <v>1</v>
      </c>
      <c r="F440">
        <f t="shared" si="18"/>
        <v>807.12</v>
      </c>
      <c r="H440" t="str">
        <f t="shared" si="20"/>
        <v>Maternal/Newborn and Reproductive Health</v>
      </c>
      <c r="I440" t="str">
        <f t="shared" si="20"/>
        <v>Fistula repair surgery</v>
      </c>
      <c r="J440" t="str">
        <f t="shared" si="20"/>
        <v xml:space="preserve">Iodine strong 10% solution, 500ml_Each_EE024600_CMST
</v>
      </c>
      <c r="K440">
        <f t="shared" si="19"/>
        <v>807.12</v>
      </c>
      <c r="L440">
        <f t="shared" si="19"/>
        <v>1</v>
      </c>
      <c r="M440">
        <f t="shared" si="19"/>
        <v>807.12</v>
      </c>
    </row>
    <row r="441" spans="1:13">
      <c r="A441" t="s">
        <v>101</v>
      </c>
      <c r="B441" t="s">
        <v>254</v>
      </c>
      <c r="C441" t="s">
        <v>877</v>
      </c>
      <c r="D441">
        <v>1794.64</v>
      </c>
      <c r="E441">
        <v>1</v>
      </c>
      <c r="F441">
        <f t="shared" si="18"/>
        <v>1794.64</v>
      </c>
      <c r="H441" t="str">
        <f t="shared" si="20"/>
        <v>Maternal/Newborn and Reproductive Health</v>
      </c>
      <c r="I441" t="str">
        <f t="shared" si="20"/>
        <v>Fistula repair surgery</v>
      </c>
      <c r="J441" t="str">
        <f t="shared" si="20"/>
        <v xml:space="preserve">Ketamine hydrochloride 50mg/ml, 10ml_Each_BB044400_CMST
</v>
      </c>
      <c r="K441">
        <f t="shared" si="19"/>
        <v>1794.64</v>
      </c>
      <c r="L441">
        <f t="shared" si="19"/>
        <v>1</v>
      </c>
      <c r="M441">
        <f t="shared" si="19"/>
        <v>1794.64</v>
      </c>
    </row>
    <row r="442" spans="1:13">
      <c r="A442" t="s">
        <v>101</v>
      </c>
      <c r="B442" t="s">
        <v>254</v>
      </c>
      <c r="C442" t="s">
        <v>975</v>
      </c>
      <c r="D442">
        <v>339.29</v>
      </c>
      <c r="E442">
        <v>1</v>
      </c>
      <c r="F442">
        <f t="shared" si="18"/>
        <v>339.29</v>
      </c>
      <c r="H442" t="str">
        <f t="shared" si="20"/>
        <v>Maternal/Newborn and Reproductive Health</v>
      </c>
      <c r="I442" t="str">
        <f t="shared" si="20"/>
        <v>Fistula repair surgery</v>
      </c>
      <c r="J442" t="str">
        <f t="shared" si="20"/>
        <v xml:space="preserve">Lignocaine hydrochloride 5%+glucose 7.5%,heavy spinal,2ml_Each_BB047400_CMST
</v>
      </c>
      <c r="K442">
        <f t="shared" si="19"/>
        <v>339.29</v>
      </c>
      <c r="L442">
        <f t="shared" si="19"/>
        <v>1</v>
      </c>
      <c r="M442">
        <f t="shared" si="19"/>
        <v>339.29</v>
      </c>
    </row>
    <row r="443" spans="1:13">
      <c r="A443" t="s">
        <v>101</v>
      </c>
      <c r="B443" t="s">
        <v>254</v>
      </c>
      <c r="C443" t="s">
        <v>955</v>
      </c>
      <c r="D443">
        <v>169.44</v>
      </c>
      <c r="E443">
        <v>0.7</v>
      </c>
      <c r="F443">
        <f t="shared" si="18"/>
        <v>118.60799999999999</v>
      </c>
      <c r="H443" t="str">
        <f t="shared" si="20"/>
        <v>Maternal/Newborn and Reproductive Health</v>
      </c>
      <c r="I443" t="str">
        <f t="shared" si="20"/>
        <v>Fistula repair surgery</v>
      </c>
      <c r="J443" t="str">
        <f t="shared" si="20"/>
        <v xml:space="preserve">Metronidazole 200mg, tablets_1000_AA044100_CMST
</v>
      </c>
      <c r="K443">
        <f t="shared" si="19"/>
        <v>169.44</v>
      </c>
      <c r="L443">
        <f t="shared" si="19"/>
        <v>0.7</v>
      </c>
      <c r="M443">
        <f t="shared" si="19"/>
        <v>118.60799999999999</v>
      </c>
    </row>
    <row r="444" spans="1:13">
      <c r="A444" t="s">
        <v>101</v>
      </c>
      <c r="B444" t="s">
        <v>254</v>
      </c>
      <c r="C444" t="s">
        <v>976</v>
      </c>
      <c r="D444">
        <v>244.87</v>
      </c>
      <c r="E444">
        <v>1</v>
      </c>
      <c r="F444">
        <f t="shared" si="18"/>
        <v>244.87</v>
      </c>
      <c r="H444" t="str">
        <f t="shared" si="20"/>
        <v>Maternal/Newborn and Reproductive Health</v>
      </c>
      <c r="I444" t="str">
        <f t="shared" si="20"/>
        <v>Fistula repair surgery</v>
      </c>
      <c r="J444" t="str">
        <f t="shared" si="20"/>
        <v>Needle spinal disposable Luer 22g x 10cm cutting bevel/pencil point_each_CMST</v>
      </c>
      <c r="K444">
        <f t="shared" si="19"/>
        <v>244.87</v>
      </c>
      <c r="L444">
        <f t="shared" si="19"/>
        <v>1</v>
      </c>
      <c r="M444">
        <f t="shared" si="19"/>
        <v>244.87</v>
      </c>
    </row>
    <row r="445" spans="1:13">
      <c r="A445" t="s">
        <v>101</v>
      </c>
      <c r="B445" t="s">
        <v>254</v>
      </c>
      <c r="C445" t="s">
        <v>977</v>
      </c>
      <c r="D445">
        <v>539.70000000000005</v>
      </c>
      <c r="E445">
        <v>1</v>
      </c>
      <c r="F445">
        <f t="shared" si="18"/>
        <v>539.70000000000005</v>
      </c>
      <c r="H445" t="str">
        <f t="shared" si="20"/>
        <v>Maternal/Newborn and Reproductive Health</v>
      </c>
      <c r="I445" t="str">
        <f t="shared" si="20"/>
        <v>Fistula repair surgery</v>
      </c>
      <c r="J445" t="str">
        <f t="shared" si="20"/>
        <v xml:space="preserve">Needle suture Size 1_Each_HH108663_CMST
</v>
      </c>
      <c r="K445">
        <f t="shared" si="19"/>
        <v>539.70000000000005</v>
      </c>
      <c r="L445">
        <f t="shared" si="19"/>
        <v>1</v>
      </c>
      <c r="M445">
        <f t="shared" si="19"/>
        <v>539.70000000000005</v>
      </c>
    </row>
    <row r="446" spans="1:13">
      <c r="A446" t="s">
        <v>101</v>
      </c>
      <c r="B446" t="s">
        <v>254</v>
      </c>
      <c r="C446" t="s">
        <v>978</v>
      </c>
      <c r="D446">
        <v>715</v>
      </c>
      <c r="E446">
        <v>1</v>
      </c>
      <c r="F446">
        <f t="shared" si="18"/>
        <v>715</v>
      </c>
      <c r="H446" t="str">
        <f t="shared" si="20"/>
        <v>Maternal/Newborn and Reproductive Health</v>
      </c>
      <c r="I446" t="str">
        <f t="shared" si="20"/>
        <v>Fistula repair surgery</v>
      </c>
      <c r="J446" t="str">
        <f t="shared" si="20"/>
        <v>Nylon (2/0)</v>
      </c>
      <c r="K446">
        <f t="shared" si="19"/>
        <v>715</v>
      </c>
      <c r="L446">
        <f t="shared" si="19"/>
        <v>1</v>
      </c>
      <c r="M446">
        <f t="shared" si="19"/>
        <v>715</v>
      </c>
    </row>
    <row r="447" spans="1:13">
      <c r="A447" t="s">
        <v>101</v>
      </c>
      <c r="B447" t="s">
        <v>254</v>
      </c>
      <c r="C447" t="s">
        <v>834</v>
      </c>
      <c r="D447">
        <v>78.959999999999994</v>
      </c>
      <c r="E447">
        <v>1</v>
      </c>
      <c r="F447">
        <f t="shared" si="18"/>
        <v>78.959999999999994</v>
      </c>
      <c r="H447" t="str">
        <f t="shared" si="20"/>
        <v>Maternal/Newborn and Reproductive Health</v>
      </c>
      <c r="I447" t="str">
        <f t="shared" si="20"/>
        <v>Fistula repair surgery</v>
      </c>
      <c r="J447" t="str">
        <f t="shared" si="20"/>
        <v xml:space="preserve">Paracetamol 500mg, tablets_1000_AA049500_CMST
</v>
      </c>
      <c r="K447">
        <f t="shared" si="19"/>
        <v>78.959999999999994</v>
      </c>
      <c r="L447">
        <f t="shared" si="19"/>
        <v>1</v>
      </c>
      <c r="M447">
        <f t="shared" si="19"/>
        <v>78.959999999999994</v>
      </c>
    </row>
    <row r="448" spans="1:13">
      <c r="A448" t="s">
        <v>101</v>
      </c>
      <c r="B448" t="s">
        <v>254</v>
      </c>
      <c r="C448" t="s">
        <v>979</v>
      </c>
      <c r="D448">
        <v>7943.67</v>
      </c>
      <c r="E448">
        <v>1</v>
      </c>
      <c r="F448">
        <f t="shared" si="18"/>
        <v>7943.67</v>
      </c>
      <c r="H448" t="str">
        <f t="shared" si="20"/>
        <v>Maternal/Newborn and Reproductive Health</v>
      </c>
      <c r="I448" t="str">
        <f t="shared" si="20"/>
        <v>Fistula repair surgery</v>
      </c>
      <c r="J448" t="str">
        <f t="shared" si="20"/>
        <v>Pethidine hydrochloride 50mg/1ml, 2ml_each_CMST</v>
      </c>
      <c r="K448">
        <f t="shared" si="19"/>
        <v>7943.67</v>
      </c>
      <c r="L448">
        <f t="shared" si="19"/>
        <v>1</v>
      </c>
      <c r="M448">
        <f t="shared" si="19"/>
        <v>7943.67</v>
      </c>
    </row>
    <row r="449" spans="1:13">
      <c r="A449" t="s">
        <v>101</v>
      </c>
      <c r="B449" t="s">
        <v>254</v>
      </c>
      <c r="C449" t="s">
        <v>980</v>
      </c>
      <c r="D449">
        <v>311.77999999999997</v>
      </c>
      <c r="E449">
        <v>1</v>
      </c>
      <c r="F449">
        <f t="shared" si="18"/>
        <v>311.77999999999997</v>
      </c>
      <c r="H449" t="str">
        <f t="shared" si="20"/>
        <v>Maternal/Newborn and Reproductive Health</v>
      </c>
      <c r="I449" t="str">
        <f t="shared" si="20"/>
        <v>Fistula repair surgery</v>
      </c>
      <c r="J449" t="str">
        <f t="shared" si="20"/>
        <v xml:space="preserve">Plaster, elastic adhesive 10cm x 5m long, when stretched_Each_FF014100_CMST
</v>
      </c>
      <c r="K449">
        <f t="shared" si="19"/>
        <v>311.77999999999997</v>
      </c>
      <c r="L449">
        <f t="shared" si="19"/>
        <v>1</v>
      </c>
      <c r="M449">
        <f t="shared" si="19"/>
        <v>311.77999999999997</v>
      </c>
    </row>
    <row r="450" spans="1:13">
      <c r="A450" t="s">
        <v>101</v>
      </c>
      <c r="B450" t="s">
        <v>254</v>
      </c>
      <c r="C450" t="s">
        <v>981</v>
      </c>
      <c r="D450">
        <v>37.479999999999997</v>
      </c>
      <c r="E450">
        <v>1</v>
      </c>
      <c r="F450">
        <f t="shared" si="18"/>
        <v>37.479999999999997</v>
      </c>
      <c r="H450" t="str">
        <f t="shared" si="20"/>
        <v>Maternal/Newborn and Reproductive Health</v>
      </c>
      <c r="I450" t="str">
        <f t="shared" si="20"/>
        <v>Fistula repair surgery</v>
      </c>
      <c r="J450" t="str">
        <f t="shared" si="20"/>
        <v xml:space="preserve">Scalpel blade size 22 (individually wrapped),Carbon steel_100_HH124500_CMST
</v>
      </c>
      <c r="K450">
        <f t="shared" si="19"/>
        <v>37.479999999999997</v>
      </c>
      <c r="L450">
        <f t="shared" si="19"/>
        <v>1</v>
      </c>
      <c r="M450">
        <f t="shared" si="19"/>
        <v>37.479999999999997</v>
      </c>
    </row>
    <row r="451" spans="1:13">
      <c r="A451" t="s">
        <v>101</v>
      </c>
      <c r="B451" t="s">
        <v>254</v>
      </c>
      <c r="C451" t="s">
        <v>882</v>
      </c>
      <c r="D451">
        <v>1671.67</v>
      </c>
      <c r="E451">
        <v>1</v>
      </c>
      <c r="F451">
        <f t="shared" si="18"/>
        <v>1671.67</v>
      </c>
      <c r="H451" t="str">
        <f t="shared" si="20"/>
        <v>Maternal/Newborn and Reproductive Health</v>
      </c>
      <c r="I451" t="str">
        <f t="shared" si="20"/>
        <v>Fistula repair surgery</v>
      </c>
      <c r="J451" t="str">
        <f t="shared" si="20"/>
        <v xml:space="preserve">Silk black braided non absorbable suture sterile 3/0 on 30mm 1/2 circle cutting needle_12_GG026700_CMST
</v>
      </c>
      <c r="K451">
        <f t="shared" si="19"/>
        <v>1671.67</v>
      </c>
      <c r="L451">
        <f t="shared" si="19"/>
        <v>1</v>
      </c>
      <c r="M451">
        <f t="shared" si="19"/>
        <v>1671.67</v>
      </c>
    </row>
    <row r="452" spans="1:13">
      <c r="A452" t="s">
        <v>101</v>
      </c>
      <c r="B452" t="s">
        <v>254</v>
      </c>
      <c r="C452" t="s">
        <v>982</v>
      </c>
      <c r="D452">
        <v>25.98</v>
      </c>
      <c r="E452">
        <v>1</v>
      </c>
      <c r="F452">
        <f t="shared" si="18"/>
        <v>25.98</v>
      </c>
      <c r="H452" t="str">
        <f t="shared" si="20"/>
        <v>Maternal/Newborn and Reproductive Health</v>
      </c>
      <c r="I452" t="str">
        <f t="shared" si="20"/>
        <v>Fistula repair surgery</v>
      </c>
      <c r="J452" t="str">
        <f t="shared" si="20"/>
        <v xml:space="preserve">Syringe, 20ml, disposable with 21g needle_Each_HH146700_CMST
</v>
      </c>
      <c r="K452">
        <f t="shared" si="19"/>
        <v>25.98</v>
      </c>
      <c r="L452">
        <f t="shared" si="19"/>
        <v>1</v>
      </c>
      <c r="M452">
        <f t="shared" si="19"/>
        <v>25.98</v>
      </c>
    </row>
    <row r="453" spans="1:13">
      <c r="A453" t="s">
        <v>101</v>
      </c>
      <c r="B453" t="s">
        <v>254</v>
      </c>
      <c r="C453" t="s">
        <v>983</v>
      </c>
      <c r="D453">
        <v>357.5</v>
      </c>
      <c r="E453">
        <v>1</v>
      </c>
      <c r="F453">
        <f t="shared" si="18"/>
        <v>357.5</v>
      </c>
      <c r="H453" t="str">
        <f t="shared" si="20"/>
        <v>Maternal/Newborn and Reproductive Health</v>
      </c>
      <c r="I453" t="str">
        <f t="shared" si="20"/>
        <v>Fistula repair surgery</v>
      </c>
      <c r="J453" t="str">
        <f t="shared" si="20"/>
        <v>vycl 1 needle round bodied ½ circle 40mm_12_CMST</v>
      </c>
      <c r="K453">
        <f t="shared" si="19"/>
        <v>357.5</v>
      </c>
      <c r="L453">
        <f t="shared" si="19"/>
        <v>1</v>
      </c>
      <c r="M453">
        <f t="shared" si="19"/>
        <v>357.5</v>
      </c>
    </row>
    <row r="454" spans="1:13">
      <c r="A454" t="s">
        <v>101</v>
      </c>
      <c r="B454" t="s">
        <v>254</v>
      </c>
      <c r="C454" t="s">
        <v>934</v>
      </c>
      <c r="D454">
        <v>63.26</v>
      </c>
      <c r="E454">
        <v>1</v>
      </c>
      <c r="F454">
        <f t="shared" ref="F454:F517" si="21">E454*D454</f>
        <v>63.26</v>
      </c>
      <c r="H454" t="str">
        <f t="shared" si="20"/>
        <v>Maternal/Newborn and Reproductive Health</v>
      </c>
      <c r="I454" t="str">
        <f t="shared" si="20"/>
        <v>Fistula repair surgery</v>
      </c>
      <c r="J454" t="str">
        <f t="shared" si="20"/>
        <v xml:space="preserve">Water for injections, 10ml_Each_BB077100_CMST
</v>
      </c>
      <c r="K454">
        <f t="shared" si="19"/>
        <v>63.26</v>
      </c>
      <c r="L454">
        <f t="shared" si="19"/>
        <v>1</v>
      </c>
      <c r="M454">
        <f t="shared" si="19"/>
        <v>63.26</v>
      </c>
    </row>
    <row r="455" spans="1:13">
      <c r="A455" t="s">
        <v>101</v>
      </c>
      <c r="B455" t="s">
        <v>724</v>
      </c>
      <c r="C455" t="s">
        <v>1003</v>
      </c>
      <c r="D455">
        <v>0</v>
      </c>
      <c r="E455">
        <v>1</v>
      </c>
      <c r="F455">
        <f t="shared" si="21"/>
        <v>0</v>
      </c>
      <c r="H455" t="str">
        <f t="shared" si="20"/>
        <v>Maternal/Newborn and Reproductive Health</v>
      </c>
      <c r="I455" t="str">
        <f t="shared" si="20"/>
        <v>Hysterectomy</v>
      </c>
      <c r="J455" t="str">
        <f t="shared" si="20"/>
        <v>ADD</v>
      </c>
      <c r="K455">
        <f t="shared" si="19"/>
        <v>0</v>
      </c>
      <c r="L455">
        <f t="shared" si="19"/>
        <v>1</v>
      </c>
      <c r="M455">
        <f t="shared" si="19"/>
        <v>0</v>
      </c>
    </row>
    <row r="456" spans="1:13">
      <c r="A456" t="s">
        <v>101</v>
      </c>
      <c r="B456" t="s">
        <v>724</v>
      </c>
      <c r="C456" t="s">
        <v>1004</v>
      </c>
      <c r="D456">
        <v>216.97</v>
      </c>
      <c r="E456">
        <v>1</v>
      </c>
      <c r="F456">
        <f t="shared" si="21"/>
        <v>216.97</v>
      </c>
      <c r="H456" t="str">
        <f t="shared" si="20"/>
        <v>Maternal/Newborn and Reproductive Health</v>
      </c>
      <c r="I456" t="str">
        <f t="shared" si="20"/>
        <v>Hysterectomy</v>
      </c>
      <c r="J456" t="str">
        <f t="shared" si="20"/>
        <v xml:space="preserve">Bags urine drainage 2,000ml with outlet_Each_HH008100_CMST
</v>
      </c>
      <c r="K456">
        <f t="shared" si="19"/>
        <v>216.97</v>
      </c>
      <c r="L456">
        <f t="shared" si="19"/>
        <v>1</v>
      </c>
      <c r="M456">
        <f t="shared" si="19"/>
        <v>216.97</v>
      </c>
    </row>
    <row r="457" spans="1:13">
      <c r="A457" t="s">
        <v>101</v>
      </c>
      <c r="B457" t="s">
        <v>724</v>
      </c>
      <c r="C457" t="s">
        <v>820</v>
      </c>
      <c r="D457">
        <v>629.67999999999995</v>
      </c>
      <c r="E457">
        <v>2</v>
      </c>
      <c r="F457">
        <f t="shared" si="21"/>
        <v>1259.3599999999999</v>
      </c>
      <c r="H457" t="str">
        <f t="shared" si="20"/>
        <v>Maternal/Newborn and Reproductive Health</v>
      </c>
      <c r="I457" t="str">
        <f t="shared" si="20"/>
        <v>Hysterectomy</v>
      </c>
      <c r="J457" t="str">
        <f t="shared" si="20"/>
        <v xml:space="preserve">Cannula iv (winged with injection pot) 16G_Each_HH012900_CMST
</v>
      </c>
      <c r="K457">
        <f t="shared" si="19"/>
        <v>629.67999999999995</v>
      </c>
      <c r="L457">
        <f t="shared" si="19"/>
        <v>2</v>
      </c>
      <c r="M457">
        <f t="shared" si="19"/>
        <v>1259.3599999999999</v>
      </c>
    </row>
    <row r="458" spans="1:13">
      <c r="A458" t="s">
        <v>101</v>
      </c>
      <c r="B458" t="s">
        <v>724</v>
      </c>
      <c r="C458" t="s">
        <v>1005</v>
      </c>
      <c r="D458">
        <v>325.95</v>
      </c>
      <c r="E458">
        <v>1</v>
      </c>
      <c r="F458">
        <f t="shared" si="21"/>
        <v>325.95</v>
      </c>
      <c r="H458" t="str">
        <f t="shared" si="20"/>
        <v>Maternal/Newborn and Reproductive Health</v>
      </c>
      <c r="I458" t="str">
        <f t="shared" si="20"/>
        <v>Hysterectomy</v>
      </c>
      <c r="J458" t="str">
        <f t="shared" si="20"/>
        <v>catheter</v>
      </c>
      <c r="K458">
        <f t="shared" si="19"/>
        <v>325.95</v>
      </c>
      <c r="L458">
        <f t="shared" si="19"/>
        <v>1</v>
      </c>
      <c r="M458">
        <f t="shared" si="19"/>
        <v>325.95</v>
      </c>
    </row>
    <row r="459" spans="1:13">
      <c r="A459" t="s">
        <v>101</v>
      </c>
      <c r="B459" t="s">
        <v>724</v>
      </c>
      <c r="C459" t="s">
        <v>1006</v>
      </c>
      <c r="D459">
        <v>2498.02</v>
      </c>
      <c r="E459">
        <v>1</v>
      </c>
      <c r="F459">
        <f t="shared" si="21"/>
        <v>2498.02</v>
      </c>
      <c r="H459" t="str">
        <f t="shared" si="20"/>
        <v>Maternal/Newborn and Reproductive Health</v>
      </c>
      <c r="I459" t="str">
        <f t="shared" si="20"/>
        <v>Hysterectomy</v>
      </c>
      <c r="J459" t="str">
        <f t="shared" si="20"/>
        <v>Ceftriaxone 1g, PFR</v>
      </c>
      <c r="K459">
        <f t="shared" si="19"/>
        <v>2498.02</v>
      </c>
      <c r="L459">
        <f t="shared" si="19"/>
        <v>1</v>
      </c>
      <c r="M459">
        <f t="shared" si="19"/>
        <v>2498.02</v>
      </c>
    </row>
    <row r="460" spans="1:13">
      <c r="A460" t="s">
        <v>101</v>
      </c>
      <c r="B460" t="s">
        <v>724</v>
      </c>
      <c r="C460" t="s">
        <v>891</v>
      </c>
      <c r="D460">
        <v>2689.81</v>
      </c>
      <c r="E460">
        <v>1</v>
      </c>
      <c r="F460">
        <f t="shared" si="21"/>
        <v>2689.81</v>
      </c>
      <c r="H460" t="str">
        <f t="shared" si="20"/>
        <v>Maternal/Newborn and Reproductive Health</v>
      </c>
      <c r="I460" t="str">
        <f t="shared" si="20"/>
        <v>Hysterectomy</v>
      </c>
      <c r="J460" t="str">
        <f t="shared" si="20"/>
        <v xml:space="preserve">Cotton wool, 500g_Each_FF007800_CMST
</v>
      </c>
      <c r="K460">
        <f t="shared" si="19"/>
        <v>2689.81</v>
      </c>
      <c r="L460">
        <f t="shared" si="19"/>
        <v>1</v>
      </c>
      <c r="M460">
        <f t="shared" si="19"/>
        <v>2689.81</v>
      </c>
    </row>
    <row r="461" spans="1:13">
      <c r="A461" t="s">
        <v>101</v>
      </c>
      <c r="B461" t="s">
        <v>724</v>
      </c>
      <c r="C461" t="s">
        <v>942</v>
      </c>
      <c r="D461">
        <v>1100</v>
      </c>
      <c r="E461">
        <v>1</v>
      </c>
      <c r="F461">
        <f t="shared" si="21"/>
        <v>1100</v>
      </c>
      <c r="H461" t="str">
        <f t="shared" si="20"/>
        <v>Maternal/Newborn and Reproductive Health</v>
      </c>
      <c r="I461" t="str">
        <f t="shared" si="20"/>
        <v>Hysterectomy</v>
      </c>
      <c r="J461" t="str">
        <f t="shared" si="20"/>
        <v>FBC</v>
      </c>
      <c r="K461">
        <f t="shared" si="19"/>
        <v>1100</v>
      </c>
      <c r="L461">
        <f t="shared" si="19"/>
        <v>1</v>
      </c>
      <c r="M461">
        <f t="shared" si="19"/>
        <v>1100</v>
      </c>
    </row>
    <row r="462" spans="1:13">
      <c r="A462" t="s">
        <v>101</v>
      </c>
      <c r="B462" t="s">
        <v>724</v>
      </c>
      <c r="C462" t="s">
        <v>931</v>
      </c>
      <c r="D462">
        <v>15.64</v>
      </c>
      <c r="E462">
        <v>1</v>
      </c>
      <c r="F462">
        <f t="shared" si="21"/>
        <v>15.64</v>
      </c>
      <c r="H462" t="str">
        <f t="shared" si="20"/>
        <v>Maternal/Newborn and Reproductive Health</v>
      </c>
      <c r="I462" t="str">
        <f t="shared" si="20"/>
        <v>Hysterectomy</v>
      </c>
      <c r="J462" t="str">
        <f t="shared" si="20"/>
        <v xml:space="preserve">Gauze, swabs 8-ply 10cm x 10cm_100_FF010800_CMST
</v>
      </c>
      <c r="K462">
        <f t="shared" si="19"/>
        <v>15.64</v>
      </c>
      <c r="L462">
        <f t="shared" si="19"/>
        <v>1</v>
      </c>
      <c r="M462">
        <f t="shared" si="19"/>
        <v>15.64</v>
      </c>
    </row>
    <row r="463" spans="1:13">
      <c r="A463" t="s">
        <v>101</v>
      </c>
      <c r="B463" t="s">
        <v>724</v>
      </c>
      <c r="C463" t="s">
        <v>1007</v>
      </c>
      <c r="D463">
        <v>1860</v>
      </c>
      <c r="E463">
        <v>1</v>
      </c>
      <c r="F463">
        <f t="shared" si="21"/>
        <v>1860</v>
      </c>
      <c r="H463" t="str">
        <f t="shared" si="20"/>
        <v>Maternal/Newborn and Reproductive Health</v>
      </c>
      <c r="I463" t="str">
        <f t="shared" si="20"/>
        <v>Hysterectomy</v>
      </c>
      <c r="J463" t="str">
        <f t="shared" si="20"/>
        <v>giving set</v>
      </c>
      <c r="K463">
        <f t="shared" si="19"/>
        <v>1860</v>
      </c>
      <c r="L463">
        <f t="shared" si="19"/>
        <v>1</v>
      </c>
      <c r="M463">
        <f t="shared" si="19"/>
        <v>1860</v>
      </c>
    </row>
    <row r="464" spans="1:13">
      <c r="A464" t="s">
        <v>101</v>
      </c>
      <c r="B464" t="s">
        <v>724</v>
      </c>
      <c r="C464" t="s">
        <v>1008</v>
      </c>
      <c r="D464">
        <v>3634.68</v>
      </c>
      <c r="E464">
        <v>1</v>
      </c>
      <c r="F464">
        <f t="shared" si="21"/>
        <v>3634.68</v>
      </c>
      <c r="H464" t="str">
        <f t="shared" si="20"/>
        <v>Maternal/Newborn and Reproductive Health</v>
      </c>
      <c r="I464" t="str">
        <f t="shared" si="20"/>
        <v>Hysterectomy</v>
      </c>
      <c r="J464" t="str">
        <f t="shared" si="20"/>
        <v>Normal saline 0.9% 1000ml</v>
      </c>
      <c r="K464">
        <f t="shared" si="19"/>
        <v>3634.68</v>
      </c>
      <c r="L464">
        <f t="shared" si="19"/>
        <v>1</v>
      </c>
      <c r="M464">
        <f t="shared" si="19"/>
        <v>3634.68</v>
      </c>
    </row>
    <row r="465" spans="1:13">
      <c r="A465" t="s">
        <v>101</v>
      </c>
      <c r="B465" t="s">
        <v>724</v>
      </c>
      <c r="C465" t="s">
        <v>1000</v>
      </c>
      <c r="D465">
        <v>19.989999999999998</v>
      </c>
      <c r="E465">
        <v>1</v>
      </c>
      <c r="F465">
        <f t="shared" si="21"/>
        <v>19.989999999999998</v>
      </c>
      <c r="H465" t="str">
        <f t="shared" si="20"/>
        <v>Maternal/Newborn and Reproductive Health</v>
      </c>
      <c r="I465" t="str">
        <f t="shared" si="20"/>
        <v>Hysterectomy</v>
      </c>
      <c r="J465" t="str">
        <f t="shared" si="20"/>
        <v xml:space="preserve">Powder Free Gloves (Small)_100_HH077150_CMST
</v>
      </c>
      <c r="K465">
        <f t="shared" si="19"/>
        <v>19.989999999999998</v>
      </c>
      <c r="L465">
        <f t="shared" si="19"/>
        <v>1</v>
      </c>
      <c r="M465">
        <f t="shared" si="19"/>
        <v>19.989999999999998</v>
      </c>
    </row>
    <row r="466" spans="1:13">
      <c r="A466" t="s">
        <v>101</v>
      </c>
      <c r="B466" t="s">
        <v>115</v>
      </c>
      <c r="C466" t="s">
        <v>932</v>
      </c>
      <c r="D466">
        <v>111.4</v>
      </c>
      <c r="E466">
        <v>1</v>
      </c>
      <c r="F466">
        <f t="shared" si="21"/>
        <v>111.4</v>
      </c>
      <c r="H466" t="str">
        <f t="shared" si="20"/>
        <v>Maternal/Newborn and Reproductive Health</v>
      </c>
      <c r="I466" t="str">
        <f t="shared" si="20"/>
        <v>Implant</v>
      </c>
      <c r="J466" t="str">
        <f t="shared" si="20"/>
        <v xml:space="preserve">Glove disposable powdered latex medium_100_HH077700_CMST
</v>
      </c>
      <c r="K466">
        <f t="shared" si="19"/>
        <v>111.4</v>
      </c>
      <c r="L466">
        <f t="shared" si="19"/>
        <v>1</v>
      </c>
      <c r="M466">
        <f t="shared" si="19"/>
        <v>111.4</v>
      </c>
    </row>
    <row r="467" spans="1:13">
      <c r="A467" t="s">
        <v>101</v>
      </c>
      <c r="B467" t="s">
        <v>115</v>
      </c>
      <c r="C467" t="s">
        <v>1009</v>
      </c>
      <c r="D467">
        <v>622.12</v>
      </c>
      <c r="E467">
        <v>0.5</v>
      </c>
      <c r="F467">
        <f t="shared" si="21"/>
        <v>311.06</v>
      </c>
      <c r="H467" t="str">
        <f t="shared" si="20"/>
        <v>Maternal/Newborn and Reproductive Health</v>
      </c>
      <c r="I467" t="str">
        <f t="shared" si="20"/>
        <v>Implant</v>
      </c>
      <c r="J467" t="str">
        <f t="shared" si="20"/>
        <v xml:space="preserve">Implanon (Etonogestrel 68mg)_Each_FP004100_CMST
</v>
      </c>
      <c r="K467">
        <f t="shared" si="19"/>
        <v>622.12</v>
      </c>
      <c r="L467">
        <f t="shared" si="19"/>
        <v>0.5</v>
      </c>
      <c r="M467">
        <f t="shared" si="19"/>
        <v>311.06</v>
      </c>
    </row>
    <row r="468" spans="1:13">
      <c r="A468" t="s">
        <v>101</v>
      </c>
      <c r="B468" t="s">
        <v>115</v>
      </c>
      <c r="C468" t="s">
        <v>1010</v>
      </c>
      <c r="D468">
        <v>898.1</v>
      </c>
      <c r="E468">
        <v>0.5</v>
      </c>
      <c r="F468">
        <f t="shared" si="21"/>
        <v>449.05</v>
      </c>
      <c r="H468" t="str">
        <f t="shared" si="20"/>
        <v>Maternal/Newborn and Reproductive Health</v>
      </c>
      <c r="I468" t="str">
        <f t="shared" si="20"/>
        <v>Implant</v>
      </c>
      <c r="J468" t="str">
        <f t="shared" si="20"/>
        <v xml:space="preserve">Jadelle(implant)_Each_FP003700_CMST
</v>
      </c>
      <c r="K468">
        <f t="shared" si="19"/>
        <v>898.1</v>
      </c>
      <c r="L468">
        <f t="shared" si="19"/>
        <v>0.5</v>
      </c>
      <c r="M468">
        <f t="shared" si="19"/>
        <v>449.05</v>
      </c>
    </row>
    <row r="469" spans="1:13">
      <c r="A469" t="s">
        <v>101</v>
      </c>
      <c r="B469" t="s">
        <v>115</v>
      </c>
      <c r="C469" t="s">
        <v>1011</v>
      </c>
      <c r="D469">
        <v>309.69</v>
      </c>
      <c r="E469">
        <v>1</v>
      </c>
      <c r="F469">
        <f t="shared" si="21"/>
        <v>309.69</v>
      </c>
      <c r="H469" t="str">
        <f t="shared" si="20"/>
        <v>Maternal/Newborn and Reproductive Health</v>
      </c>
      <c r="I469" t="str">
        <f t="shared" si="20"/>
        <v>Implant</v>
      </c>
      <c r="J469" t="str">
        <f t="shared" si="20"/>
        <v>Lidocaine HCl (in dextrose 7.5%), ampoule 2 ml</v>
      </c>
      <c r="K469">
        <f t="shared" si="19"/>
        <v>309.69</v>
      </c>
      <c r="L469">
        <f t="shared" si="19"/>
        <v>1</v>
      </c>
      <c r="M469">
        <f t="shared" si="19"/>
        <v>309.69</v>
      </c>
    </row>
    <row r="470" spans="1:13">
      <c r="A470" t="s">
        <v>101</v>
      </c>
      <c r="B470" t="s">
        <v>115</v>
      </c>
      <c r="C470" t="s">
        <v>1012</v>
      </c>
      <c r="D470">
        <v>178.75</v>
      </c>
      <c r="E470">
        <v>1</v>
      </c>
      <c r="F470">
        <f t="shared" si="21"/>
        <v>178.75</v>
      </c>
      <c r="H470" t="str">
        <f t="shared" si="20"/>
        <v>Maternal/Newborn and Reproductive Health</v>
      </c>
      <c r="I470" t="str">
        <f t="shared" si="20"/>
        <v>Implant</v>
      </c>
      <c r="J470" t="str">
        <f t="shared" si="20"/>
        <v>Needle suture intestinal round bodied ½ circle trocar_6_CMST</v>
      </c>
      <c r="K470">
        <f t="shared" si="19"/>
        <v>178.75</v>
      </c>
      <c r="L470">
        <f t="shared" si="19"/>
        <v>1</v>
      </c>
      <c r="M470">
        <f t="shared" si="19"/>
        <v>178.75</v>
      </c>
    </row>
    <row r="471" spans="1:13">
      <c r="A471" t="s">
        <v>101</v>
      </c>
      <c r="B471" t="s">
        <v>115</v>
      </c>
      <c r="C471" t="s">
        <v>880</v>
      </c>
      <c r="D471">
        <v>84.78</v>
      </c>
      <c r="E471">
        <v>1</v>
      </c>
      <c r="F471">
        <f t="shared" si="21"/>
        <v>84.78</v>
      </c>
      <c r="H471" t="str">
        <f t="shared" si="20"/>
        <v>Maternal/Newborn and Reproductive Health</v>
      </c>
      <c r="I471" t="str">
        <f t="shared" si="20"/>
        <v>Implant</v>
      </c>
      <c r="J471" t="str">
        <f t="shared" si="20"/>
        <v xml:space="preserve">Povidone iodine 10% solution_200ml_DN004470_CMST
</v>
      </c>
      <c r="K471">
        <f t="shared" si="19"/>
        <v>84.78</v>
      </c>
      <c r="L471">
        <f t="shared" si="19"/>
        <v>1</v>
      </c>
      <c r="M471">
        <f t="shared" si="19"/>
        <v>84.78</v>
      </c>
    </row>
    <row r="472" spans="1:13">
      <c r="A472" t="s">
        <v>101</v>
      </c>
      <c r="B472" t="s">
        <v>115</v>
      </c>
      <c r="C472" t="s">
        <v>1013</v>
      </c>
      <c r="D472">
        <v>0</v>
      </c>
      <c r="E472">
        <v>1</v>
      </c>
      <c r="F472">
        <f t="shared" si="21"/>
        <v>0</v>
      </c>
      <c r="H472" t="str">
        <f t="shared" si="20"/>
        <v>Maternal/Newborn and Reproductive Health</v>
      </c>
      <c r="I472" t="str">
        <f t="shared" si="20"/>
        <v>Implant</v>
      </c>
      <c r="J472" t="str">
        <f t="shared" si="20"/>
        <v>Sino-Implant</v>
      </c>
      <c r="K472">
        <f t="shared" si="19"/>
        <v>0</v>
      </c>
      <c r="L472">
        <f t="shared" si="19"/>
        <v>1</v>
      </c>
      <c r="M472">
        <f t="shared" si="19"/>
        <v>0</v>
      </c>
    </row>
    <row r="473" spans="1:13">
      <c r="A473" t="s">
        <v>101</v>
      </c>
      <c r="B473" t="s">
        <v>115</v>
      </c>
      <c r="C473" t="s">
        <v>1014</v>
      </c>
      <c r="D473">
        <v>200</v>
      </c>
      <c r="E473">
        <v>1</v>
      </c>
      <c r="F473">
        <f t="shared" si="21"/>
        <v>200</v>
      </c>
      <c r="H473" t="str">
        <f t="shared" si="20"/>
        <v>Maternal/Newborn and Reproductive Health</v>
      </c>
      <c r="I473" t="str">
        <f t="shared" si="20"/>
        <v>Implant</v>
      </c>
      <c r="J473" t="str">
        <f t="shared" si="20"/>
        <v>Syringe, needle + swab</v>
      </c>
      <c r="K473">
        <f t="shared" si="19"/>
        <v>200</v>
      </c>
      <c r="L473">
        <f t="shared" si="19"/>
        <v>1</v>
      </c>
      <c r="M473">
        <f t="shared" si="19"/>
        <v>200</v>
      </c>
    </row>
    <row r="474" spans="1:13">
      <c r="A474" t="s">
        <v>101</v>
      </c>
      <c r="B474" t="s">
        <v>115</v>
      </c>
      <c r="C474" t="s">
        <v>1015</v>
      </c>
      <c r="D474">
        <v>312</v>
      </c>
      <c r="E474">
        <v>1</v>
      </c>
      <c r="F474">
        <f t="shared" si="21"/>
        <v>312</v>
      </c>
      <c r="H474" t="str">
        <f t="shared" si="20"/>
        <v>Maternal/Newborn and Reproductive Health</v>
      </c>
      <c r="I474" t="str">
        <f t="shared" si="20"/>
        <v>Implant</v>
      </c>
      <c r="J474" t="str">
        <f t="shared" si="20"/>
        <v>Trocar</v>
      </c>
      <c r="K474">
        <f t="shared" si="19"/>
        <v>312</v>
      </c>
      <c r="L474">
        <f t="shared" si="19"/>
        <v>1</v>
      </c>
      <c r="M474">
        <f t="shared" si="19"/>
        <v>312</v>
      </c>
    </row>
    <row r="475" spans="1:13">
      <c r="A475" t="s">
        <v>101</v>
      </c>
      <c r="B475" t="s">
        <v>120</v>
      </c>
      <c r="C475" t="s">
        <v>1016</v>
      </c>
      <c r="D475">
        <v>47.49</v>
      </c>
      <c r="E475">
        <v>1</v>
      </c>
      <c r="F475">
        <f t="shared" si="21"/>
        <v>47.49</v>
      </c>
      <c r="H475" t="str">
        <f t="shared" si="20"/>
        <v>Maternal/Newborn and Reproductive Health</v>
      </c>
      <c r="I475" t="str">
        <f t="shared" si="20"/>
        <v>Induction of labour (beyond 41 weeks)</v>
      </c>
      <c r="J475" t="str">
        <f t="shared" si="20"/>
        <v xml:space="preserve">Misoprostol 200 mcg, tablets_100_AA045000_CMST
</v>
      </c>
      <c r="K475">
        <f t="shared" si="19"/>
        <v>47.49</v>
      </c>
      <c r="L475">
        <f t="shared" si="19"/>
        <v>1</v>
      </c>
      <c r="M475">
        <f t="shared" si="19"/>
        <v>47.49</v>
      </c>
    </row>
    <row r="476" spans="1:13">
      <c r="A476" t="s">
        <v>101</v>
      </c>
      <c r="B476" t="s">
        <v>113</v>
      </c>
      <c r="C476" t="s">
        <v>932</v>
      </c>
      <c r="D476">
        <v>37.130000000000003</v>
      </c>
      <c r="E476">
        <v>1</v>
      </c>
      <c r="F476">
        <f t="shared" si="21"/>
        <v>37.130000000000003</v>
      </c>
      <c r="H476" t="str">
        <f t="shared" si="20"/>
        <v>Maternal/Newborn and Reproductive Health</v>
      </c>
      <c r="I476" t="str">
        <f t="shared" si="20"/>
        <v>Injectable Contraception</v>
      </c>
      <c r="J476" t="str">
        <f t="shared" si="20"/>
        <v xml:space="preserve">Glove disposable powdered latex medium_100_HH077700_CMST
</v>
      </c>
      <c r="K476">
        <f t="shared" si="19"/>
        <v>37.130000000000003</v>
      </c>
      <c r="L476">
        <f t="shared" si="19"/>
        <v>1</v>
      </c>
      <c r="M476">
        <f t="shared" si="19"/>
        <v>37.130000000000003</v>
      </c>
    </row>
    <row r="477" spans="1:13">
      <c r="A477" t="s">
        <v>101</v>
      </c>
      <c r="B477" t="s">
        <v>113</v>
      </c>
      <c r="C477" t="s">
        <v>1017</v>
      </c>
      <c r="D477">
        <v>481.2</v>
      </c>
      <c r="E477">
        <v>1</v>
      </c>
      <c r="F477">
        <f t="shared" si="21"/>
        <v>481.2</v>
      </c>
      <c r="H477" t="str">
        <f t="shared" si="20"/>
        <v>Maternal/Newborn and Reproductive Health</v>
      </c>
      <c r="I477" t="str">
        <f t="shared" si="20"/>
        <v>Injectable Contraception</v>
      </c>
      <c r="J477" t="str">
        <f t="shared" si="20"/>
        <v>Medroxyprogesterone acetate injection 150mg/mL, 1mL vial with 2ml syringe with 22g 0.7 X 25mm needle_Each_BB049500_CMST</v>
      </c>
      <c r="K477">
        <f t="shared" si="19"/>
        <v>481.2</v>
      </c>
      <c r="L477">
        <f t="shared" si="19"/>
        <v>1</v>
      </c>
      <c r="M477">
        <f t="shared" si="19"/>
        <v>481.2</v>
      </c>
    </row>
    <row r="478" spans="1:13">
      <c r="A478" t="s">
        <v>101</v>
      </c>
      <c r="B478" t="s">
        <v>113</v>
      </c>
      <c r="C478" t="s">
        <v>1018</v>
      </c>
      <c r="D478">
        <v>0</v>
      </c>
      <c r="E478">
        <v>0.5</v>
      </c>
      <c r="F478">
        <f t="shared" si="21"/>
        <v>0</v>
      </c>
      <c r="H478" t="str">
        <f t="shared" si="20"/>
        <v>Maternal/Newborn and Reproductive Health</v>
      </c>
      <c r="I478" t="str">
        <f t="shared" si="20"/>
        <v>Injectable Contraception</v>
      </c>
      <c r="J478" t="str">
        <f t="shared" si="20"/>
        <v>sayana</v>
      </c>
      <c r="K478">
        <f t="shared" si="19"/>
        <v>0</v>
      </c>
      <c r="L478">
        <f t="shared" si="19"/>
        <v>0.5</v>
      </c>
      <c r="M478">
        <f t="shared" si="19"/>
        <v>0</v>
      </c>
    </row>
    <row r="479" spans="1:13">
      <c r="A479" t="s">
        <v>101</v>
      </c>
      <c r="B479" t="s">
        <v>113</v>
      </c>
      <c r="C479" t="s">
        <v>1019</v>
      </c>
      <c r="D479">
        <v>147.32</v>
      </c>
      <c r="E479">
        <v>1</v>
      </c>
      <c r="F479">
        <f t="shared" si="21"/>
        <v>147.32</v>
      </c>
      <c r="H479" t="str">
        <f t="shared" si="20"/>
        <v>Maternal/Newborn and Reproductive Health</v>
      </c>
      <c r="I479" t="str">
        <f t="shared" si="20"/>
        <v>Injectable Contraception</v>
      </c>
      <c r="J479" t="str">
        <f t="shared" si="20"/>
        <v>Syringe, Autodisable SoloShot IX</v>
      </c>
      <c r="K479">
        <f t="shared" si="19"/>
        <v>147.32</v>
      </c>
      <c r="L479">
        <f t="shared" si="19"/>
        <v>1</v>
      </c>
      <c r="M479">
        <f t="shared" si="19"/>
        <v>147.32</v>
      </c>
    </row>
    <row r="480" spans="1:13">
      <c r="A480" t="s">
        <v>101</v>
      </c>
      <c r="B480" t="s">
        <v>113</v>
      </c>
      <c r="C480" t="s">
        <v>1020</v>
      </c>
      <c r="D480">
        <v>31.63</v>
      </c>
      <c r="E480">
        <v>1</v>
      </c>
      <c r="F480">
        <f t="shared" si="21"/>
        <v>31.63</v>
      </c>
      <c r="H480" t="str">
        <f t="shared" si="20"/>
        <v>Maternal/Newborn and Reproductive Health</v>
      </c>
      <c r="I480" t="str">
        <f t="shared" si="20"/>
        <v>Injectable Contraception</v>
      </c>
      <c r="J480" t="str">
        <f t="shared" si="20"/>
        <v>WATER FOR injection 10 mls</v>
      </c>
      <c r="K480">
        <f t="shared" si="19"/>
        <v>31.63</v>
      </c>
      <c r="L480">
        <f t="shared" si="19"/>
        <v>1</v>
      </c>
      <c r="M480">
        <f t="shared" si="19"/>
        <v>31.63</v>
      </c>
    </row>
    <row r="481" spans="1:13">
      <c r="A481" t="s">
        <v>101</v>
      </c>
      <c r="B481" t="s">
        <v>114</v>
      </c>
      <c r="C481" t="s">
        <v>932</v>
      </c>
      <c r="D481">
        <v>37.130000000000003</v>
      </c>
      <c r="E481">
        <v>1</v>
      </c>
      <c r="F481">
        <f t="shared" si="21"/>
        <v>37.130000000000003</v>
      </c>
      <c r="H481" t="str">
        <f t="shared" si="20"/>
        <v>Maternal/Newborn and Reproductive Health</v>
      </c>
      <c r="I481" t="str">
        <f t="shared" si="20"/>
        <v>IUD</v>
      </c>
      <c r="J481" t="str">
        <f t="shared" si="20"/>
        <v xml:space="preserve">Glove disposable powdered latex medium_100_HH077700_CMST
</v>
      </c>
      <c r="K481">
        <f t="shared" si="19"/>
        <v>37.130000000000003</v>
      </c>
      <c r="L481">
        <f t="shared" si="19"/>
        <v>1</v>
      </c>
      <c r="M481">
        <f t="shared" si="19"/>
        <v>37.130000000000003</v>
      </c>
    </row>
    <row r="482" spans="1:13">
      <c r="A482" t="s">
        <v>101</v>
      </c>
      <c r="B482" t="s">
        <v>114</v>
      </c>
      <c r="C482" t="s">
        <v>1021</v>
      </c>
      <c r="D482">
        <v>26.42</v>
      </c>
      <c r="E482">
        <v>1</v>
      </c>
      <c r="F482">
        <f t="shared" si="21"/>
        <v>26.42</v>
      </c>
      <c r="H482" t="str">
        <f t="shared" si="20"/>
        <v>Maternal/Newborn and Reproductive Health</v>
      </c>
      <c r="I482" t="str">
        <f t="shared" si="20"/>
        <v>IUD</v>
      </c>
      <c r="J482" t="str">
        <f t="shared" si="20"/>
        <v>IUD, Copper T-380A</v>
      </c>
      <c r="K482">
        <f t="shared" si="19"/>
        <v>26.42</v>
      </c>
      <c r="L482">
        <f t="shared" si="19"/>
        <v>1</v>
      </c>
      <c r="M482">
        <f t="shared" si="19"/>
        <v>26.42</v>
      </c>
    </row>
    <row r="483" spans="1:13">
      <c r="A483" t="s">
        <v>101</v>
      </c>
      <c r="B483" t="s">
        <v>111</v>
      </c>
      <c r="C483" t="s">
        <v>1022</v>
      </c>
      <c r="D483">
        <v>4194</v>
      </c>
      <c r="E483">
        <v>1</v>
      </c>
      <c r="F483">
        <f t="shared" si="21"/>
        <v>4194</v>
      </c>
      <c r="H483" t="str">
        <f t="shared" si="20"/>
        <v>Maternal/Newborn and Reproductive Health</v>
      </c>
      <c r="I483" t="str">
        <f t="shared" si="20"/>
        <v>Male condom</v>
      </c>
      <c r="J483" t="str">
        <f t="shared" si="20"/>
        <v>Condom, male</v>
      </c>
      <c r="K483">
        <f t="shared" si="19"/>
        <v>4194</v>
      </c>
      <c r="L483">
        <f t="shared" si="19"/>
        <v>1</v>
      </c>
      <c r="M483">
        <f t="shared" si="19"/>
        <v>4194</v>
      </c>
    </row>
    <row r="484" spans="1:13">
      <c r="A484" t="s">
        <v>101</v>
      </c>
      <c r="B484" t="s">
        <v>125</v>
      </c>
      <c r="C484" t="s">
        <v>1023</v>
      </c>
      <c r="D484">
        <v>247.5</v>
      </c>
      <c r="E484">
        <v>2</v>
      </c>
      <c r="F484">
        <f t="shared" si="21"/>
        <v>495</v>
      </c>
      <c r="H484" t="str">
        <f t="shared" si="20"/>
        <v>Maternal/Newborn and Reproductive Health</v>
      </c>
      <c r="I484" t="str">
        <f t="shared" si="20"/>
        <v>Management of obstructed labour</v>
      </c>
      <c r="J484" t="str">
        <f t="shared" si="20"/>
        <v xml:space="preserve">Adrenaline 1/1000, 1ml_Each_BB003300_CMST
</v>
      </c>
      <c r="K484">
        <f t="shared" si="19"/>
        <v>247.5</v>
      </c>
      <c r="L484">
        <f t="shared" si="19"/>
        <v>2</v>
      </c>
      <c r="M484">
        <f t="shared" si="19"/>
        <v>495</v>
      </c>
    </row>
    <row r="485" spans="1:13">
      <c r="A485" t="s">
        <v>101</v>
      </c>
      <c r="B485" t="s">
        <v>125</v>
      </c>
      <c r="C485" t="s">
        <v>953</v>
      </c>
      <c r="D485">
        <v>5538.4</v>
      </c>
      <c r="E485">
        <v>1</v>
      </c>
      <c r="F485">
        <f t="shared" si="21"/>
        <v>5538.4</v>
      </c>
      <c r="H485" t="str">
        <f t="shared" si="20"/>
        <v>Maternal/Newborn and Reproductive Health</v>
      </c>
      <c r="I485" t="str">
        <f t="shared" si="20"/>
        <v>Management of obstructed labour</v>
      </c>
      <c r="J485" t="str">
        <f t="shared" si="20"/>
        <v xml:space="preserve">Ampicillin injection 500mg, PFR_Each_BB005400_CMST
</v>
      </c>
      <c r="K485">
        <f t="shared" si="19"/>
        <v>5538.4</v>
      </c>
      <c r="L485">
        <f t="shared" si="19"/>
        <v>1</v>
      </c>
      <c r="M485">
        <f t="shared" si="19"/>
        <v>5538.4</v>
      </c>
    </row>
    <row r="486" spans="1:13">
      <c r="A486" t="s">
        <v>101</v>
      </c>
      <c r="B486" t="s">
        <v>125</v>
      </c>
      <c r="C486" t="s">
        <v>871</v>
      </c>
      <c r="D486">
        <v>130.36000000000001</v>
      </c>
      <c r="E486">
        <v>0.2</v>
      </c>
      <c r="F486">
        <f t="shared" si="21"/>
        <v>26.072000000000003</v>
      </c>
      <c r="H486" t="str">
        <f t="shared" si="20"/>
        <v>Maternal/Newborn and Reproductive Health</v>
      </c>
      <c r="I486" t="str">
        <f t="shared" si="20"/>
        <v>Management of obstructed labour</v>
      </c>
      <c r="J486" t="str">
        <f t="shared" si="20"/>
        <v xml:space="preserve">Atropine sulphate 600 micrograms/ml, 1ml_Each_BB006600_CMST
</v>
      </c>
      <c r="K486">
        <f t="shared" si="19"/>
        <v>130.36000000000001</v>
      </c>
      <c r="L486">
        <f t="shared" si="19"/>
        <v>0.2</v>
      </c>
      <c r="M486">
        <f t="shared" si="19"/>
        <v>26.072000000000003</v>
      </c>
    </row>
    <row r="487" spans="1:13">
      <c r="A487" t="s">
        <v>101</v>
      </c>
      <c r="B487" t="s">
        <v>125</v>
      </c>
      <c r="C487" t="s">
        <v>1004</v>
      </c>
      <c r="D487">
        <v>216.97</v>
      </c>
      <c r="E487">
        <v>1</v>
      </c>
      <c r="F487">
        <f t="shared" si="21"/>
        <v>216.97</v>
      </c>
      <c r="H487" t="str">
        <f t="shared" si="20"/>
        <v>Maternal/Newborn and Reproductive Health</v>
      </c>
      <c r="I487" t="str">
        <f t="shared" si="20"/>
        <v>Management of obstructed labour</v>
      </c>
      <c r="J487" t="str">
        <f t="shared" si="20"/>
        <v xml:space="preserve">Bags urine drainage 2,000ml with outlet_Each_HH008100_CMST
</v>
      </c>
      <c r="K487">
        <f t="shared" si="19"/>
        <v>216.97</v>
      </c>
      <c r="L487">
        <f t="shared" si="19"/>
        <v>1</v>
      </c>
      <c r="M487">
        <f t="shared" si="19"/>
        <v>216.97</v>
      </c>
    </row>
    <row r="488" spans="1:13">
      <c r="A488" t="s">
        <v>101</v>
      </c>
      <c r="B488" t="s">
        <v>125</v>
      </c>
      <c r="C488" t="s">
        <v>872</v>
      </c>
      <c r="D488">
        <v>613.77</v>
      </c>
      <c r="E488">
        <v>1</v>
      </c>
      <c r="F488">
        <f t="shared" si="21"/>
        <v>613.77</v>
      </c>
      <c r="H488" t="str">
        <f t="shared" si="20"/>
        <v>Maternal/Newborn and Reproductive Health</v>
      </c>
      <c r="I488" t="str">
        <f t="shared" si="20"/>
        <v>Management of obstructed labour</v>
      </c>
      <c r="J488" t="str">
        <f t="shared" si="20"/>
        <v xml:space="preserve">Catgut chromic suture sterile 0, round bodied ? circle 40mm needle_12_GG000600_CMST
</v>
      </c>
      <c r="K488">
        <f t="shared" si="20"/>
        <v>613.77</v>
      </c>
      <c r="L488">
        <f t="shared" si="20"/>
        <v>1</v>
      </c>
      <c r="M488">
        <f t="shared" si="20"/>
        <v>613.77</v>
      </c>
    </row>
    <row r="489" spans="1:13">
      <c r="A489" t="s">
        <v>101</v>
      </c>
      <c r="B489" t="s">
        <v>125</v>
      </c>
      <c r="C489" t="s">
        <v>853</v>
      </c>
      <c r="D489">
        <v>356.86</v>
      </c>
      <c r="E489">
        <v>1</v>
      </c>
      <c r="F489">
        <f t="shared" si="21"/>
        <v>356.86</v>
      </c>
      <c r="H489" t="str">
        <f t="shared" ref="H489:M531" si="22">A489</f>
        <v>Maternal/Newborn and Reproductive Health</v>
      </c>
      <c r="I489" t="str">
        <f t="shared" si="22"/>
        <v>Management of obstructed labour</v>
      </c>
      <c r="J489" t="str">
        <f t="shared" si="22"/>
        <v xml:space="preserve">Ceftriaxone 1g, PFR_Each_BB013500_CMST
</v>
      </c>
      <c r="K489">
        <f t="shared" si="22"/>
        <v>356.86</v>
      </c>
      <c r="L489">
        <f t="shared" si="22"/>
        <v>1</v>
      </c>
      <c r="M489">
        <f t="shared" si="22"/>
        <v>356.86</v>
      </c>
    </row>
    <row r="490" spans="1:13">
      <c r="A490" t="s">
        <v>101</v>
      </c>
      <c r="B490" t="s">
        <v>125</v>
      </c>
      <c r="C490" t="s">
        <v>970</v>
      </c>
      <c r="D490">
        <v>540</v>
      </c>
      <c r="E490">
        <v>1</v>
      </c>
      <c r="F490">
        <f t="shared" si="21"/>
        <v>540</v>
      </c>
      <c r="H490" t="str">
        <f t="shared" si="22"/>
        <v>Maternal/Newborn and Reproductive Health</v>
      </c>
      <c r="I490" t="str">
        <f t="shared" si="22"/>
        <v>Management of obstructed labour</v>
      </c>
      <c r="J490" t="str">
        <f t="shared" si="22"/>
        <v>FACE MASK 3PLY DISPOSABLE 50'S_50_INTERMED'</v>
      </c>
      <c r="K490">
        <f t="shared" si="22"/>
        <v>540</v>
      </c>
      <c r="L490">
        <f t="shared" si="22"/>
        <v>1</v>
      </c>
      <c r="M490">
        <f t="shared" si="22"/>
        <v>540</v>
      </c>
    </row>
    <row r="491" spans="1:13">
      <c r="A491" t="s">
        <v>101</v>
      </c>
      <c r="B491" t="s">
        <v>125</v>
      </c>
      <c r="C491" t="s">
        <v>1024</v>
      </c>
      <c r="D491">
        <v>325.95</v>
      </c>
      <c r="E491">
        <v>1</v>
      </c>
      <c r="F491">
        <f t="shared" si="21"/>
        <v>325.95</v>
      </c>
      <c r="H491" t="str">
        <f t="shared" si="22"/>
        <v>Maternal/Newborn and Reproductive Health</v>
      </c>
      <c r="I491" t="str">
        <f t="shared" si="22"/>
        <v>Management of obstructed labour</v>
      </c>
      <c r="J491" t="str">
        <f t="shared" si="22"/>
        <v>Foley catheter</v>
      </c>
      <c r="K491">
        <f t="shared" si="22"/>
        <v>325.95</v>
      </c>
      <c r="L491">
        <f t="shared" si="22"/>
        <v>1</v>
      </c>
      <c r="M491">
        <f t="shared" si="22"/>
        <v>325.95</v>
      </c>
    </row>
    <row r="492" spans="1:13">
      <c r="A492" t="s">
        <v>101</v>
      </c>
      <c r="B492" t="s">
        <v>125</v>
      </c>
      <c r="C492" t="s">
        <v>931</v>
      </c>
      <c r="D492">
        <v>15.64</v>
      </c>
      <c r="E492">
        <v>1</v>
      </c>
      <c r="F492">
        <f t="shared" si="21"/>
        <v>15.64</v>
      </c>
      <c r="H492" t="str">
        <f t="shared" si="22"/>
        <v>Maternal/Newborn and Reproductive Health</v>
      </c>
      <c r="I492" t="str">
        <f t="shared" si="22"/>
        <v>Management of obstructed labour</v>
      </c>
      <c r="J492" t="str">
        <f t="shared" si="22"/>
        <v xml:space="preserve">Gauze, swabs 8-ply 10cm x 10cm_100_FF010800_CMST
</v>
      </c>
      <c r="K492">
        <f t="shared" si="22"/>
        <v>15.64</v>
      </c>
      <c r="L492">
        <f t="shared" si="22"/>
        <v>1</v>
      </c>
      <c r="M492">
        <f t="shared" si="22"/>
        <v>15.64</v>
      </c>
    </row>
    <row r="493" spans="1:13">
      <c r="A493" t="s">
        <v>101</v>
      </c>
      <c r="B493" t="s">
        <v>125</v>
      </c>
      <c r="C493" t="s">
        <v>855</v>
      </c>
      <c r="D493">
        <v>646.35</v>
      </c>
      <c r="E493">
        <v>1</v>
      </c>
      <c r="F493">
        <f t="shared" si="21"/>
        <v>646.35</v>
      </c>
      <c r="H493" t="str">
        <f t="shared" si="22"/>
        <v>Maternal/Newborn and Reproductive Health</v>
      </c>
      <c r="I493" t="str">
        <f t="shared" si="22"/>
        <v>Management of obstructed labour</v>
      </c>
      <c r="J493" t="str">
        <f t="shared" si="22"/>
        <v xml:space="preserve">Gentamycin Sulphate 40mg/ml, 2ml_Each_BB036900_CMST
</v>
      </c>
      <c r="K493">
        <f t="shared" si="22"/>
        <v>646.35</v>
      </c>
      <c r="L493">
        <f t="shared" si="22"/>
        <v>1</v>
      </c>
      <c r="M493">
        <f t="shared" si="22"/>
        <v>646.35</v>
      </c>
    </row>
    <row r="494" spans="1:13">
      <c r="A494" t="s">
        <v>101</v>
      </c>
      <c r="B494" t="s">
        <v>125</v>
      </c>
      <c r="C494" t="s">
        <v>875</v>
      </c>
      <c r="D494">
        <v>906.72</v>
      </c>
      <c r="E494">
        <v>1</v>
      </c>
      <c r="F494">
        <f t="shared" si="21"/>
        <v>906.72</v>
      </c>
      <c r="H494" t="str">
        <f t="shared" si="22"/>
        <v>Maternal/Newborn and Reproductive Health</v>
      </c>
      <c r="I494" t="str">
        <f t="shared" si="22"/>
        <v>Management of obstructed labour</v>
      </c>
      <c r="J494" t="str">
        <f t="shared" si="22"/>
        <v xml:space="preserve">Glove surgeons size 7 sterile_Pair_HH080400_CMST
</v>
      </c>
      <c r="K494">
        <f t="shared" si="22"/>
        <v>906.72</v>
      </c>
      <c r="L494">
        <f t="shared" si="22"/>
        <v>1</v>
      </c>
      <c r="M494">
        <f t="shared" si="22"/>
        <v>906.72</v>
      </c>
    </row>
    <row r="495" spans="1:13">
      <c r="A495" t="s">
        <v>101</v>
      </c>
      <c r="B495" t="s">
        <v>125</v>
      </c>
      <c r="C495" t="s">
        <v>876</v>
      </c>
      <c r="D495">
        <v>1395</v>
      </c>
      <c r="E495">
        <v>2</v>
      </c>
      <c r="F495">
        <f t="shared" si="21"/>
        <v>2790</v>
      </c>
      <c r="H495" t="str">
        <f t="shared" si="22"/>
        <v>Maternal/Newborn and Reproductive Health</v>
      </c>
      <c r="I495" t="str">
        <f t="shared" si="22"/>
        <v>Management of obstructed labour</v>
      </c>
      <c r="J495" t="str">
        <f t="shared" si="22"/>
        <v>IV giving/infusion set, with needle</v>
      </c>
      <c r="K495">
        <f t="shared" si="22"/>
        <v>1395</v>
      </c>
      <c r="L495">
        <f t="shared" si="22"/>
        <v>2</v>
      </c>
      <c r="M495">
        <f t="shared" si="22"/>
        <v>2790</v>
      </c>
    </row>
    <row r="496" spans="1:13">
      <c r="A496" t="s">
        <v>101</v>
      </c>
      <c r="B496" t="s">
        <v>125</v>
      </c>
      <c r="C496" t="s">
        <v>877</v>
      </c>
      <c r="D496">
        <v>1764.94</v>
      </c>
      <c r="E496">
        <v>1</v>
      </c>
      <c r="F496">
        <f t="shared" si="21"/>
        <v>1764.94</v>
      </c>
      <c r="H496" t="str">
        <f t="shared" si="22"/>
        <v>Maternal/Newborn and Reproductive Health</v>
      </c>
      <c r="I496" t="str">
        <f t="shared" si="22"/>
        <v>Management of obstructed labour</v>
      </c>
      <c r="J496" t="str">
        <f t="shared" si="22"/>
        <v xml:space="preserve">Ketamine hydrochloride 50mg/ml, 10ml_Each_BB044400_CMST
</v>
      </c>
      <c r="K496">
        <f t="shared" si="22"/>
        <v>1764.94</v>
      </c>
      <c r="L496">
        <f t="shared" si="22"/>
        <v>1</v>
      </c>
      <c r="M496">
        <f t="shared" si="22"/>
        <v>1764.94</v>
      </c>
    </row>
    <row r="497" spans="1:13">
      <c r="A497" t="s">
        <v>101</v>
      </c>
      <c r="B497" t="s">
        <v>125</v>
      </c>
      <c r="C497" t="s">
        <v>1011</v>
      </c>
      <c r="D497">
        <v>260</v>
      </c>
      <c r="E497">
        <v>1</v>
      </c>
      <c r="F497">
        <f t="shared" si="21"/>
        <v>260</v>
      </c>
      <c r="H497" t="str">
        <f t="shared" si="22"/>
        <v>Maternal/Newborn and Reproductive Health</v>
      </c>
      <c r="I497" t="str">
        <f t="shared" si="22"/>
        <v>Management of obstructed labour</v>
      </c>
      <c r="J497" t="str">
        <f t="shared" si="22"/>
        <v>Lidocaine HCl (in dextrose 7.5%), ampoule 2 ml</v>
      </c>
      <c r="K497">
        <f t="shared" si="22"/>
        <v>260</v>
      </c>
      <c r="L497">
        <f t="shared" si="22"/>
        <v>1</v>
      </c>
      <c r="M497">
        <f t="shared" si="22"/>
        <v>260</v>
      </c>
    </row>
    <row r="498" spans="1:13">
      <c r="A498" t="s">
        <v>101</v>
      </c>
      <c r="B498" t="s">
        <v>125</v>
      </c>
      <c r="C498" t="s">
        <v>1025</v>
      </c>
      <c r="D498">
        <v>16.07</v>
      </c>
      <c r="E498">
        <v>1</v>
      </c>
      <c r="F498">
        <f t="shared" si="21"/>
        <v>16.07</v>
      </c>
      <c r="H498" t="str">
        <f t="shared" si="22"/>
        <v>Maternal/Newborn and Reproductive Health</v>
      </c>
      <c r="I498" t="str">
        <f t="shared" si="22"/>
        <v>Management of obstructed labour</v>
      </c>
      <c r="J498" t="str">
        <f t="shared" si="22"/>
        <v xml:space="preserve">Methylated spirit_5L_DN001650_CMST
</v>
      </c>
      <c r="K498">
        <f t="shared" si="22"/>
        <v>16.07</v>
      </c>
      <c r="L498">
        <f t="shared" si="22"/>
        <v>1</v>
      </c>
      <c r="M498">
        <f t="shared" si="22"/>
        <v>16.07</v>
      </c>
    </row>
    <row r="499" spans="1:13">
      <c r="A499" t="s">
        <v>101</v>
      </c>
      <c r="B499" t="s">
        <v>125</v>
      </c>
      <c r="C499" t="s">
        <v>999</v>
      </c>
      <c r="D499">
        <v>6454.95</v>
      </c>
      <c r="E499">
        <v>1</v>
      </c>
      <c r="F499">
        <f t="shared" si="21"/>
        <v>6454.95</v>
      </c>
      <c r="H499" t="str">
        <f t="shared" si="22"/>
        <v>Maternal/Newborn and Reproductive Health</v>
      </c>
      <c r="I499" t="str">
        <f t="shared" si="22"/>
        <v>Management of obstructed labour</v>
      </c>
      <c r="J499" t="str">
        <f t="shared" si="22"/>
        <v>Metronidazole, injection, 500 mg in 100 ml vial</v>
      </c>
      <c r="K499">
        <f t="shared" si="22"/>
        <v>6454.95</v>
      </c>
      <c r="L499">
        <f t="shared" si="22"/>
        <v>1</v>
      </c>
      <c r="M499">
        <f t="shared" si="22"/>
        <v>6454.95</v>
      </c>
    </row>
    <row r="500" spans="1:13">
      <c r="A500" t="s">
        <v>101</v>
      </c>
      <c r="B500" t="s">
        <v>125</v>
      </c>
      <c r="C500" t="s">
        <v>977</v>
      </c>
      <c r="D500">
        <v>1079.4000000000001</v>
      </c>
      <c r="E500">
        <v>1</v>
      </c>
      <c r="F500">
        <f t="shared" si="21"/>
        <v>1079.4000000000001</v>
      </c>
      <c r="H500" t="str">
        <f t="shared" si="22"/>
        <v>Maternal/Newborn and Reproductive Health</v>
      </c>
      <c r="I500" t="str">
        <f t="shared" si="22"/>
        <v>Management of obstructed labour</v>
      </c>
      <c r="J500" t="str">
        <f t="shared" si="22"/>
        <v xml:space="preserve">Needle suture Size 1_Each_HH108663_CMST
</v>
      </c>
      <c r="K500">
        <f t="shared" si="22"/>
        <v>1079.4000000000001</v>
      </c>
      <c r="L500">
        <f t="shared" si="22"/>
        <v>1</v>
      </c>
      <c r="M500">
        <f t="shared" si="22"/>
        <v>1079.4000000000001</v>
      </c>
    </row>
    <row r="501" spans="1:13">
      <c r="A501" t="s">
        <v>101</v>
      </c>
      <c r="B501" t="s">
        <v>125</v>
      </c>
      <c r="C501" t="s">
        <v>946</v>
      </c>
      <c r="D501">
        <v>40.270000000000003</v>
      </c>
      <c r="E501">
        <v>1</v>
      </c>
      <c r="F501">
        <f t="shared" si="21"/>
        <v>40.270000000000003</v>
      </c>
      <c r="H501" t="str">
        <f t="shared" si="22"/>
        <v>Maternal/Newborn and Reproductive Health</v>
      </c>
      <c r="I501" t="str">
        <f t="shared" si="22"/>
        <v>Management of obstructed labour</v>
      </c>
      <c r="J501" t="str">
        <f t="shared" si="22"/>
        <v xml:space="preserve">Oxytocin 10 IU/ml, 1ml_Each_BB059400_CMST
</v>
      </c>
      <c r="K501">
        <f t="shared" si="22"/>
        <v>40.270000000000003</v>
      </c>
      <c r="L501">
        <f t="shared" si="22"/>
        <v>1</v>
      </c>
      <c r="M501">
        <f t="shared" si="22"/>
        <v>40.270000000000003</v>
      </c>
    </row>
    <row r="502" spans="1:13">
      <c r="A502" t="s">
        <v>101</v>
      </c>
      <c r="B502" t="s">
        <v>125</v>
      </c>
      <c r="C502" t="s">
        <v>834</v>
      </c>
      <c r="D502">
        <v>78.959999999999994</v>
      </c>
      <c r="E502">
        <v>1</v>
      </c>
      <c r="F502">
        <f t="shared" si="21"/>
        <v>78.959999999999994</v>
      </c>
      <c r="H502" t="str">
        <f t="shared" si="22"/>
        <v>Maternal/Newborn and Reproductive Health</v>
      </c>
      <c r="I502" t="str">
        <f t="shared" si="22"/>
        <v>Management of obstructed labour</v>
      </c>
      <c r="J502" t="str">
        <f t="shared" si="22"/>
        <v xml:space="preserve">Paracetamol 500mg, tablets_1000_AA049500_CMST
</v>
      </c>
      <c r="K502">
        <f t="shared" si="22"/>
        <v>78.959999999999994</v>
      </c>
      <c r="L502">
        <f t="shared" si="22"/>
        <v>1</v>
      </c>
      <c r="M502">
        <f t="shared" si="22"/>
        <v>78.959999999999994</v>
      </c>
    </row>
    <row r="503" spans="1:13">
      <c r="A503" t="s">
        <v>101</v>
      </c>
      <c r="B503" t="s">
        <v>125</v>
      </c>
      <c r="C503" t="s">
        <v>878</v>
      </c>
      <c r="D503">
        <v>10591.56</v>
      </c>
      <c r="E503">
        <v>1</v>
      </c>
      <c r="F503">
        <f t="shared" si="21"/>
        <v>10591.56</v>
      </c>
      <c r="H503" t="str">
        <f t="shared" si="22"/>
        <v>Maternal/Newborn and Reproductive Health</v>
      </c>
      <c r="I503" t="str">
        <f t="shared" si="22"/>
        <v>Management of obstructed labour</v>
      </c>
      <c r="J503" t="str">
        <f t="shared" si="22"/>
        <v xml:space="preserve">Pethidine hydrochloride 50mg/1ml, 2ml_Each_BB062700_CMST
</v>
      </c>
      <c r="K503">
        <f t="shared" si="22"/>
        <v>10591.56</v>
      </c>
      <c r="L503">
        <f t="shared" si="22"/>
        <v>1</v>
      </c>
      <c r="M503">
        <f t="shared" si="22"/>
        <v>10591.56</v>
      </c>
    </row>
    <row r="504" spans="1:13">
      <c r="A504" t="s">
        <v>101</v>
      </c>
      <c r="B504" t="s">
        <v>125</v>
      </c>
      <c r="C504" t="s">
        <v>880</v>
      </c>
      <c r="D504">
        <v>42.39</v>
      </c>
      <c r="E504">
        <v>1</v>
      </c>
      <c r="F504">
        <f t="shared" si="21"/>
        <v>42.39</v>
      </c>
      <c r="H504" t="str">
        <f t="shared" si="22"/>
        <v>Maternal/Newborn and Reproductive Health</v>
      </c>
      <c r="I504" t="str">
        <f t="shared" si="22"/>
        <v>Management of obstructed labour</v>
      </c>
      <c r="J504" t="str">
        <f t="shared" si="22"/>
        <v xml:space="preserve">Povidone iodine 10% solution_200ml_DN004470_CMST
</v>
      </c>
      <c r="K504">
        <f t="shared" si="22"/>
        <v>42.39</v>
      </c>
      <c r="L504">
        <f t="shared" si="22"/>
        <v>1</v>
      </c>
      <c r="M504">
        <f t="shared" si="22"/>
        <v>42.39</v>
      </c>
    </row>
    <row r="505" spans="1:13">
      <c r="A505" t="s">
        <v>101</v>
      </c>
      <c r="B505" t="s">
        <v>125</v>
      </c>
      <c r="C505" t="s">
        <v>881</v>
      </c>
      <c r="D505">
        <v>37.479999999999997</v>
      </c>
      <c r="E505">
        <v>1</v>
      </c>
      <c r="F505">
        <f t="shared" si="21"/>
        <v>37.479999999999997</v>
      </c>
      <c r="H505" t="str">
        <f t="shared" si="22"/>
        <v>Maternal/Newborn and Reproductive Health</v>
      </c>
      <c r="I505" t="str">
        <f t="shared" si="22"/>
        <v>Management of obstructed labour</v>
      </c>
      <c r="J505" t="str">
        <f t="shared" si="22"/>
        <v xml:space="preserve">Scalpel blade size 22 (individually wrapped),Carbon steel_100_HH124500_Each
</v>
      </c>
      <c r="K505">
        <f t="shared" si="22"/>
        <v>37.479999999999997</v>
      </c>
      <c r="L505">
        <f t="shared" si="22"/>
        <v>1</v>
      </c>
      <c r="M505">
        <f t="shared" si="22"/>
        <v>37.479999999999997</v>
      </c>
    </row>
    <row r="506" spans="1:13">
      <c r="A506" t="s">
        <v>101</v>
      </c>
      <c r="B506" t="s">
        <v>125</v>
      </c>
      <c r="C506" t="s">
        <v>882</v>
      </c>
      <c r="D506">
        <v>1671.67</v>
      </c>
      <c r="E506">
        <v>1</v>
      </c>
      <c r="F506">
        <f t="shared" si="21"/>
        <v>1671.67</v>
      </c>
      <c r="H506" t="str">
        <f t="shared" si="22"/>
        <v>Maternal/Newborn and Reproductive Health</v>
      </c>
      <c r="I506" t="str">
        <f t="shared" si="22"/>
        <v>Management of obstructed labour</v>
      </c>
      <c r="J506" t="str">
        <f t="shared" si="22"/>
        <v xml:space="preserve">Silk black braided non absorbable suture sterile 3/0 on 30mm 1/2 circle cutting needle_12_GG026700_CMST
</v>
      </c>
      <c r="K506">
        <f t="shared" si="22"/>
        <v>1671.67</v>
      </c>
      <c r="L506">
        <f t="shared" si="22"/>
        <v>1</v>
      </c>
      <c r="M506">
        <f t="shared" si="22"/>
        <v>1671.67</v>
      </c>
    </row>
    <row r="507" spans="1:13">
      <c r="A507" t="s">
        <v>101</v>
      </c>
      <c r="B507" t="s">
        <v>125</v>
      </c>
      <c r="C507" t="s">
        <v>951</v>
      </c>
      <c r="D507">
        <v>4106.3999999999996</v>
      </c>
      <c r="E507">
        <v>1</v>
      </c>
      <c r="F507">
        <f t="shared" si="21"/>
        <v>4106.3999999999996</v>
      </c>
      <c r="H507" t="str">
        <f t="shared" si="22"/>
        <v>Maternal/Newborn and Reproductive Health</v>
      </c>
      <c r="I507" t="str">
        <f t="shared" si="22"/>
        <v>Management of obstructed labour</v>
      </c>
      <c r="J507" t="str">
        <f t="shared" si="22"/>
        <v xml:space="preserve">Sodium chloride 0.9%, 500ml_Each_BB069900_CMST
</v>
      </c>
      <c r="K507">
        <f t="shared" si="22"/>
        <v>4106.3999999999996</v>
      </c>
      <c r="L507">
        <f t="shared" si="22"/>
        <v>1</v>
      </c>
      <c r="M507">
        <f t="shared" si="22"/>
        <v>4106.3999999999996</v>
      </c>
    </row>
    <row r="508" spans="1:13">
      <c r="A508" t="s">
        <v>101</v>
      </c>
      <c r="B508" t="s">
        <v>125</v>
      </c>
      <c r="C508" t="s">
        <v>883</v>
      </c>
      <c r="D508">
        <v>8212.5</v>
      </c>
      <c r="E508">
        <v>2</v>
      </c>
      <c r="F508">
        <f t="shared" si="21"/>
        <v>16425</v>
      </c>
      <c r="H508" t="str">
        <f t="shared" si="22"/>
        <v>Maternal/Newborn and Reproductive Health</v>
      </c>
      <c r="I508" t="str">
        <f t="shared" si="22"/>
        <v>Management of obstructed labour</v>
      </c>
      <c r="J508" t="str">
        <f t="shared" si="22"/>
        <v xml:space="preserve">Sodium lactate compound (Ringers lactate), 500ml_Each_BB071700_CMST
</v>
      </c>
      <c r="K508">
        <f t="shared" si="22"/>
        <v>8212.5</v>
      </c>
      <c r="L508">
        <f t="shared" si="22"/>
        <v>2</v>
      </c>
      <c r="M508">
        <f t="shared" si="22"/>
        <v>16425</v>
      </c>
    </row>
    <row r="509" spans="1:13">
      <c r="A509" t="s">
        <v>101</v>
      </c>
      <c r="B509" t="s">
        <v>125</v>
      </c>
      <c r="C509" t="s">
        <v>1026</v>
      </c>
      <c r="D509">
        <v>244.87</v>
      </c>
      <c r="E509">
        <v>1</v>
      </c>
      <c r="F509">
        <f t="shared" si="21"/>
        <v>244.87</v>
      </c>
      <c r="H509" t="str">
        <f t="shared" si="22"/>
        <v>Maternal/Newborn and Reproductive Health</v>
      </c>
      <c r="I509" t="str">
        <f t="shared" si="22"/>
        <v>Management of obstructed labour</v>
      </c>
      <c r="J509" t="str">
        <f t="shared" si="22"/>
        <v>Spinal needle</v>
      </c>
      <c r="K509">
        <f t="shared" si="22"/>
        <v>244.87</v>
      </c>
      <c r="L509">
        <f t="shared" si="22"/>
        <v>1</v>
      </c>
      <c r="M509">
        <f t="shared" si="22"/>
        <v>244.87</v>
      </c>
    </row>
    <row r="510" spans="1:13">
      <c r="A510" t="s">
        <v>101</v>
      </c>
      <c r="B510" t="s">
        <v>125</v>
      </c>
      <c r="C510" t="s">
        <v>839</v>
      </c>
      <c r="D510">
        <v>921.09999999999991</v>
      </c>
      <c r="E510">
        <v>3</v>
      </c>
      <c r="F510">
        <f t="shared" si="21"/>
        <v>2763.2999999999997</v>
      </c>
      <c r="H510" t="str">
        <f t="shared" si="22"/>
        <v>Maternal/Newborn and Reproductive Health</v>
      </c>
      <c r="I510" t="str">
        <f t="shared" si="22"/>
        <v>Management of obstructed labour</v>
      </c>
      <c r="J510" t="str">
        <f t="shared" si="22"/>
        <v xml:space="preserve">Syringe, autodestruct, 5ml, disposable, hypoluer with 21g needle_Each_HH150000_CMST + Alcohol swabs/wipes 70% isopropyl alcohol 100 pieces_100_FF000300_CMST
</v>
      </c>
      <c r="K510">
        <f t="shared" si="22"/>
        <v>921.09999999999991</v>
      </c>
      <c r="L510">
        <f t="shared" si="22"/>
        <v>3</v>
      </c>
      <c r="M510">
        <f t="shared" si="22"/>
        <v>2763.2999999999997</v>
      </c>
    </row>
    <row r="511" spans="1:13">
      <c r="A511" t="s">
        <v>101</v>
      </c>
      <c r="B511" t="s">
        <v>124</v>
      </c>
      <c r="C511" t="s">
        <v>1027</v>
      </c>
      <c r="D511">
        <v>52.64</v>
      </c>
      <c r="E511">
        <v>0.2</v>
      </c>
      <c r="F511">
        <f t="shared" si="21"/>
        <v>10.528</v>
      </c>
      <c r="H511" t="str">
        <f t="shared" si="22"/>
        <v>Maternal/Newborn and Reproductive Health</v>
      </c>
      <c r="I511" t="str">
        <f t="shared" si="22"/>
        <v>Management of pre-eclampsia and eclampsia</v>
      </c>
      <c r="J511" t="str">
        <f t="shared" si="22"/>
        <v>Atenolol 100mg</v>
      </c>
      <c r="K511">
        <f t="shared" si="22"/>
        <v>52.64</v>
      </c>
      <c r="L511">
        <f t="shared" si="22"/>
        <v>0.2</v>
      </c>
      <c r="M511">
        <f t="shared" si="22"/>
        <v>10.528</v>
      </c>
    </row>
    <row r="512" spans="1:13">
      <c r="A512" t="s">
        <v>101</v>
      </c>
      <c r="B512" t="s">
        <v>124</v>
      </c>
      <c r="C512" t="s">
        <v>1004</v>
      </c>
      <c r="D512">
        <v>216.97</v>
      </c>
      <c r="E512">
        <v>0.5</v>
      </c>
      <c r="F512">
        <f t="shared" si="21"/>
        <v>108.485</v>
      </c>
      <c r="H512" t="str">
        <f t="shared" si="22"/>
        <v>Maternal/Newborn and Reproductive Health</v>
      </c>
      <c r="I512" t="str">
        <f t="shared" si="22"/>
        <v>Management of pre-eclampsia and eclampsia</v>
      </c>
      <c r="J512" t="str">
        <f t="shared" si="22"/>
        <v xml:space="preserve">Bags urine drainage 2,000ml with outlet_Each_HH008100_CMST
</v>
      </c>
      <c r="K512">
        <f t="shared" si="22"/>
        <v>216.97</v>
      </c>
      <c r="L512">
        <f t="shared" si="22"/>
        <v>0.5</v>
      </c>
      <c r="M512">
        <f t="shared" si="22"/>
        <v>108.485</v>
      </c>
    </row>
    <row r="513" spans="1:13">
      <c r="A513" t="s">
        <v>101</v>
      </c>
      <c r="B513" t="s">
        <v>124</v>
      </c>
      <c r="C513" t="s">
        <v>1028</v>
      </c>
      <c r="D513">
        <v>892.84</v>
      </c>
      <c r="E513">
        <v>0.2</v>
      </c>
      <c r="F513">
        <f t="shared" si="21"/>
        <v>178.56800000000001</v>
      </c>
      <c r="H513" t="str">
        <f t="shared" si="22"/>
        <v>Maternal/Newborn and Reproductive Health</v>
      </c>
      <c r="I513" t="str">
        <f t="shared" si="22"/>
        <v>Management of pre-eclampsia and eclampsia</v>
      </c>
      <c r="J513" t="str">
        <f t="shared" si="22"/>
        <v xml:space="preserve">Calcium gluconate 10%, 10ml_Each_BB010800_CMST
</v>
      </c>
      <c r="K513">
        <f t="shared" si="22"/>
        <v>892.84</v>
      </c>
      <c r="L513">
        <f t="shared" si="22"/>
        <v>0.2</v>
      </c>
      <c r="M513">
        <f t="shared" si="22"/>
        <v>178.56800000000001</v>
      </c>
    </row>
    <row r="514" spans="1:13">
      <c r="A514" t="s">
        <v>101</v>
      </c>
      <c r="B514" t="s">
        <v>124</v>
      </c>
      <c r="C514" t="s">
        <v>970</v>
      </c>
      <c r="D514">
        <v>180</v>
      </c>
      <c r="E514">
        <v>1</v>
      </c>
      <c r="F514">
        <f t="shared" si="21"/>
        <v>180</v>
      </c>
      <c r="H514" t="str">
        <f t="shared" si="22"/>
        <v>Maternal/Newborn and Reproductive Health</v>
      </c>
      <c r="I514" t="str">
        <f t="shared" si="22"/>
        <v>Management of pre-eclampsia and eclampsia</v>
      </c>
      <c r="J514" t="str">
        <f t="shared" si="22"/>
        <v>FACE MASK 3PLY DISPOSABLE 50'S_50_INTERMED'</v>
      </c>
      <c r="K514">
        <f t="shared" si="22"/>
        <v>180</v>
      </c>
      <c r="L514">
        <f t="shared" si="22"/>
        <v>1</v>
      </c>
      <c r="M514">
        <f t="shared" si="22"/>
        <v>180</v>
      </c>
    </row>
    <row r="515" spans="1:13">
      <c r="A515" t="s">
        <v>101</v>
      </c>
      <c r="B515" t="s">
        <v>124</v>
      </c>
      <c r="C515" t="s">
        <v>1024</v>
      </c>
      <c r="D515">
        <v>265.51</v>
      </c>
      <c r="E515">
        <v>0.5</v>
      </c>
      <c r="F515">
        <f t="shared" si="21"/>
        <v>132.755</v>
      </c>
      <c r="H515" t="str">
        <f t="shared" si="22"/>
        <v>Maternal/Newborn and Reproductive Health</v>
      </c>
      <c r="I515" t="str">
        <f t="shared" si="22"/>
        <v>Management of pre-eclampsia and eclampsia</v>
      </c>
      <c r="J515" t="str">
        <f t="shared" si="22"/>
        <v>Foley catheter</v>
      </c>
      <c r="K515">
        <f t="shared" si="22"/>
        <v>265.51</v>
      </c>
      <c r="L515">
        <f t="shared" si="22"/>
        <v>0.5</v>
      </c>
      <c r="M515">
        <f t="shared" si="22"/>
        <v>132.755</v>
      </c>
    </row>
    <row r="516" spans="1:13">
      <c r="A516" t="s">
        <v>101</v>
      </c>
      <c r="B516" t="s">
        <v>124</v>
      </c>
      <c r="C516" t="s">
        <v>1029</v>
      </c>
      <c r="D516">
        <v>59</v>
      </c>
      <c r="E516">
        <v>1</v>
      </c>
      <c r="F516">
        <f t="shared" si="21"/>
        <v>59</v>
      </c>
      <c r="H516" t="str">
        <f t="shared" si="22"/>
        <v>Maternal/Newborn and Reproductive Health</v>
      </c>
      <c r="I516" t="str">
        <f t="shared" si="22"/>
        <v>Management of pre-eclampsia and eclampsia</v>
      </c>
      <c r="J516" t="str">
        <f t="shared" si="22"/>
        <v>gluco Sticks Bottle</v>
      </c>
      <c r="K516">
        <f t="shared" si="22"/>
        <v>59</v>
      </c>
      <c r="L516">
        <f t="shared" si="22"/>
        <v>1</v>
      </c>
      <c r="M516">
        <f t="shared" si="22"/>
        <v>59</v>
      </c>
    </row>
    <row r="517" spans="1:13">
      <c r="A517" t="s">
        <v>101</v>
      </c>
      <c r="B517" t="s">
        <v>124</v>
      </c>
      <c r="C517" t="s">
        <v>1030</v>
      </c>
      <c r="D517">
        <v>236</v>
      </c>
      <c r="E517">
        <v>1</v>
      </c>
      <c r="F517">
        <f t="shared" si="21"/>
        <v>236</v>
      </c>
      <c r="H517" t="str">
        <f t="shared" si="22"/>
        <v>Maternal/Newborn and Reproductive Health</v>
      </c>
      <c r="I517" t="str">
        <f t="shared" si="22"/>
        <v>Management of pre-eclampsia and eclampsia</v>
      </c>
      <c r="J517" t="str">
        <f t="shared" si="22"/>
        <v xml:space="preserve">Glucose in urine (Clinistix)_50_MM134450_CMST
</v>
      </c>
      <c r="K517">
        <f t="shared" si="22"/>
        <v>236</v>
      </c>
      <c r="L517">
        <f t="shared" si="22"/>
        <v>1</v>
      </c>
      <c r="M517">
        <f t="shared" si="22"/>
        <v>236</v>
      </c>
    </row>
    <row r="518" spans="1:13">
      <c r="A518" t="s">
        <v>101</v>
      </c>
      <c r="B518" t="s">
        <v>124</v>
      </c>
      <c r="C518" t="s">
        <v>1031</v>
      </c>
      <c r="D518">
        <v>653.47</v>
      </c>
      <c r="E518">
        <v>0.8</v>
      </c>
      <c r="F518">
        <f t="shared" ref="F518:F581" si="23">E518*D518</f>
        <v>522.77600000000007</v>
      </c>
      <c r="H518" t="str">
        <f t="shared" si="22"/>
        <v>Maternal/Newborn and Reproductive Health</v>
      </c>
      <c r="I518" t="str">
        <f t="shared" si="22"/>
        <v>Management of pre-eclampsia and eclampsia</v>
      </c>
      <c r="J518" t="str">
        <f t="shared" si="22"/>
        <v xml:space="preserve">Hydralazine hydrochloride 20mg/ml, 1ml_Each_BB039600_CMST
</v>
      </c>
      <c r="K518">
        <f t="shared" si="22"/>
        <v>653.47</v>
      </c>
      <c r="L518">
        <f t="shared" si="22"/>
        <v>0.8</v>
      </c>
      <c r="M518">
        <f t="shared" si="22"/>
        <v>522.77600000000007</v>
      </c>
    </row>
    <row r="519" spans="1:13">
      <c r="A519" t="s">
        <v>101</v>
      </c>
      <c r="B519" t="s">
        <v>124</v>
      </c>
      <c r="C519" t="s">
        <v>876</v>
      </c>
      <c r="D519">
        <v>465</v>
      </c>
      <c r="E519">
        <v>1</v>
      </c>
      <c r="F519">
        <f t="shared" si="23"/>
        <v>465</v>
      </c>
      <c r="H519" t="str">
        <f t="shared" si="22"/>
        <v>Maternal/Newborn and Reproductive Health</v>
      </c>
      <c r="I519" t="str">
        <f t="shared" si="22"/>
        <v>Management of pre-eclampsia and eclampsia</v>
      </c>
      <c r="J519" t="str">
        <f t="shared" si="22"/>
        <v>IV giving/infusion set, with needle</v>
      </c>
      <c r="K519">
        <f t="shared" si="22"/>
        <v>465</v>
      </c>
      <c r="L519">
        <f t="shared" si="22"/>
        <v>1</v>
      </c>
      <c r="M519">
        <f t="shared" si="22"/>
        <v>465</v>
      </c>
    </row>
    <row r="520" spans="1:13">
      <c r="A520" t="s">
        <v>101</v>
      </c>
      <c r="B520" t="s">
        <v>124</v>
      </c>
      <c r="C520" t="s">
        <v>1032</v>
      </c>
      <c r="D520">
        <v>7000</v>
      </c>
      <c r="E520">
        <v>0.5</v>
      </c>
      <c r="F520">
        <f t="shared" si="23"/>
        <v>3500</v>
      </c>
      <c r="H520" t="str">
        <f t="shared" si="22"/>
        <v>Maternal/Newborn and Reproductive Health</v>
      </c>
      <c r="I520" t="str">
        <f t="shared" si="22"/>
        <v>Management of pre-eclampsia and eclampsia</v>
      </c>
      <c r="J520" t="str">
        <f t="shared" si="22"/>
        <v>LFTs</v>
      </c>
      <c r="K520">
        <f t="shared" si="22"/>
        <v>7000</v>
      </c>
      <c r="L520">
        <f t="shared" si="22"/>
        <v>0.5</v>
      </c>
      <c r="M520">
        <f t="shared" si="22"/>
        <v>3500</v>
      </c>
    </row>
    <row r="521" spans="1:13">
      <c r="A521" t="s">
        <v>101</v>
      </c>
      <c r="B521" t="s">
        <v>124</v>
      </c>
      <c r="C521" t="s">
        <v>1033</v>
      </c>
      <c r="D521">
        <v>1504.5</v>
      </c>
      <c r="E521">
        <v>2</v>
      </c>
      <c r="F521">
        <f t="shared" si="23"/>
        <v>3009</v>
      </c>
      <c r="H521" t="str">
        <f t="shared" si="22"/>
        <v>Maternal/Newborn and Reproductive Health</v>
      </c>
      <c r="I521" t="str">
        <f t="shared" si="22"/>
        <v>Management of pre-eclampsia and eclampsia</v>
      </c>
      <c r="J521" t="str">
        <f t="shared" si="22"/>
        <v>Magnesium sulfate, injection, 500 mg/ml in 10-ml ampoule</v>
      </c>
      <c r="K521">
        <f t="shared" si="22"/>
        <v>1504.5</v>
      </c>
      <c r="L521">
        <f t="shared" si="22"/>
        <v>2</v>
      </c>
      <c r="M521">
        <f t="shared" si="22"/>
        <v>3009</v>
      </c>
    </row>
    <row r="522" spans="1:13">
      <c r="A522" t="s">
        <v>101</v>
      </c>
      <c r="B522" t="s">
        <v>124</v>
      </c>
      <c r="C522" t="s">
        <v>863</v>
      </c>
      <c r="D522">
        <v>29.49</v>
      </c>
      <c r="E522">
        <v>1</v>
      </c>
      <c r="F522">
        <f t="shared" si="23"/>
        <v>29.49</v>
      </c>
      <c r="H522" t="str">
        <f t="shared" si="22"/>
        <v>Maternal/Newborn and Reproductive Health</v>
      </c>
      <c r="I522" t="str">
        <f t="shared" si="22"/>
        <v>Management of pre-eclampsia and eclampsia</v>
      </c>
      <c r="J522" t="str">
        <f t="shared" si="22"/>
        <v xml:space="preserve">Malaria Rapid Diagnostic Test (MRDT) Kits_25_DN002900_CMST
</v>
      </c>
      <c r="K522">
        <f t="shared" si="22"/>
        <v>29.49</v>
      </c>
      <c r="L522">
        <f t="shared" si="22"/>
        <v>1</v>
      </c>
      <c r="M522">
        <f t="shared" si="22"/>
        <v>29.49</v>
      </c>
    </row>
    <row r="523" spans="1:13">
      <c r="A523" t="s">
        <v>101</v>
      </c>
      <c r="B523" t="s">
        <v>124</v>
      </c>
      <c r="C523" t="s">
        <v>1034</v>
      </c>
      <c r="D523">
        <v>2142</v>
      </c>
      <c r="E523">
        <v>0.2</v>
      </c>
      <c r="F523">
        <f t="shared" si="23"/>
        <v>428.40000000000003</v>
      </c>
      <c r="H523" t="str">
        <f t="shared" si="22"/>
        <v>Maternal/Newborn and Reproductive Health</v>
      </c>
      <c r="I523" t="str">
        <f t="shared" si="22"/>
        <v>Management of pre-eclampsia and eclampsia</v>
      </c>
      <c r="J523" t="str">
        <f t="shared" si="22"/>
        <v>Methylodopa 250 mg</v>
      </c>
      <c r="K523">
        <f t="shared" si="22"/>
        <v>2142</v>
      </c>
      <c r="L523">
        <f t="shared" si="22"/>
        <v>0.2</v>
      </c>
      <c r="M523">
        <f t="shared" si="22"/>
        <v>428.40000000000003</v>
      </c>
    </row>
    <row r="524" spans="1:13">
      <c r="A524" t="s">
        <v>101</v>
      </c>
      <c r="B524" t="s">
        <v>124</v>
      </c>
      <c r="C524" t="s">
        <v>1016</v>
      </c>
      <c r="D524">
        <v>47.49</v>
      </c>
      <c r="E524">
        <v>1</v>
      </c>
      <c r="F524">
        <f t="shared" si="23"/>
        <v>47.49</v>
      </c>
      <c r="H524" t="str">
        <f t="shared" si="22"/>
        <v>Maternal/Newborn and Reproductive Health</v>
      </c>
      <c r="I524" t="str">
        <f t="shared" si="22"/>
        <v>Management of pre-eclampsia and eclampsia</v>
      </c>
      <c r="J524" t="str">
        <f t="shared" si="22"/>
        <v xml:space="preserve">Misoprostol 200 mcg, tablets_100_AA045000_CMST
</v>
      </c>
      <c r="K524">
        <f t="shared" si="22"/>
        <v>47.49</v>
      </c>
      <c r="L524">
        <f t="shared" si="22"/>
        <v>1</v>
      </c>
      <c r="M524">
        <f t="shared" si="22"/>
        <v>47.49</v>
      </c>
    </row>
    <row r="525" spans="1:13">
      <c r="A525" t="s">
        <v>101</v>
      </c>
      <c r="B525" t="s">
        <v>124</v>
      </c>
      <c r="C525" t="s">
        <v>1035</v>
      </c>
      <c r="D525">
        <v>0</v>
      </c>
      <c r="E525">
        <v>0.2</v>
      </c>
      <c r="F525">
        <f t="shared" si="23"/>
        <v>0</v>
      </c>
      <c r="H525" t="str">
        <f t="shared" si="22"/>
        <v>Maternal/Newborn and Reproductive Health</v>
      </c>
      <c r="I525" t="str">
        <f t="shared" si="22"/>
        <v>Management of pre-eclampsia and eclampsia</v>
      </c>
      <c r="J525" t="str">
        <f t="shared" si="22"/>
        <v>Naloxon 1ml</v>
      </c>
      <c r="K525">
        <f t="shared" si="22"/>
        <v>0</v>
      </c>
      <c r="L525">
        <f t="shared" si="22"/>
        <v>0.2</v>
      </c>
      <c r="M525">
        <f t="shared" si="22"/>
        <v>0</v>
      </c>
    </row>
    <row r="526" spans="1:13">
      <c r="A526" t="s">
        <v>101</v>
      </c>
      <c r="B526" t="s">
        <v>124</v>
      </c>
      <c r="C526" t="s">
        <v>949</v>
      </c>
      <c r="D526">
        <v>15822.87</v>
      </c>
      <c r="E526">
        <v>0.5</v>
      </c>
      <c r="F526">
        <f t="shared" si="23"/>
        <v>7911.4350000000004</v>
      </c>
      <c r="H526" t="str">
        <f t="shared" si="22"/>
        <v>Maternal/Newborn and Reproductive Health</v>
      </c>
      <c r="I526" t="str">
        <f t="shared" si="22"/>
        <v>Management of pre-eclampsia and eclampsia</v>
      </c>
      <c r="J526" t="str">
        <f t="shared" si="22"/>
        <v xml:space="preserve">Nifedipine 20mg (slow release), tablets_100_AA046500_CMST
</v>
      </c>
      <c r="K526">
        <f t="shared" si="22"/>
        <v>15822.87</v>
      </c>
      <c r="L526">
        <f t="shared" si="22"/>
        <v>0.5</v>
      </c>
      <c r="M526">
        <f t="shared" si="22"/>
        <v>7911.4350000000004</v>
      </c>
    </row>
    <row r="527" spans="1:13">
      <c r="A527" t="s">
        <v>101</v>
      </c>
      <c r="B527" t="s">
        <v>124</v>
      </c>
      <c r="C527" t="s">
        <v>946</v>
      </c>
      <c r="D527">
        <v>80.540000000000006</v>
      </c>
      <c r="E527">
        <v>1</v>
      </c>
      <c r="F527">
        <f t="shared" si="23"/>
        <v>80.540000000000006</v>
      </c>
      <c r="H527" t="str">
        <f t="shared" si="22"/>
        <v>Maternal/Newborn and Reproductive Health</v>
      </c>
      <c r="I527" t="str">
        <f t="shared" si="22"/>
        <v>Management of pre-eclampsia and eclampsia</v>
      </c>
      <c r="J527" t="str">
        <f t="shared" si="22"/>
        <v xml:space="preserve">Oxytocin 10 IU/ml, 1ml_Each_BB059400_CMST
</v>
      </c>
      <c r="K527">
        <f t="shared" si="22"/>
        <v>80.540000000000006</v>
      </c>
      <c r="L527">
        <f t="shared" si="22"/>
        <v>1</v>
      </c>
      <c r="M527">
        <f t="shared" si="22"/>
        <v>80.540000000000006</v>
      </c>
    </row>
    <row r="528" spans="1:13">
      <c r="A528" t="s">
        <v>101</v>
      </c>
      <c r="B528" t="s">
        <v>124</v>
      </c>
      <c r="C528" t="s">
        <v>951</v>
      </c>
      <c r="D528">
        <v>2053.1999999999998</v>
      </c>
      <c r="E528">
        <v>1</v>
      </c>
      <c r="F528">
        <f t="shared" si="23"/>
        <v>2053.1999999999998</v>
      </c>
      <c r="H528" t="str">
        <f t="shared" si="22"/>
        <v>Maternal/Newborn and Reproductive Health</v>
      </c>
      <c r="I528" t="str">
        <f t="shared" si="22"/>
        <v>Management of pre-eclampsia and eclampsia</v>
      </c>
      <c r="J528" t="str">
        <f t="shared" si="22"/>
        <v xml:space="preserve">Sodium chloride 0.9%, 500ml_Each_BB069900_CMST
</v>
      </c>
      <c r="K528">
        <f t="shared" si="22"/>
        <v>2053.1999999999998</v>
      </c>
      <c r="L528">
        <f t="shared" si="22"/>
        <v>1</v>
      </c>
      <c r="M528">
        <f t="shared" si="22"/>
        <v>2053.1999999999998</v>
      </c>
    </row>
    <row r="529" spans="1:13">
      <c r="A529" t="s">
        <v>101</v>
      </c>
      <c r="B529" t="s">
        <v>124</v>
      </c>
      <c r="C529" t="s">
        <v>883</v>
      </c>
      <c r="D529">
        <v>8212.5</v>
      </c>
      <c r="E529">
        <v>2</v>
      </c>
      <c r="F529">
        <f t="shared" si="23"/>
        <v>16425</v>
      </c>
      <c r="H529" t="str">
        <f t="shared" si="22"/>
        <v>Maternal/Newborn and Reproductive Health</v>
      </c>
      <c r="I529" t="str">
        <f t="shared" si="22"/>
        <v>Management of pre-eclampsia and eclampsia</v>
      </c>
      <c r="J529" t="str">
        <f t="shared" si="22"/>
        <v xml:space="preserve">Sodium lactate compound (Ringers lactate), 500ml_Each_BB071700_CMST
</v>
      </c>
      <c r="K529">
        <f t="shared" si="22"/>
        <v>8212.5</v>
      </c>
      <c r="L529">
        <f t="shared" si="22"/>
        <v>2</v>
      </c>
      <c r="M529">
        <f t="shared" si="22"/>
        <v>16425</v>
      </c>
    </row>
    <row r="530" spans="1:13">
      <c r="A530" t="s">
        <v>101</v>
      </c>
      <c r="B530" t="s">
        <v>124</v>
      </c>
      <c r="C530" t="s">
        <v>1026</v>
      </c>
      <c r="D530">
        <v>211.54</v>
      </c>
      <c r="E530">
        <v>0.5</v>
      </c>
      <c r="F530">
        <f t="shared" si="23"/>
        <v>105.77</v>
      </c>
      <c r="H530" t="str">
        <f t="shared" si="22"/>
        <v>Maternal/Newborn and Reproductive Health</v>
      </c>
      <c r="I530" t="str">
        <f t="shared" si="22"/>
        <v>Management of pre-eclampsia and eclampsia</v>
      </c>
      <c r="J530" t="str">
        <f t="shared" si="22"/>
        <v>Spinal needle</v>
      </c>
      <c r="K530">
        <f t="shared" si="22"/>
        <v>211.54</v>
      </c>
      <c r="L530">
        <f t="shared" si="22"/>
        <v>0.5</v>
      </c>
      <c r="M530">
        <f t="shared" si="22"/>
        <v>105.77</v>
      </c>
    </row>
    <row r="531" spans="1:13">
      <c r="A531" t="s">
        <v>101</v>
      </c>
      <c r="B531" t="s">
        <v>124</v>
      </c>
      <c r="C531" t="s">
        <v>839</v>
      </c>
      <c r="D531">
        <v>2149.2199999999998</v>
      </c>
      <c r="E531">
        <v>1</v>
      </c>
      <c r="F531">
        <f t="shared" si="23"/>
        <v>2149.2199999999998</v>
      </c>
      <c r="H531" t="str">
        <f t="shared" si="22"/>
        <v>Maternal/Newborn and Reproductive Health</v>
      </c>
      <c r="I531" t="str">
        <f t="shared" si="22"/>
        <v>Management of pre-eclampsia and eclampsia</v>
      </c>
      <c r="J531" t="str">
        <f t="shared" si="22"/>
        <v xml:space="preserve">Syringe, autodestruct, 5ml, disposable, hypoluer with 21g needle_Each_HH150000_CMST + Alcohol swabs/wipes 70% isopropyl alcohol 100 pieces_100_FF000300_CMST
</v>
      </c>
      <c r="K531">
        <f t="shared" ref="K531:M594" si="24">D531</f>
        <v>2149.2199999999998</v>
      </c>
      <c r="L531">
        <f t="shared" si="24"/>
        <v>1</v>
      </c>
      <c r="M531">
        <f t="shared" si="24"/>
        <v>2149.2199999999998</v>
      </c>
    </row>
    <row r="532" spans="1:13">
      <c r="A532" t="s">
        <v>101</v>
      </c>
      <c r="B532" t="s">
        <v>124</v>
      </c>
      <c r="C532" t="s">
        <v>1036</v>
      </c>
      <c r="D532">
        <v>6200</v>
      </c>
      <c r="E532">
        <v>0.5</v>
      </c>
      <c r="F532">
        <f t="shared" si="23"/>
        <v>3100</v>
      </c>
      <c r="H532" t="str">
        <f t="shared" ref="H532:M595" si="25">A532</f>
        <v>Maternal/Newborn and Reproductive Health</v>
      </c>
      <c r="I532" t="str">
        <f t="shared" si="25"/>
        <v>Management of pre-eclampsia and eclampsia</v>
      </c>
      <c r="J532" t="str">
        <f t="shared" si="25"/>
        <v>Urea, Electrolytes and Creatinine test</v>
      </c>
      <c r="K532">
        <f t="shared" si="24"/>
        <v>6200</v>
      </c>
      <c r="L532">
        <f t="shared" si="24"/>
        <v>0.5</v>
      </c>
      <c r="M532">
        <f t="shared" si="24"/>
        <v>3100</v>
      </c>
    </row>
    <row r="533" spans="1:13">
      <c r="A533" t="s">
        <v>101</v>
      </c>
      <c r="B533" t="s">
        <v>124</v>
      </c>
      <c r="C533" t="s">
        <v>1037</v>
      </c>
      <c r="D533">
        <v>164.85</v>
      </c>
      <c r="E533">
        <v>1</v>
      </c>
      <c r="F533">
        <f t="shared" si="23"/>
        <v>164.85</v>
      </c>
      <c r="H533" t="str">
        <f t="shared" si="25"/>
        <v>Maternal/Newborn and Reproductive Health</v>
      </c>
      <c r="I533" t="str">
        <f t="shared" si="25"/>
        <v>Management of pre-eclampsia and eclampsia</v>
      </c>
      <c r="J533" t="str">
        <f t="shared" si="25"/>
        <v>urine sample bottles</v>
      </c>
      <c r="K533">
        <f t="shared" si="24"/>
        <v>164.85</v>
      </c>
      <c r="L533">
        <f t="shared" si="24"/>
        <v>1</v>
      </c>
      <c r="M533">
        <f t="shared" si="24"/>
        <v>164.85</v>
      </c>
    </row>
    <row r="534" spans="1:13">
      <c r="A534" t="s">
        <v>101</v>
      </c>
      <c r="B534" t="s">
        <v>124</v>
      </c>
      <c r="C534" t="s">
        <v>934</v>
      </c>
      <c r="D534">
        <v>664.23</v>
      </c>
      <c r="E534">
        <v>1</v>
      </c>
      <c r="F534">
        <f t="shared" si="23"/>
        <v>664.23</v>
      </c>
      <c r="H534" t="str">
        <f t="shared" si="25"/>
        <v>Maternal/Newborn and Reproductive Health</v>
      </c>
      <c r="I534" t="str">
        <f t="shared" si="25"/>
        <v>Management of pre-eclampsia and eclampsia</v>
      </c>
      <c r="J534" t="str">
        <f t="shared" si="25"/>
        <v xml:space="preserve">Water for injections, 10ml_Each_BB077100_CMST
</v>
      </c>
      <c r="K534">
        <f t="shared" si="24"/>
        <v>664.23</v>
      </c>
      <c r="L534">
        <f t="shared" si="24"/>
        <v>1</v>
      </c>
      <c r="M534">
        <f t="shared" si="24"/>
        <v>664.23</v>
      </c>
    </row>
    <row r="535" spans="1:13">
      <c r="A535" t="s">
        <v>101</v>
      </c>
      <c r="B535" t="s">
        <v>725</v>
      </c>
      <c r="C535" t="s">
        <v>854</v>
      </c>
      <c r="D535">
        <v>2186.09</v>
      </c>
      <c r="E535">
        <v>1</v>
      </c>
      <c r="F535">
        <f t="shared" si="23"/>
        <v>2186.09</v>
      </c>
      <c r="H535" t="str">
        <f t="shared" si="25"/>
        <v>Maternal/Newborn and Reproductive Health</v>
      </c>
      <c r="I535" t="str">
        <f t="shared" si="25"/>
        <v>Mastitis</v>
      </c>
      <c r="J535" t="str">
        <f t="shared" si="25"/>
        <v xml:space="preserve">Erythromycin 250mg, enteric coated tablets_1000_AA023700_CMST
</v>
      </c>
      <c r="K535">
        <f t="shared" si="24"/>
        <v>2186.09</v>
      </c>
      <c r="L535">
        <f t="shared" si="24"/>
        <v>1</v>
      </c>
      <c r="M535">
        <f t="shared" si="24"/>
        <v>2186.09</v>
      </c>
    </row>
    <row r="536" spans="1:13">
      <c r="A536" t="s">
        <v>101</v>
      </c>
      <c r="B536" t="s">
        <v>725</v>
      </c>
      <c r="C536" t="s">
        <v>1038</v>
      </c>
      <c r="D536">
        <v>1663.65</v>
      </c>
      <c r="E536">
        <v>1</v>
      </c>
      <c r="F536">
        <f t="shared" si="23"/>
        <v>1663.65</v>
      </c>
      <c r="H536" t="str">
        <f t="shared" si="25"/>
        <v>Maternal/Newborn and Reproductive Health</v>
      </c>
      <c r="I536" t="str">
        <f t="shared" si="25"/>
        <v>Mastitis</v>
      </c>
      <c r="J536" t="str">
        <f t="shared" si="25"/>
        <v xml:space="preserve">Flucloxacillin 500mg, Capsules_100_AA026100_CMST
</v>
      </c>
      <c r="K536">
        <f t="shared" si="24"/>
        <v>1663.65</v>
      </c>
      <c r="L536">
        <f t="shared" si="24"/>
        <v>1</v>
      </c>
      <c r="M536">
        <f t="shared" si="24"/>
        <v>1663.65</v>
      </c>
    </row>
    <row r="537" spans="1:13">
      <c r="A537" t="s">
        <v>101</v>
      </c>
      <c r="B537" t="s">
        <v>127</v>
      </c>
      <c r="C537" t="s">
        <v>833</v>
      </c>
      <c r="D537">
        <v>531.05999999999995</v>
      </c>
      <c r="E537">
        <v>0.5</v>
      </c>
      <c r="F537">
        <f t="shared" si="23"/>
        <v>265.52999999999997</v>
      </c>
      <c r="H537" t="str">
        <f t="shared" si="25"/>
        <v>Maternal/Newborn and Reproductive Health</v>
      </c>
      <c r="I537" t="str">
        <f t="shared" si="25"/>
        <v>Maternal sepsis case management</v>
      </c>
      <c r="J537" t="str">
        <f t="shared" si="25"/>
        <v xml:space="preserve">Amoxycillin 250mg, capsules_1000_AA004800_CMST
</v>
      </c>
      <c r="K537">
        <f t="shared" si="24"/>
        <v>531.05999999999995</v>
      </c>
      <c r="L537">
        <f t="shared" si="24"/>
        <v>0.5</v>
      </c>
      <c r="M537">
        <f t="shared" si="24"/>
        <v>265.52999999999997</v>
      </c>
    </row>
    <row r="538" spans="1:13">
      <c r="A538" t="s">
        <v>101</v>
      </c>
      <c r="B538" t="s">
        <v>127</v>
      </c>
      <c r="C538" t="s">
        <v>953</v>
      </c>
      <c r="D538">
        <v>5538.4</v>
      </c>
      <c r="E538">
        <v>0.5</v>
      </c>
      <c r="F538">
        <f t="shared" si="23"/>
        <v>2769.2</v>
      </c>
      <c r="H538" t="str">
        <f t="shared" si="25"/>
        <v>Maternal/Newborn and Reproductive Health</v>
      </c>
      <c r="I538" t="str">
        <f t="shared" si="25"/>
        <v>Maternal sepsis case management</v>
      </c>
      <c r="J538" t="str">
        <f t="shared" si="25"/>
        <v xml:space="preserve">Ampicillin injection 500mg, PFR_Each_BB005400_CMST
</v>
      </c>
      <c r="K538">
        <f t="shared" si="24"/>
        <v>5538.4</v>
      </c>
      <c r="L538">
        <f t="shared" si="24"/>
        <v>0.5</v>
      </c>
      <c r="M538">
        <f t="shared" si="24"/>
        <v>2769.2</v>
      </c>
    </row>
    <row r="539" spans="1:13">
      <c r="A539" t="s">
        <v>101</v>
      </c>
      <c r="B539" t="s">
        <v>127</v>
      </c>
      <c r="C539" t="s">
        <v>1004</v>
      </c>
      <c r="D539">
        <v>216.97</v>
      </c>
      <c r="E539">
        <v>0.7</v>
      </c>
      <c r="F539">
        <f t="shared" si="23"/>
        <v>151.87899999999999</v>
      </c>
      <c r="H539" t="str">
        <f t="shared" si="25"/>
        <v>Maternal/Newborn and Reproductive Health</v>
      </c>
      <c r="I539" t="str">
        <f t="shared" si="25"/>
        <v>Maternal sepsis case management</v>
      </c>
      <c r="J539" t="str">
        <f t="shared" si="25"/>
        <v xml:space="preserve">Bags urine drainage 2,000ml with outlet_Each_HH008100_CMST
</v>
      </c>
      <c r="K539">
        <f t="shared" si="24"/>
        <v>216.97</v>
      </c>
      <c r="L539">
        <f t="shared" si="24"/>
        <v>0.7</v>
      </c>
      <c r="M539">
        <f t="shared" si="24"/>
        <v>151.87899999999999</v>
      </c>
    </row>
    <row r="540" spans="1:13">
      <c r="A540" t="s">
        <v>101</v>
      </c>
      <c r="B540" t="s">
        <v>127</v>
      </c>
      <c r="C540" t="s">
        <v>820</v>
      </c>
      <c r="D540">
        <v>157.41999999999999</v>
      </c>
      <c r="E540">
        <v>1</v>
      </c>
      <c r="F540">
        <f t="shared" si="23"/>
        <v>157.41999999999999</v>
      </c>
      <c r="H540" t="str">
        <f t="shared" si="25"/>
        <v>Maternal/Newborn and Reproductive Health</v>
      </c>
      <c r="I540" t="str">
        <f t="shared" si="25"/>
        <v>Maternal sepsis case management</v>
      </c>
      <c r="J540" t="str">
        <f t="shared" si="25"/>
        <v xml:space="preserve">Cannula iv (winged with injection pot) 16G_Each_HH012900_CMST
</v>
      </c>
      <c r="K540">
        <f t="shared" si="24"/>
        <v>157.41999999999999</v>
      </c>
      <c r="L540">
        <f t="shared" si="24"/>
        <v>1</v>
      </c>
      <c r="M540">
        <f t="shared" si="24"/>
        <v>157.41999999999999</v>
      </c>
    </row>
    <row r="541" spans="1:13">
      <c r="A541" t="s">
        <v>101</v>
      </c>
      <c r="B541" t="s">
        <v>127</v>
      </c>
      <c r="C541" t="s">
        <v>1006</v>
      </c>
      <c r="D541">
        <v>2505.16</v>
      </c>
      <c r="E541">
        <v>0.5</v>
      </c>
      <c r="F541">
        <f t="shared" si="23"/>
        <v>1252.58</v>
      </c>
      <c r="H541" t="str">
        <f t="shared" si="25"/>
        <v>Maternal/Newborn and Reproductive Health</v>
      </c>
      <c r="I541" t="str">
        <f t="shared" si="25"/>
        <v>Maternal sepsis case management</v>
      </c>
      <c r="J541" t="str">
        <f t="shared" si="25"/>
        <v>Ceftriaxone 1g, PFR</v>
      </c>
      <c r="K541">
        <f t="shared" si="24"/>
        <v>2505.16</v>
      </c>
      <c r="L541">
        <f t="shared" si="24"/>
        <v>0.5</v>
      </c>
      <c r="M541">
        <f t="shared" si="24"/>
        <v>1252.58</v>
      </c>
    </row>
    <row r="542" spans="1:13">
      <c r="A542" t="s">
        <v>101</v>
      </c>
      <c r="B542" t="s">
        <v>127</v>
      </c>
      <c r="C542" t="s">
        <v>1039</v>
      </c>
      <c r="D542">
        <v>2200</v>
      </c>
      <c r="E542">
        <v>1</v>
      </c>
      <c r="F542">
        <f t="shared" si="23"/>
        <v>2200</v>
      </c>
      <c r="H542" t="str">
        <f t="shared" si="25"/>
        <v>Maternal/Newborn and Reproductive Health</v>
      </c>
      <c r="I542" t="str">
        <f t="shared" si="25"/>
        <v>Maternal sepsis case management</v>
      </c>
      <c r="J542" t="str">
        <f t="shared" si="25"/>
        <v>Complete blood count</v>
      </c>
      <c r="K542">
        <f t="shared" si="24"/>
        <v>2200</v>
      </c>
      <c r="L542">
        <f t="shared" si="24"/>
        <v>1</v>
      </c>
      <c r="M542">
        <f t="shared" si="24"/>
        <v>2200</v>
      </c>
    </row>
    <row r="543" spans="1:13">
      <c r="A543" t="s">
        <v>101</v>
      </c>
      <c r="B543" t="s">
        <v>127</v>
      </c>
      <c r="C543" t="s">
        <v>1040</v>
      </c>
      <c r="D543">
        <v>182.63</v>
      </c>
      <c r="E543">
        <v>1</v>
      </c>
      <c r="F543">
        <f t="shared" si="23"/>
        <v>182.63</v>
      </c>
      <c r="H543" t="str">
        <f t="shared" si="25"/>
        <v>Maternal/Newborn and Reproductive Health</v>
      </c>
      <c r="I543" t="str">
        <f t="shared" si="25"/>
        <v>Maternal sepsis case management</v>
      </c>
      <c r="J543" t="str">
        <f t="shared" si="25"/>
        <v>CXR</v>
      </c>
      <c r="K543">
        <f t="shared" si="24"/>
        <v>182.63</v>
      </c>
      <c r="L543">
        <f t="shared" si="24"/>
        <v>1</v>
      </c>
      <c r="M543">
        <f t="shared" si="24"/>
        <v>182.63</v>
      </c>
    </row>
    <row r="544" spans="1:13">
      <c r="A544" t="s">
        <v>101</v>
      </c>
      <c r="B544" t="s">
        <v>127</v>
      </c>
      <c r="C544" t="s">
        <v>1041</v>
      </c>
      <c r="D544">
        <v>2197.08</v>
      </c>
      <c r="E544">
        <v>1</v>
      </c>
      <c r="F544">
        <f t="shared" si="23"/>
        <v>2197.08</v>
      </c>
      <c r="H544" t="str">
        <f t="shared" si="25"/>
        <v>Maternal/Newborn and Reproductive Health</v>
      </c>
      <c r="I544" t="str">
        <f t="shared" si="25"/>
        <v>Maternal sepsis case management</v>
      </c>
      <c r="J544" t="str">
        <f t="shared" si="25"/>
        <v>Destrose 5% in water</v>
      </c>
      <c r="K544">
        <f t="shared" si="24"/>
        <v>2197.08</v>
      </c>
      <c r="L544">
        <f t="shared" si="24"/>
        <v>1</v>
      </c>
      <c r="M544">
        <f t="shared" si="24"/>
        <v>2197.08</v>
      </c>
    </row>
    <row r="545" spans="1:13">
      <c r="A545" t="s">
        <v>101</v>
      </c>
      <c r="B545" t="s">
        <v>127</v>
      </c>
      <c r="C545" t="s">
        <v>1024</v>
      </c>
      <c r="D545">
        <v>325.95</v>
      </c>
      <c r="E545">
        <v>0.7</v>
      </c>
      <c r="F545">
        <f t="shared" si="23"/>
        <v>228.16499999999996</v>
      </c>
      <c r="H545" t="str">
        <f t="shared" si="25"/>
        <v>Maternal/Newborn and Reproductive Health</v>
      </c>
      <c r="I545" t="str">
        <f t="shared" si="25"/>
        <v>Maternal sepsis case management</v>
      </c>
      <c r="J545" t="str">
        <f t="shared" si="25"/>
        <v>Foley catheter</v>
      </c>
      <c r="K545">
        <f t="shared" si="24"/>
        <v>325.95</v>
      </c>
      <c r="L545">
        <f t="shared" si="24"/>
        <v>0.7</v>
      </c>
      <c r="M545">
        <f t="shared" si="24"/>
        <v>228.16499999999996</v>
      </c>
    </row>
    <row r="546" spans="1:13">
      <c r="A546" t="s">
        <v>101</v>
      </c>
      <c r="B546" t="s">
        <v>127</v>
      </c>
      <c r="C546" t="s">
        <v>855</v>
      </c>
      <c r="D546">
        <v>646.35</v>
      </c>
      <c r="E546">
        <v>1</v>
      </c>
      <c r="F546">
        <f t="shared" si="23"/>
        <v>646.35</v>
      </c>
      <c r="H546" t="str">
        <f t="shared" si="25"/>
        <v>Maternal/Newborn and Reproductive Health</v>
      </c>
      <c r="I546" t="str">
        <f t="shared" si="25"/>
        <v>Maternal sepsis case management</v>
      </c>
      <c r="J546" t="str">
        <f t="shared" si="25"/>
        <v xml:space="preserve">Gentamycin Sulphate 40mg/ml, 2ml_Each_BB036900_CMST
</v>
      </c>
      <c r="K546">
        <f t="shared" si="24"/>
        <v>646.35</v>
      </c>
      <c r="L546">
        <f t="shared" si="24"/>
        <v>1</v>
      </c>
      <c r="M546">
        <f t="shared" si="24"/>
        <v>646.35</v>
      </c>
    </row>
    <row r="547" spans="1:13">
      <c r="A547" t="s">
        <v>101</v>
      </c>
      <c r="B547" t="s">
        <v>127</v>
      </c>
      <c r="C547" t="s">
        <v>875</v>
      </c>
      <c r="D547">
        <v>302.24</v>
      </c>
      <c r="E547">
        <v>1</v>
      </c>
      <c r="F547">
        <f t="shared" si="23"/>
        <v>302.24</v>
      </c>
      <c r="H547" t="str">
        <f t="shared" si="25"/>
        <v>Maternal/Newborn and Reproductive Health</v>
      </c>
      <c r="I547" t="str">
        <f t="shared" si="25"/>
        <v>Maternal sepsis case management</v>
      </c>
      <c r="J547" t="str">
        <f t="shared" si="25"/>
        <v xml:space="preserve">Glove surgeons size 7 sterile_Pair_HH080400_CMST
</v>
      </c>
      <c r="K547">
        <f t="shared" si="24"/>
        <v>302.24</v>
      </c>
      <c r="L547">
        <f t="shared" si="24"/>
        <v>1</v>
      </c>
      <c r="M547">
        <f t="shared" si="24"/>
        <v>302.24</v>
      </c>
    </row>
    <row r="548" spans="1:13">
      <c r="A548" t="s">
        <v>101</v>
      </c>
      <c r="B548" t="s">
        <v>127</v>
      </c>
      <c r="C548" t="s">
        <v>876</v>
      </c>
      <c r="D548">
        <v>930</v>
      </c>
      <c r="E548">
        <v>1</v>
      </c>
      <c r="F548">
        <f t="shared" si="23"/>
        <v>930</v>
      </c>
      <c r="H548" t="str">
        <f t="shared" si="25"/>
        <v>Maternal/Newborn and Reproductive Health</v>
      </c>
      <c r="I548" t="str">
        <f t="shared" si="25"/>
        <v>Maternal sepsis case management</v>
      </c>
      <c r="J548" t="str">
        <f t="shared" si="25"/>
        <v>IV giving/infusion set, with needle</v>
      </c>
      <c r="K548">
        <f t="shared" si="24"/>
        <v>930</v>
      </c>
      <c r="L548">
        <f t="shared" si="24"/>
        <v>1</v>
      </c>
      <c r="M548">
        <f t="shared" si="24"/>
        <v>930</v>
      </c>
    </row>
    <row r="549" spans="1:13">
      <c r="A549" t="s">
        <v>101</v>
      </c>
      <c r="B549" t="s">
        <v>127</v>
      </c>
      <c r="C549" t="s">
        <v>1042</v>
      </c>
      <c r="D549">
        <v>58.23</v>
      </c>
      <c r="E549">
        <v>1</v>
      </c>
      <c r="F549">
        <f t="shared" si="23"/>
        <v>58.23</v>
      </c>
      <c r="H549" t="str">
        <f t="shared" si="25"/>
        <v>Maternal/Newborn and Reproductive Health</v>
      </c>
      <c r="I549" t="str">
        <f t="shared" si="25"/>
        <v>Maternal sepsis case management</v>
      </c>
      <c r="J549" t="str">
        <f t="shared" si="25"/>
        <v xml:space="preserve">Lancet, Retractable 2mm Blade, Sterile, Single-Use_200_MM156300_CMST
</v>
      </c>
      <c r="K549">
        <f t="shared" si="24"/>
        <v>58.23</v>
      </c>
      <c r="L549">
        <f t="shared" si="24"/>
        <v>1</v>
      </c>
      <c r="M549">
        <f t="shared" si="24"/>
        <v>58.23</v>
      </c>
    </row>
    <row r="550" spans="1:13">
      <c r="A550" t="s">
        <v>101</v>
      </c>
      <c r="B550" t="s">
        <v>127</v>
      </c>
      <c r="C550" t="s">
        <v>955</v>
      </c>
      <c r="D550">
        <v>169.44</v>
      </c>
      <c r="E550">
        <v>0.5</v>
      </c>
      <c r="F550">
        <f t="shared" si="23"/>
        <v>84.72</v>
      </c>
      <c r="H550" t="str">
        <f t="shared" si="25"/>
        <v>Maternal/Newborn and Reproductive Health</v>
      </c>
      <c r="I550" t="str">
        <f t="shared" si="25"/>
        <v>Maternal sepsis case management</v>
      </c>
      <c r="J550" t="str">
        <f t="shared" si="25"/>
        <v xml:space="preserve">Metronidazole 200mg, tablets_1000_AA044100_CMST
</v>
      </c>
      <c r="K550">
        <f t="shared" si="24"/>
        <v>169.44</v>
      </c>
      <c r="L550">
        <f t="shared" si="24"/>
        <v>0.5</v>
      </c>
      <c r="M550">
        <f t="shared" si="24"/>
        <v>84.72</v>
      </c>
    </row>
    <row r="551" spans="1:13">
      <c r="A551" t="s">
        <v>101</v>
      </c>
      <c r="B551" t="s">
        <v>127</v>
      </c>
      <c r="C551" t="s">
        <v>999</v>
      </c>
      <c r="D551">
        <v>9036.93</v>
      </c>
      <c r="E551">
        <v>1</v>
      </c>
      <c r="F551">
        <f t="shared" si="23"/>
        <v>9036.93</v>
      </c>
      <c r="H551" t="str">
        <f t="shared" si="25"/>
        <v>Maternal/Newborn and Reproductive Health</v>
      </c>
      <c r="I551" t="str">
        <f t="shared" si="25"/>
        <v>Maternal sepsis case management</v>
      </c>
      <c r="J551" t="str">
        <f t="shared" si="25"/>
        <v>Metronidazole, injection, 500 mg in 100 ml vial</v>
      </c>
      <c r="K551">
        <f t="shared" si="24"/>
        <v>9036.93</v>
      </c>
      <c r="L551">
        <f t="shared" si="24"/>
        <v>1</v>
      </c>
      <c r="M551">
        <f t="shared" si="24"/>
        <v>9036.93</v>
      </c>
    </row>
    <row r="552" spans="1:13">
      <c r="A552" t="s">
        <v>101</v>
      </c>
      <c r="B552" t="s">
        <v>127</v>
      </c>
      <c r="C552" t="s">
        <v>1043</v>
      </c>
      <c r="D552">
        <v>980</v>
      </c>
      <c r="E552">
        <v>1</v>
      </c>
      <c r="F552">
        <f t="shared" si="23"/>
        <v>980</v>
      </c>
      <c r="H552" t="str">
        <f t="shared" si="25"/>
        <v>Maternal/Newborn and Reproductive Health</v>
      </c>
      <c r="I552" t="str">
        <f t="shared" si="25"/>
        <v>Maternal sepsis case management</v>
      </c>
      <c r="J552" t="str">
        <f t="shared" si="25"/>
        <v>MPs</v>
      </c>
      <c r="K552">
        <f t="shared" si="24"/>
        <v>980</v>
      </c>
      <c r="L552">
        <f t="shared" si="24"/>
        <v>1</v>
      </c>
      <c r="M552">
        <f t="shared" si="24"/>
        <v>980</v>
      </c>
    </row>
    <row r="553" spans="1:13">
      <c r="A553" t="s">
        <v>101</v>
      </c>
      <c r="B553" t="s">
        <v>127</v>
      </c>
      <c r="C553" t="s">
        <v>834</v>
      </c>
      <c r="D553">
        <v>78.959999999999994</v>
      </c>
      <c r="E553">
        <v>1</v>
      </c>
      <c r="F553">
        <f t="shared" si="23"/>
        <v>78.959999999999994</v>
      </c>
      <c r="H553" t="str">
        <f t="shared" si="25"/>
        <v>Maternal/Newborn and Reproductive Health</v>
      </c>
      <c r="I553" t="str">
        <f t="shared" si="25"/>
        <v>Maternal sepsis case management</v>
      </c>
      <c r="J553" t="str">
        <f t="shared" si="25"/>
        <v xml:space="preserve">Paracetamol 500mg, tablets_1000_AA049500_CMST
</v>
      </c>
      <c r="K553">
        <f t="shared" si="24"/>
        <v>78.959999999999994</v>
      </c>
      <c r="L553">
        <f t="shared" si="24"/>
        <v>1</v>
      </c>
      <c r="M553">
        <f t="shared" si="24"/>
        <v>78.959999999999994</v>
      </c>
    </row>
    <row r="554" spans="1:13">
      <c r="A554" t="s">
        <v>101</v>
      </c>
      <c r="B554" t="s">
        <v>127</v>
      </c>
      <c r="C554" t="s">
        <v>980</v>
      </c>
      <c r="D554">
        <v>779.46</v>
      </c>
      <c r="E554">
        <v>1</v>
      </c>
      <c r="F554">
        <f t="shared" si="23"/>
        <v>779.46</v>
      </c>
      <c r="H554" t="str">
        <f t="shared" si="25"/>
        <v>Maternal/Newborn and Reproductive Health</v>
      </c>
      <c r="I554" t="str">
        <f t="shared" si="25"/>
        <v>Maternal sepsis case management</v>
      </c>
      <c r="J554" t="str">
        <f t="shared" si="25"/>
        <v xml:space="preserve">Plaster, elastic adhesive 10cm x 5m long, when stretched_Each_FF014100_CMST
</v>
      </c>
      <c r="K554">
        <f t="shared" si="24"/>
        <v>779.46</v>
      </c>
      <c r="L554">
        <f t="shared" si="24"/>
        <v>1</v>
      </c>
      <c r="M554">
        <f t="shared" si="24"/>
        <v>779.46</v>
      </c>
    </row>
    <row r="555" spans="1:13">
      <c r="A555" t="s">
        <v>101</v>
      </c>
      <c r="B555" t="s">
        <v>127</v>
      </c>
      <c r="C555" t="s">
        <v>1044</v>
      </c>
      <c r="D555">
        <v>0</v>
      </c>
      <c r="E555">
        <v>1</v>
      </c>
      <c r="F555">
        <f t="shared" si="23"/>
        <v>0</v>
      </c>
      <c r="H555" t="str">
        <f t="shared" si="25"/>
        <v>Maternal/Newborn and Reproductive Health</v>
      </c>
      <c r="I555" t="str">
        <f t="shared" si="25"/>
        <v>Maternal sepsis case management</v>
      </c>
      <c r="J555" t="str">
        <f t="shared" si="25"/>
        <v>prothrombin</v>
      </c>
      <c r="K555">
        <f t="shared" si="24"/>
        <v>0</v>
      </c>
      <c r="L555">
        <f t="shared" si="24"/>
        <v>1</v>
      </c>
      <c r="M555">
        <f t="shared" si="24"/>
        <v>0</v>
      </c>
    </row>
    <row r="556" spans="1:13">
      <c r="A556" t="s">
        <v>101</v>
      </c>
      <c r="B556" t="s">
        <v>127</v>
      </c>
      <c r="C556" t="s">
        <v>951</v>
      </c>
      <c r="D556">
        <v>5475.2</v>
      </c>
      <c r="E556">
        <v>1</v>
      </c>
      <c r="F556">
        <f t="shared" si="23"/>
        <v>5475.2</v>
      </c>
      <c r="H556" t="str">
        <f t="shared" si="25"/>
        <v>Maternal/Newborn and Reproductive Health</v>
      </c>
      <c r="I556" t="str">
        <f t="shared" si="25"/>
        <v>Maternal sepsis case management</v>
      </c>
      <c r="J556" t="str">
        <f t="shared" si="25"/>
        <v xml:space="preserve">Sodium chloride 0.9%, 500ml_Each_BB069900_CMST
</v>
      </c>
      <c r="K556">
        <f t="shared" si="24"/>
        <v>5475.2</v>
      </c>
      <c r="L556">
        <f t="shared" si="24"/>
        <v>1</v>
      </c>
      <c r="M556">
        <f t="shared" si="24"/>
        <v>5475.2</v>
      </c>
    </row>
    <row r="557" spans="1:13">
      <c r="A557" t="s">
        <v>101</v>
      </c>
      <c r="B557" t="s">
        <v>127</v>
      </c>
      <c r="C557" t="s">
        <v>1045</v>
      </c>
      <c r="D557">
        <v>5532.75</v>
      </c>
      <c r="E557">
        <v>1</v>
      </c>
      <c r="F557">
        <f t="shared" si="23"/>
        <v>5532.75</v>
      </c>
      <c r="H557" t="str">
        <f t="shared" si="25"/>
        <v>Maternal/Newborn and Reproductive Health</v>
      </c>
      <c r="I557" t="str">
        <f t="shared" si="25"/>
        <v>Maternal sepsis case management</v>
      </c>
      <c r="J557" t="str">
        <f t="shared" si="25"/>
        <v xml:space="preserve">Syringe, autodestruct, 10ml, disposable with 21g needle_Each_HH148800_CMST
</v>
      </c>
      <c r="K557">
        <f t="shared" si="24"/>
        <v>5532.75</v>
      </c>
      <c r="L557">
        <f t="shared" si="24"/>
        <v>1</v>
      </c>
      <c r="M557">
        <f t="shared" si="24"/>
        <v>5532.75</v>
      </c>
    </row>
    <row r="558" spans="1:13">
      <c r="A558" t="s">
        <v>101</v>
      </c>
      <c r="B558" t="s">
        <v>127</v>
      </c>
      <c r="C558" t="s">
        <v>1046</v>
      </c>
      <c r="D558">
        <v>1650</v>
      </c>
      <c r="E558">
        <v>1</v>
      </c>
      <c r="F558">
        <f t="shared" si="23"/>
        <v>1650</v>
      </c>
      <c r="H558" t="str">
        <f t="shared" si="25"/>
        <v>Maternal/Newborn and Reproductive Health</v>
      </c>
      <c r="I558" t="str">
        <f t="shared" si="25"/>
        <v>Maternal sepsis case management</v>
      </c>
      <c r="J558" t="str">
        <f t="shared" si="25"/>
        <v>U&amp;Es</v>
      </c>
      <c r="K558">
        <f t="shared" si="24"/>
        <v>1650</v>
      </c>
      <c r="L558">
        <f t="shared" si="24"/>
        <v>1</v>
      </c>
      <c r="M558">
        <f t="shared" si="24"/>
        <v>1650</v>
      </c>
    </row>
    <row r="559" spans="1:13">
      <c r="A559" t="s">
        <v>101</v>
      </c>
      <c r="B559" t="s">
        <v>127</v>
      </c>
      <c r="C559" t="s">
        <v>1047</v>
      </c>
      <c r="D559">
        <v>301.8</v>
      </c>
      <c r="E559">
        <v>1</v>
      </c>
      <c r="F559">
        <f t="shared" si="23"/>
        <v>301.8</v>
      </c>
      <c r="H559" t="str">
        <f t="shared" si="25"/>
        <v>Maternal/Newborn and Reproductive Health</v>
      </c>
      <c r="I559" t="str">
        <f t="shared" si="25"/>
        <v>Maternal sepsis case management</v>
      </c>
      <c r="J559" t="str">
        <f t="shared" si="25"/>
        <v>urinalysis</v>
      </c>
      <c r="K559">
        <f t="shared" si="24"/>
        <v>301.8</v>
      </c>
      <c r="L559">
        <f t="shared" si="24"/>
        <v>1</v>
      </c>
      <c r="M559">
        <f t="shared" si="24"/>
        <v>301.8</v>
      </c>
    </row>
    <row r="560" spans="1:13">
      <c r="A560" t="s">
        <v>101</v>
      </c>
      <c r="B560" t="s">
        <v>127</v>
      </c>
      <c r="C560" t="s">
        <v>1048</v>
      </c>
      <c r="D560">
        <v>475.2</v>
      </c>
      <c r="E560">
        <v>1</v>
      </c>
      <c r="F560">
        <f t="shared" si="23"/>
        <v>475.2</v>
      </c>
      <c r="H560" t="str">
        <f t="shared" si="25"/>
        <v>Maternal/Newborn and Reproductive Health</v>
      </c>
      <c r="I560" t="str">
        <f t="shared" si="25"/>
        <v>Maternal sepsis case management</v>
      </c>
      <c r="J560" t="str">
        <f t="shared" si="25"/>
        <v xml:space="preserve">Water for injection, 5ml_Each_TB034700_CMST
</v>
      </c>
      <c r="K560">
        <f t="shared" si="24"/>
        <v>475.2</v>
      </c>
      <c r="L560">
        <f t="shared" si="24"/>
        <v>1</v>
      </c>
      <c r="M560">
        <f t="shared" si="24"/>
        <v>475.2</v>
      </c>
    </row>
    <row r="561" spans="1:13">
      <c r="A561" t="s">
        <v>101</v>
      </c>
      <c r="B561" t="s">
        <v>130</v>
      </c>
      <c r="C561" t="s">
        <v>1035</v>
      </c>
      <c r="D561">
        <v>0</v>
      </c>
      <c r="E561">
        <v>1</v>
      </c>
      <c r="F561">
        <f t="shared" si="23"/>
        <v>0</v>
      </c>
      <c r="H561" t="str">
        <f t="shared" si="25"/>
        <v>Maternal/Newborn and Reproductive Health</v>
      </c>
      <c r="I561" t="str">
        <f t="shared" si="25"/>
        <v>Neonatal resuscitation (institutional)</v>
      </c>
      <c r="J561" t="str">
        <f t="shared" si="25"/>
        <v>Naloxon 1ml</v>
      </c>
      <c r="K561">
        <f t="shared" si="24"/>
        <v>0</v>
      </c>
      <c r="L561">
        <f t="shared" si="24"/>
        <v>1</v>
      </c>
      <c r="M561">
        <f t="shared" si="24"/>
        <v>0</v>
      </c>
    </row>
    <row r="562" spans="1:13">
      <c r="A562" t="s">
        <v>101</v>
      </c>
      <c r="B562" t="s">
        <v>130</v>
      </c>
      <c r="C562" t="s">
        <v>1049</v>
      </c>
      <c r="D562">
        <v>0</v>
      </c>
      <c r="E562">
        <v>1</v>
      </c>
      <c r="F562">
        <f t="shared" si="23"/>
        <v>0</v>
      </c>
      <c r="H562" t="str">
        <f t="shared" si="25"/>
        <v>Maternal/Newborn and Reproductive Health</v>
      </c>
      <c r="I562" t="str">
        <f t="shared" si="25"/>
        <v>Neonatal resuscitation (institutional)</v>
      </c>
      <c r="J562" t="str">
        <f t="shared" si="25"/>
        <v>pinguin</v>
      </c>
      <c r="K562">
        <f t="shared" si="24"/>
        <v>0</v>
      </c>
      <c r="L562">
        <f t="shared" si="24"/>
        <v>1</v>
      </c>
      <c r="M562">
        <f t="shared" si="24"/>
        <v>0</v>
      </c>
    </row>
    <row r="563" spans="1:13">
      <c r="A563" t="s">
        <v>101</v>
      </c>
      <c r="B563" t="s">
        <v>131</v>
      </c>
      <c r="C563" t="s">
        <v>859</v>
      </c>
      <c r="D563">
        <v>676.74</v>
      </c>
      <c r="E563">
        <v>0.5</v>
      </c>
      <c r="F563">
        <f t="shared" si="23"/>
        <v>338.37</v>
      </c>
      <c r="H563" t="str">
        <f t="shared" si="25"/>
        <v>Maternal/Newborn and Reproductive Health</v>
      </c>
      <c r="I563" t="str">
        <f t="shared" si="25"/>
        <v>Newborn sepsis - full supportive care</v>
      </c>
      <c r="J563" t="str">
        <f t="shared" si="25"/>
        <v xml:space="preserve">Amoxycillin 125mg/5ml suspension, PFR to make 100ml_Each_EE002700_CMST
</v>
      </c>
      <c r="K563">
        <f t="shared" si="24"/>
        <v>676.74</v>
      </c>
      <c r="L563">
        <f t="shared" si="24"/>
        <v>0.5</v>
      </c>
      <c r="M563">
        <f t="shared" si="24"/>
        <v>338.37</v>
      </c>
    </row>
    <row r="564" spans="1:13">
      <c r="A564" t="s">
        <v>101</v>
      </c>
      <c r="B564" t="s">
        <v>131</v>
      </c>
      <c r="C564" t="s">
        <v>953</v>
      </c>
      <c r="D564">
        <v>346.15</v>
      </c>
      <c r="E564">
        <v>0.5</v>
      </c>
      <c r="F564">
        <f t="shared" si="23"/>
        <v>173.07499999999999</v>
      </c>
      <c r="H564" t="str">
        <f t="shared" si="25"/>
        <v>Maternal/Newborn and Reproductive Health</v>
      </c>
      <c r="I564" t="str">
        <f t="shared" si="25"/>
        <v>Newborn sepsis - full supportive care</v>
      </c>
      <c r="J564" t="str">
        <f t="shared" si="25"/>
        <v xml:space="preserve">Ampicillin injection 500mg, PFR_Each_BB005400_CMST
</v>
      </c>
      <c r="K564">
        <f t="shared" si="24"/>
        <v>346.15</v>
      </c>
      <c r="L564">
        <f t="shared" si="24"/>
        <v>0.5</v>
      </c>
      <c r="M564">
        <f t="shared" si="24"/>
        <v>173.07499999999999</v>
      </c>
    </row>
    <row r="565" spans="1:13">
      <c r="A565" t="s">
        <v>101</v>
      </c>
      <c r="B565" t="s">
        <v>131</v>
      </c>
      <c r="C565" t="s">
        <v>1050</v>
      </c>
      <c r="D565">
        <v>162.15</v>
      </c>
      <c r="E565">
        <v>1</v>
      </c>
      <c r="F565">
        <f t="shared" si="23"/>
        <v>162.15</v>
      </c>
      <c r="H565" t="str">
        <f t="shared" si="25"/>
        <v>Maternal/Newborn and Reproductive Health</v>
      </c>
      <c r="I565" t="str">
        <f t="shared" si="25"/>
        <v>Newborn sepsis - full supportive care</v>
      </c>
      <c r="J565" t="str">
        <f t="shared" si="25"/>
        <v xml:space="preserve">Cannula iv (winged with injection pot) 22G_Each_HH013800_CMST
</v>
      </c>
      <c r="K565">
        <f t="shared" si="24"/>
        <v>162.15</v>
      </c>
      <c r="L565">
        <f t="shared" si="24"/>
        <v>1</v>
      </c>
      <c r="M565">
        <f t="shared" si="24"/>
        <v>162.15</v>
      </c>
    </row>
    <row r="566" spans="1:13">
      <c r="A566" t="s">
        <v>101</v>
      </c>
      <c r="B566" t="s">
        <v>131</v>
      </c>
      <c r="C566" t="s">
        <v>1051</v>
      </c>
      <c r="D566">
        <v>22152.9</v>
      </c>
      <c r="E566">
        <v>0.5</v>
      </c>
      <c r="F566">
        <f t="shared" si="23"/>
        <v>11076.45</v>
      </c>
      <c r="H566" t="str">
        <f t="shared" si="25"/>
        <v>Maternal/Newborn and Reproductive Health</v>
      </c>
      <c r="I566" t="str">
        <f t="shared" si="25"/>
        <v>Newborn sepsis - full supportive care</v>
      </c>
      <c r="J566" t="str">
        <f t="shared" si="25"/>
        <v>Ceftazidime 1g PFR</v>
      </c>
      <c r="K566">
        <f t="shared" si="24"/>
        <v>22152.9</v>
      </c>
      <c r="L566">
        <f t="shared" si="24"/>
        <v>0.5</v>
      </c>
      <c r="M566">
        <f t="shared" si="24"/>
        <v>11076.45</v>
      </c>
    </row>
    <row r="567" spans="1:13">
      <c r="A567" t="s">
        <v>101</v>
      </c>
      <c r="B567" t="s">
        <v>131</v>
      </c>
      <c r="C567" t="s">
        <v>937</v>
      </c>
      <c r="D567">
        <v>1098.54</v>
      </c>
      <c r="E567">
        <v>1</v>
      </c>
      <c r="F567">
        <f t="shared" si="23"/>
        <v>1098.54</v>
      </c>
      <c r="H567" t="str">
        <f t="shared" si="25"/>
        <v>Maternal/Newborn and Reproductive Health</v>
      </c>
      <c r="I567" t="str">
        <f t="shared" si="25"/>
        <v>Newborn sepsis - full supportive care</v>
      </c>
      <c r="J567" t="str">
        <f t="shared" si="25"/>
        <v xml:space="preserve">Dextrose (glucose) 5%, 1000ml_Each_BB021600_CMST
</v>
      </c>
      <c r="K567">
        <f t="shared" si="24"/>
        <v>1098.54</v>
      </c>
      <c r="L567">
        <f t="shared" si="24"/>
        <v>1</v>
      </c>
      <c r="M567">
        <f t="shared" si="24"/>
        <v>1098.54</v>
      </c>
    </row>
    <row r="568" spans="1:13">
      <c r="A568" t="s">
        <v>101</v>
      </c>
      <c r="B568" t="s">
        <v>131</v>
      </c>
      <c r="C568" t="s">
        <v>942</v>
      </c>
      <c r="D568">
        <v>2200</v>
      </c>
      <c r="E568">
        <v>1</v>
      </c>
      <c r="F568">
        <f t="shared" si="23"/>
        <v>2200</v>
      </c>
      <c r="H568" t="str">
        <f t="shared" si="25"/>
        <v>Maternal/Newborn and Reproductive Health</v>
      </c>
      <c r="I568" t="str">
        <f t="shared" si="25"/>
        <v>Newborn sepsis - full supportive care</v>
      </c>
      <c r="J568" t="str">
        <f t="shared" si="25"/>
        <v>FBC</v>
      </c>
      <c r="K568">
        <f t="shared" si="24"/>
        <v>2200</v>
      </c>
      <c r="L568">
        <f t="shared" si="24"/>
        <v>1</v>
      </c>
      <c r="M568">
        <f t="shared" si="24"/>
        <v>2200</v>
      </c>
    </row>
    <row r="569" spans="1:13">
      <c r="A569" t="s">
        <v>101</v>
      </c>
      <c r="B569" t="s">
        <v>131</v>
      </c>
      <c r="C569" t="s">
        <v>855</v>
      </c>
      <c r="D569">
        <v>215.45</v>
      </c>
      <c r="E569">
        <v>1</v>
      </c>
      <c r="F569">
        <f t="shared" si="23"/>
        <v>215.45</v>
      </c>
      <c r="H569" t="str">
        <f t="shared" si="25"/>
        <v>Maternal/Newborn and Reproductive Health</v>
      </c>
      <c r="I569" t="str">
        <f t="shared" si="25"/>
        <v>Newborn sepsis - full supportive care</v>
      </c>
      <c r="J569" t="str">
        <f t="shared" si="25"/>
        <v xml:space="preserve">Gentamycin Sulphate 40mg/ml, 2ml_Each_BB036900_CMST
</v>
      </c>
      <c r="K569">
        <f t="shared" si="24"/>
        <v>215.45</v>
      </c>
      <c r="L569">
        <f t="shared" si="24"/>
        <v>1</v>
      </c>
      <c r="M569">
        <f t="shared" si="24"/>
        <v>215.45</v>
      </c>
    </row>
    <row r="570" spans="1:13">
      <c r="A570" t="s">
        <v>101</v>
      </c>
      <c r="B570" t="s">
        <v>131</v>
      </c>
      <c r="C570" t="s">
        <v>876</v>
      </c>
      <c r="D570">
        <v>465</v>
      </c>
      <c r="E570">
        <v>1</v>
      </c>
      <c r="F570">
        <f t="shared" si="23"/>
        <v>465</v>
      </c>
      <c r="H570" t="str">
        <f t="shared" si="25"/>
        <v>Maternal/Newborn and Reproductive Health</v>
      </c>
      <c r="I570" t="str">
        <f t="shared" si="25"/>
        <v>Newborn sepsis - full supportive care</v>
      </c>
      <c r="J570" t="str">
        <f t="shared" si="25"/>
        <v>IV giving/infusion set, with needle</v>
      </c>
      <c r="K570">
        <f t="shared" si="24"/>
        <v>465</v>
      </c>
      <c r="L570">
        <f t="shared" si="24"/>
        <v>1</v>
      </c>
      <c r="M570">
        <f t="shared" si="24"/>
        <v>465</v>
      </c>
    </row>
    <row r="571" spans="1:13">
      <c r="A571" t="s">
        <v>101</v>
      </c>
      <c r="B571" t="s">
        <v>131</v>
      </c>
      <c r="C571" t="s">
        <v>940</v>
      </c>
      <c r="D571">
        <v>312.51</v>
      </c>
      <c r="E571">
        <v>1</v>
      </c>
      <c r="F571">
        <f t="shared" si="23"/>
        <v>312.51</v>
      </c>
      <c r="H571" t="str">
        <f t="shared" si="25"/>
        <v>Maternal/Newborn and Reproductive Health</v>
      </c>
      <c r="I571" t="str">
        <f t="shared" si="25"/>
        <v>Newborn sepsis - full supportive care</v>
      </c>
      <c r="J571" t="str">
        <f t="shared" si="25"/>
        <v xml:space="preserve">Paracetamol syrup 120mg/5ml, 100ml_Each_EE034800_CMST
</v>
      </c>
      <c r="K571">
        <f t="shared" si="24"/>
        <v>312.51</v>
      </c>
      <c r="L571">
        <f t="shared" si="24"/>
        <v>1</v>
      </c>
      <c r="M571">
        <f t="shared" si="24"/>
        <v>312.51</v>
      </c>
    </row>
    <row r="572" spans="1:13">
      <c r="A572" t="s">
        <v>101</v>
      </c>
      <c r="B572" t="s">
        <v>131</v>
      </c>
      <c r="C572" t="s">
        <v>980</v>
      </c>
      <c r="D572">
        <v>779.46</v>
      </c>
      <c r="E572">
        <v>1</v>
      </c>
      <c r="F572">
        <f t="shared" si="23"/>
        <v>779.46</v>
      </c>
      <c r="H572" t="str">
        <f t="shared" si="25"/>
        <v>Maternal/Newborn and Reproductive Health</v>
      </c>
      <c r="I572" t="str">
        <f t="shared" si="25"/>
        <v>Newborn sepsis - full supportive care</v>
      </c>
      <c r="J572" t="str">
        <f t="shared" si="25"/>
        <v xml:space="preserve">Plaster, elastic adhesive 10cm x 5m long, when stretched_Each_FF014100_CMST
</v>
      </c>
      <c r="K572">
        <f t="shared" si="24"/>
        <v>779.46</v>
      </c>
      <c r="L572">
        <f t="shared" si="24"/>
        <v>1</v>
      </c>
      <c r="M572">
        <f t="shared" si="24"/>
        <v>779.46</v>
      </c>
    </row>
    <row r="573" spans="1:13">
      <c r="A573" t="s">
        <v>101</v>
      </c>
      <c r="B573" t="s">
        <v>131</v>
      </c>
      <c r="C573" t="s">
        <v>1000</v>
      </c>
      <c r="D573">
        <v>19.989999999999998</v>
      </c>
      <c r="E573">
        <v>1</v>
      </c>
      <c r="F573">
        <f t="shared" si="23"/>
        <v>19.989999999999998</v>
      </c>
      <c r="H573" t="str">
        <f t="shared" si="25"/>
        <v>Maternal/Newborn and Reproductive Health</v>
      </c>
      <c r="I573" t="str">
        <f t="shared" si="25"/>
        <v>Newborn sepsis - full supportive care</v>
      </c>
      <c r="J573" t="str">
        <f t="shared" si="25"/>
        <v xml:space="preserve">Powder Free Gloves (Small)_100_HH077150_CMST
</v>
      </c>
      <c r="K573">
        <f t="shared" si="24"/>
        <v>19.989999999999998</v>
      </c>
      <c r="L573">
        <f t="shared" si="24"/>
        <v>1</v>
      </c>
      <c r="M573">
        <f t="shared" si="24"/>
        <v>19.989999999999998</v>
      </c>
    </row>
    <row r="574" spans="1:13">
      <c r="A574" t="s">
        <v>101</v>
      </c>
      <c r="B574" t="s">
        <v>131</v>
      </c>
      <c r="C574" t="s">
        <v>1045</v>
      </c>
      <c r="D574">
        <v>5532.75</v>
      </c>
      <c r="E574">
        <v>1</v>
      </c>
      <c r="F574">
        <f t="shared" si="23"/>
        <v>5532.75</v>
      </c>
      <c r="H574" t="str">
        <f t="shared" si="25"/>
        <v>Maternal/Newborn and Reproductive Health</v>
      </c>
      <c r="I574" t="str">
        <f t="shared" si="25"/>
        <v>Newborn sepsis - full supportive care</v>
      </c>
      <c r="J574" t="str">
        <f t="shared" si="25"/>
        <v xml:space="preserve">Syringe, autodestruct, 10ml, disposable with 21g needle_Each_HH148800_CMST
</v>
      </c>
      <c r="K574">
        <f t="shared" si="24"/>
        <v>5532.75</v>
      </c>
      <c r="L574">
        <f t="shared" si="24"/>
        <v>1</v>
      </c>
      <c r="M574">
        <f t="shared" si="24"/>
        <v>5532.75</v>
      </c>
    </row>
    <row r="575" spans="1:13">
      <c r="A575" t="s">
        <v>101</v>
      </c>
      <c r="B575" t="s">
        <v>131</v>
      </c>
      <c r="C575" t="s">
        <v>1052</v>
      </c>
      <c r="D575">
        <v>371.84</v>
      </c>
      <c r="E575">
        <v>1</v>
      </c>
      <c r="F575">
        <f t="shared" si="23"/>
        <v>371.84</v>
      </c>
      <c r="H575" t="str">
        <f t="shared" si="25"/>
        <v>Maternal/Newborn and Reproductive Health</v>
      </c>
      <c r="I575" t="str">
        <f t="shared" si="25"/>
        <v>Newborn sepsis - full supportive care</v>
      </c>
      <c r="J575" t="str">
        <f t="shared" si="25"/>
        <v>Tube, feeding CH 8_each_CMST</v>
      </c>
      <c r="K575">
        <f t="shared" si="24"/>
        <v>371.84</v>
      </c>
      <c r="L575">
        <f t="shared" si="24"/>
        <v>1</v>
      </c>
      <c r="M575">
        <f t="shared" si="24"/>
        <v>371.84</v>
      </c>
    </row>
    <row r="576" spans="1:13">
      <c r="A576" t="s">
        <v>101</v>
      </c>
      <c r="B576" t="s">
        <v>131</v>
      </c>
      <c r="C576" t="s">
        <v>934</v>
      </c>
      <c r="D576">
        <v>474.45</v>
      </c>
      <c r="E576">
        <v>1</v>
      </c>
      <c r="F576">
        <f t="shared" si="23"/>
        <v>474.45</v>
      </c>
      <c r="H576" t="str">
        <f t="shared" si="25"/>
        <v>Maternal/Newborn and Reproductive Health</v>
      </c>
      <c r="I576" t="str">
        <f t="shared" si="25"/>
        <v>Newborn sepsis - full supportive care</v>
      </c>
      <c r="J576" t="str">
        <f t="shared" si="25"/>
        <v xml:space="preserve">Water for injections, 10ml_Each_BB077100_CMST
</v>
      </c>
      <c r="K576">
        <f t="shared" si="24"/>
        <v>474.45</v>
      </c>
      <c r="L576">
        <f t="shared" si="24"/>
        <v>1</v>
      </c>
      <c r="M576">
        <f t="shared" si="24"/>
        <v>474.45</v>
      </c>
    </row>
    <row r="577" spans="1:13">
      <c r="A577" t="s">
        <v>101</v>
      </c>
      <c r="B577" t="s">
        <v>110</v>
      </c>
      <c r="C577" t="s">
        <v>1053</v>
      </c>
      <c r="D577">
        <v>1771.5</v>
      </c>
      <c r="E577">
        <v>0.8</v>
      </c>
      <c r="F577">
        <f t="shared" si="23"/>
        <v>1417.2</v>
      </c>
      <c r="H577" t="str">
        <f t="shared" si="25"/>
        <v>Maternal/Newborn and Reproductive Health</v>
      </c>
      <c r="I577" t="str">
        <f t="shared" si="25"/>
        <v>Oral Contraception</v>
      </c>
      <c r="J577" t="str">
        <f t="shared" si="25"/>
        <v xml:space="preserve">Ethinylestradiol 0.03mg + levonorgestrel 0.15mg_Each_FP000800_CMST
</v>
      </c>
      <c r="K577">
        <f t="shared" si="24"/>
        <v>1771.5</v>
      </c>
      <c r="L577">
        <f t="shared" si="24"/>
        <v>0.8</v>
      </c>
      <c r="M577">
        <f t="shared" si="24"/>
        <v>1417.2</v>
      </c>
    </row>
    <row r="578" spans="1:13">
      <c r="A578" t="s">
        <v>101</v>
      </c>
      <c r="B578" t="s">
        <v>110</v>
      </c>
      <c r="C578" t="s">
        <v>1054</v>
      </c>
      <c r="D578">
        <v>249.55</v>
      </c>
      <c r="E578">
        <v>0.2</v>
      </c>
      <c r="F578">
        <f t="shared" si="23"/>
        <v>49.910000000000004</v>
      </c>
      <c r="H578" t="str">
        <f t="shared" si="25"/>
        <v>Maternal/Newborn and Reproductive Health</v>
      </c>
      <c r="I578" t="str">
        <f t="shared" si="25"/>
        <v>Oral Contraception</v>
      </c>
      <c r="J578" t="str">
        <f t="shared" si="25"/>
        <v xml:space="preserve">Microlut (Levonorgestrel 0.03mg)_Each_FP004200_CMST
</v>
      </c>
      <c r="K578">
        <f t="shared" si="24"/>
        <v>249.55</v>
      </c>
      <c r="L578">
        <f t="shared" si="24"/>
        <v>0.2</v>
      </c>
      <c r="M578">
        <f t="shared" si="24"/>
        <v>49.910000000000004</v>
      </c>
    </row>
    <row r="579" spans="1:13">
      <c r="A579" t="s">
        <v>101</v>
      </c>
      <c r="B579" t="s">
        <v>110</v>
      </c>
      <c r="C579" t="s">
        <v>1055</v>
      </c>
      <c r="D579">
        <v>32.159999999999997</v>
      </c>
      <c r="E579">
        <v>1</v>
      </c>
      <c r="F579">
        <f t="shared" si="23"/>
        <v>32.159999999999997</v>
      </c>
      <c r="H579" t="str">
        <f t="shared" si="25"/>
        <v>Maternal/Newborn and Reproductive Health</v>
      </c>
      <c r="I579" t="str">
        <f t="shared" si="25"/>
        <v>Oral Contraception</v>
      </c>
      <c r="J579" t="str">
        <f t="shared" si="25"/>
        <v xml:space="preserve">Pregnancy Slide Test Kit (Human - Chorionic Gonadotrophin (Hcg))_100_MM192300_CMST
</v>
      </c>
      <c r="K579">
        <f t="shared" si="24"/>
        <v>32.159999999999997</v>
      </c>
      <c r="L579">
        <f t="shared" si="24"/>
        <v>1</v>
      </c>
      <c r="M579">
        <f t="shared" si="24"/>
        <v>32.159999999999997</v>
      </c>
    </row>
    <row r="580" spans="1:13">
      <c r="A580" t="s">
        <v>101</v>
      </c>
      <c r="B580" t="s">
        <v>133</v>
      </c>
      <c r="C580" t="s">
        <v>953</v>
      </c>
      <c r="D580">
        <v>4153.8</v>
      </c>
      <c r="E580">
        <v>1</v>
      </c>
      <c r="F580">
        <f t="shared" si="23"/>
        <v>4153.8</v>
      </c>
      <c r="H580" t="str">
        <f t="shared" si="25"/>
        <v>Maternal/Newborn and Reproductive Health</v>
      </c>
      <c r="I580" t="str">
        <f t="shared" si="25"/>
        <v>Post-abortion case management</v>
      </c>
      <c r="J580" t="str">
        <f t="shared" si="25"/>
        <v xml:space="preserve">Ampicillin injection 500mg, PFR_Each_BB005400_CMST
</v>
      </c>
      <c r="K580">
        <f t="shared" si="24"/>
        <v>4153.8</v>
      </c>
      <c r="L580">
        <f t="shared" si="24"/>
        <v>1</v>
      </c>
      <c r="M580">
        <f t="shared" si="24"/>
        <v>4153.8</v>
      </c>
    </row>
    <row r="581" spans="1:13">
      <c r="A581" t="s">
        <v>101</v>
      </c>
      <c r="B581" t="s">
        <v>133</v>
      </c>
      <c r="C581" t="s">
        <v>891</v>
      </c>
      <c r="D581">
        <v>2689.81</v>
      </c>
      <c r="E581">
        <v>1</v>
      </c>
      <c r="F581">
        <f t="shared" si="23"/>
        <v>2689.81</v>
      </c>
      <c r="H581" t="str">
        <f t="shared" si="25"/>
        <v>Maternal/Newborn and Reproductive Health</v>
      </c>
      <c r="I581" t="str">
        <f t="shared" si="25"/>
        <v>Post-abortion case management</v>
      </c>
      <c r="J581" t="str">
        <f t="shared" si="25"/>
        <v xml:space="preserve">Cotton wool, 500g_Each_FF007800_CMST
</v>
      </c>
      <c r="K581">
        <f t="shared" si="24"/>
        <v>2689.81</v>
      </c>
      <c r="L581">
        <f t="shared" si="24"/>
        <v>1</v>
      </c>
      <c r="M581">
        <f t="shared" si="24"/>
        <v>2689.81</v>
      </c>
    </row>
    <row r="582" spans="1:13">
      <c r="A582" t="s">
        <v>101</v>
      </c>
      <c r="B582" t="s">
        <v>133</v>
      </c>
      <c r="C582" t="s">
        <v>1056</v>
      </c>
      <c r="D582">
        <v>172.3</v>
      </c>
      <c r="E582">
        <v>1</v>
      </c>
      <c r="F582">
        <f t="shared" ref="F582:F645" si="26">E582*D582</f>
        <v>172.3</v>
      </c>
      <c r="H582" t="str">
        <f t="shared" si="25"/>
        <v>Maternal/Newborn and Reproductive Health</v>
      </c>
      <c r="I582" t="str">
        <f t="shared" si="25"/>
        <v>Post-abortion case management</v>
      </c>
      <c r="J582" t="str">
        <f t="shared" si="25"/>
        <v>Doxycycline 100mg, tablets</v>
      </c>
      <c r="K582">
        <f t="shared" si="24"/>
        <v>172.3</v>
      </c>
      <c r="L582">
        <f t="shared" si="24"/>
        <v>1</v>
      </c>
      <c r="M582">
        <f t="shared" si="24"/>
        <v>172.3</v>
      </c>
    </row>
    <row r="583" spans="1:13">
      <c r="A583" t="s">
        <v>101</v>
      </c>
      <c r="B583" t="s">
        <v>133</v>
      </c>
      <c r="C583" t="s">
        <v>942</v>
      </c>
      <c r="D583">
        <v>2200</v>
      </c>
      <c r="E583">
        <v>1</v>
      </c>
      <c r="F583">
        <f t="shared" si="26"/>
        <v>2200</v>
      </c>
      <c r="H583" t="str">
        <f t="shared" si="25"/>
        <v>Maternal/Newborn and Reproductive Health</v>
      </c>
      <c r="I583" t="str">
        <f t="shared" si="25"/>
        <v>Post-abortion case management</v>
      </c>
      <c r="J583" t="str">
        <f t="shared" si="25"/>
        <v>FBC</v>
      </c>
      <c r="K583">
        <f t="shared" si="24"/>
        <v>2200</v>
      </c>
      <c r="L583">
        <f t="shared" si="24"/>
        <v>1</v>
      </c>
      <c r="M583">
        <f t="shared" si="24"/>
        <v>2200</v>
      </c>
    </row>
    <row r="584" spans="1:13">
      <c r="A584" t="s">
        <v>101</v>
      </c>
      <c r="B584" t="s">
        <v>133</v>
      </c>
      <c r="C584" t="s">
        <v>855</v>
      </c>
      <c r="D584">
        <v>646.35</v>
      </c>
      <c r="E584">
        <v>1</v>
      </c>
      <c r="F584">
        <f t="shared" si="26"/>
        <v>646.35</v>
      </c>
      <c r="H584" t="str">
        <f t="shared" si="25"/>
        <v>Maternal/Newborn and Reproductive Health</v>
      </c>
      <c r="I584" t="str">
        <f t="shared" si="25"/>
        <v>Post-abortion case management</v>
      </c>
      <c r="J584" t="str">
        <f t="shared" si="25"/>
        <v xml:space="preserve">Gentamycin Sulphate 40mg/ml, 2ml_Each_BB036900_CMST
</v>
      </c>
      <c r="K584">
        <f t="shared" si="24"/>
        <v>646.35</v>
      </c>
      <c r="L584">
        <f t="shared" si="24"/>
        <v>1</v>
      </c>
      <c r="M584">
        <f t="shared" si="24"/>
        <v>646.35</v>
      </c>
    </row>
    <row r="585" spans="1:13">
      <c r="A585" t="s">
        <v>101</v>
      </c>
      <c r="B585" t="s">
        <v>133</v>
      </c>
      <c r="C585" t="s">
        <v>1057</v>
      </c>
      <c r="D585">
        <v>0</v>
      </c>
      <c r="E585">
        <v>1</v>
      </c>
      <c r="F585">
        <f t="shared" si="26"/>
        <v>0</v>
      </c>
      <c r="H585" t="str">
        <f t="shared" si="25"/>
        <v>Maternal/Newborn and Reproductive Health</v>
      </c>
      <c r="I585" t="str">
        <f t="shared" si="25"/>
        <v>Post-abortion case management</v>
      </c>
      <c r="J585" t="str">
        <f t="shared" si="25"/>
        <v>haemacel 500ml each</v>
      </c>
      <c r="K585">
        <f t="shared" si="24"/>
        <v>0</v>
      </c>
      <c r="L585">
        <f t="shared" si="24"/>
        <v>1</v>
      </c>
      <c r="M585">
        <f t="shared" si="24"/>
        <v>0</v>
      </c>
    </row>
    <row r="586" spans="1:13">
      <c r="A586" t="s">
        <v>101</v>
      </c>
      <c r="B586" t="s">
        <v>133</v>
      </c>
      <c r="C586" t="s">
        <v>1058</v>
      </c>
      <c r="D586">
        <v>259.11</v>
      </c>
      <c r="E586">
        <v>1</v>
      </c>
      <c r="F586">
        <f t="shared" si="26"/>
        <v>259.11</v>
      </c>
      <c r="H586" t="str">
        <f t="shared" si="25"/>
        <v>Maternal/Newborn and Reproductive Health</v>
      </c>
      <c r="I586" t="str">
        <f t="shared" si="25"/>
        <v>Post-abortion case management</v>
      </c>
      <c r="J586" t="str">
        <f t="shared" si="25"/>
        <v xml:space="preserve">Ibuprofen 200mg, coated tablets_1000_AA032400_CMST
</v>
      </c>
      <c r="K586">
        <f t="shared" si="24"/>
        <v>259.11</v>
      </c>
      <c r="L586">
        <f t="shared" si="24"/>
        <v>1</v>
      </c>
      <c r="M586">
        <f t="shared" si="24"/>
        <v>259.11</v>
      </c>
    </row>
    <row r="587" spans="1:13">
      <c r="A587" t="s">
        <v>101</v>
      </c>
      <c r="B587" t="s">
        <v>133</v>
      </c>
      <c r="C587" t="s">
        <v>1059</v>
      </c>
      <c r="D587">
        <v>260</v>
      </c>
      <c r="E587">
        <v>1</v>
      </c>
      <c r="F587">
        <f t="shared" si="26"/>
        <v>260</v>
      </c>
      <c r="H587" t="str">
        <f t="shared" si="25"/>
        <v>Maternal/Newborn and Reproductive Health</v>
      </c>
      <c r="I587" t="str">
        <f t="shared" si="25"/>
        <v>Post-abortion case management</v>
      </c>
      <c r="J587" t="str">
        <f t="shared" si="25"/>
        <v xml:space="preserve">LIDOCAINE 1% INJ EACH_Each_INTERMED
</v>
      </c>
      <c r="K587">
        <f t="shared" si="24"/>
        <v>260</v>
      </c>
      <c r="L587">
        <f t="shared" si="24"/>
        <v>1</v>
      </c>
      <c r="M587">
        <f t="shared" si="24"/>
        <v>260</v>
      </c>
    </row>
    <row r="588" spans="1:13">
      <c r="A588" t="s">
        <v>101</v>
      </c>
      <c r="B588" t="s">
        <v>133</v>
      </c>
      <c r="C588" t="s">
        <v>1011</v>
      </c>
      <c r="D588">
        <v>260</v>
      </c>
      <c r="E588">
        <v>1</v>
      </c>
      <c r="F588">
        <f t="shared" si="26"/>
        <v>260</v>
      </c>
      <c r="H588" t="str">
        <f t="shared" si="25"/>
        <v>Maternal/Newborn and Reproductive Health</v>
      </c>
      <c r="I588" t="str">
        <f t="shared" si="25"/>
        <v>Post-abortion case management</v>
      </c>
      <c r="J588" t="str">
        <f t="shared" si="25"/>
        <v>Lidocaine HCl (in dextrose 7.5%), ampoule 2 ml</v>
      </c>
      <c r="K588">
        <f t="shared" si="24"/>
        <v>260</v>
      </c>
      <c r="L588">
        <f t="shared" si="24"/>
        <v>1</v>
      </c>
      <c r="M588">
        <f t="shared" si="24"/>
        <v>260</v>
      </c>
    </row>
    <row r="589" spans="1:13">
      <c r="A589" t="s">
        <v>101</v>
      </c>
      <c r="B589" t="s">
        <v>133</v>
      </c>
      <c r="C589" t="s">
        <v>999</v>
      </c>
      <c r="D589">
        <v>6454.95</v>
      </c>
      <c r="E589">
        <v>1</v>
      </c>
      <c r="F589">
        <f t="shared" si="26"/>
        <v>6454.95</v>
      </c>
      <c r="H589" t="str">
        <f t="shared" si="25"/>
        <v>Maternal/Newborn and Reproductive Health</v>
      </c>
      <c r="I589" t="str">
        <f t="shared" si="25"/>
        <v>Post-abortion case management</v>
      </c>
      <c r="J589" t="str">
        <f t="shared" si="25"/>
        <v>Metronidazole, injection, 500 mg in 100 ml vial</v>
      </c>
      <c r="K589">
        <f t="shared" si="24"/>
        <v>6454.95</v>
      </c>
      <c r="L589">
        <f t="shared" si="24"/>
        <v>1</v>
      </c>
      <c r="M589">
        <f t="shared" si="24"/>
        <v>6454.95</v>
      </c>
    </row>
    <row r="590" spans="1:13">
      <c r="A590" t="s">
        <v>101</v>
      </c>
      <c r="B590" t="s">
        <v>133</v>
      </c>
      <c r="C590" t="s">
        <v>1016</v>
      </c>
      <c r="D590">
        <v>427.38</v>
      </c>
      <c r="E590">
        <v>2.2000000000000002</v>
      </c>
      <c r="F590">
        <f t="shared" si="26"/>
        <v>940.2360000000001</v>
      </c>
      <c r="H590" t="str">
        <f t="shared" si="25"/>
        <v>Maternal/Newborn and Reproductive Health</v>
      </c>
      <c r="I590" t="str">
        <f t="shared" si="25"/>
        <v>Post-abortion case management</v>
      </c>
      <c r="J590" t="str">
        <f t="shared" si="25"/>
        <v xml:space="preserve">Misoprostol 200 mcg, tablets_100_AA045000_CMST
</v>
      </c>
      <c r="K590">
        <f t="shared" si="24"/>
        <v>427.38</v>
      </c>
      <c r="L590">
        <f t="shared" si="24"/>
        <v>2.2000000000000002</v>
      </c>
      <c r="M590">
        <f t="shared" si="24"/>
        <v>940.2360000000001</v>
      </c>
    </row>
    <row r="591" spans="1:13">
      <c r="A591" t="s">
        <v>101</v>
      </c>
      <c r="B591" t="s">
        <v>133</v>
      </c>
      <c r="C591" t="s">
        <v>1060</v>
      </c>
      <c r="D591">
        <v>44404</v>
      </c>
      <c r="E591">
        <v>1</v>
      </c>
      <c r="F591">
        <f t="shared" si="26"/>
        <v>44404</v>
      </c>
      <c r="H591" t="str">
        <f t="shared" si="25"/>
        <v>Maternal/Newborn and Reproductive Health</v>
      </c>
      <c r="I591" t="str">
        <f t="shared" si="25"/>
        <v>Post-abortion case management</v>
      </c>
      <c r="J591" t="str">
        <f t="shared" si="25"/>
        <v>MVA Syringe</v>
      </c>
      <c r="K591">
        <f t="shared" si="24"/>
        <v>44404</v>
      </c>
      <c r="L591">
        <f t="shared" si="24"/>
        <v>1</v>
      </c>
      <c r="M591">
        <f t="shared" si="24"/>
        <v>44404</v>
      </c>
    </row>
    <row r="592" spans="1:13">
      <c r="A592" t="s">
        <v>101</v>
      </c>
      <c r="B592" t="s">
        <v>133</v>
      </c>
      <c r="C592" t="s">
        <v>946</v>
      </c>
      <c r="D592">
        <v>40.270000000000003</v>
      </c>
      <c r="E592">
        <v>1</v>
      </c>
      <c r="F592">
        <f t="shared" si="26"/>
        <v>40.270000000000003</v>
      </c>
      <c r="H592" t="str">
        <f t="shared" si="25"/>
        <v>Maternal/Newborn and Reproductive Health</v>
      </c>
      <c r="I592" t="str">
        <f t="shared" si="25"/>
        <v>Post-abortion case management</v>
      </c>
      <c r="J592" t="str">
        <f t="shared" si="25"/>
        <v xml:space="preserve">Oxytocin 10 IU/ml, 1ml_Each_BB059400_CMST
</v>
      </c>
      <c r="K592">
        <f t="shared" si="24"/>
        <v>40.270000000000003</v>
      </c>
      <c r="L592">
        <f t="shared" si="24"/>
        <v>1</v>
      </c>
      <c r="M592">
        <f t="shared" si="24"/>
        <v>40.270000000000003</v>
      </c>
    </row>
    <row r="593" spans="1:13">
      <c r="A593" t="s">
        <v>101</v>
      </c>
      <c r="B593" t="s">
        <v>133</v>
      </c>
      <c r="C593" t="s">
        <v>834</v>
      </c>
      <c r="D593">
        <v>157.91999999999999</v>
      </c>
      <c r="E593">
        <v>2</v>
      </c>
      <c r="F593">
        <f t="shared" si="26"/>
        <v>315.83999999999997</v>
      </c>
      <c r="H593" t="str">
        <f t="shared" si="25"/>
        <v>Maternal/Newborn and Reproductive Health</v>
      </c>
      <c r="I593" t="str">
        <f t="shared" si="25"/>
        <v>Post-abortion case management</v>
      </c>
      <c r="J593" t="str">
        <f t="shared" si="25"/>
        <v xml:space="preserve">Paracetamol 500mg, tablets_1000_AA049500_CMST
</v>
      </c>
      <c r="K593">
        <f t="shared" si="24"/>
        <v>157.91999999999999</v>
      </c>
      <c r="L593">
        <f t="shared" si="24"/>
        <v>2</v>
      </c>
      <c r="M593">
        <f t="shared" si="24"/>
        <v>315.83999999999997</v>
      </c>
    </row>
    <row r="594" spans="1:13">
      <c r="A594" t="s">
        <v>101</v>
      </c>
      <c r="B594" t="s">
        <v>133</v>
      </c>
      <c r="C594" t="s">
        <v>878</v>
      </c>
      <c r="D594">
        <v>882.63</v>
      </c>
      <c r="E594">
        <v>1</v>
      </c>
      <c r="F594">
        <f t="shared" si="26"/>
        <v>882.63</v>
      </c>
      <c r="H594" t="str">
        <f t="shared" si="25"/>
        <v>Maternal/Newborn and Reproductive Health</v>
      </c>
      <c r="I594" t="str">
        <f t="shared" si="25"/>
        <v>Post-abortion case management</v>
      </c>
      <c r="J594" t="str">
        <f t="shared" si="25"/>
        <v xml:space="preserve">Pethidine hydrochloride 50mg/1ml, 2ml_Each_BB062700_CMST
</v>
      </c>
      <c r="K594">
        <f t="shared" si="24"/>
        <v>882.63</v>
      </c>
      <c r="L594">
        <f t="shared" si="24"/>
        <v>1</v>
      </c>
      <c r="M594">
        <f t="shared" si="24"/>
        <v>882.63</v>
      </c>
    </row>
    <row r="595" spans="1:13">
      <c r="A595" t="s">
        <v>101</v>
      </c>
      <c r="B595" t="s">
        <v>133</v>
      </c>
      <c r="C595" t="s">
        <v>1061</v>
      </c>
      <c r="D595">
        <v>12115.599999999999</v>
      </c>
      <c r="E595">
        <v>2</v>
      </c>
      <c r="F595">
        <f t="shared" si="26"/>
        <v>24231.199999999997</v>
      </c>
      <c r="H595" t="str">
        <f t="shared" si="25"/>
        <v>Maternal/Newborn and Reproductive Health</v>
      </c>
      <c r="I595" t="str">
        <f t="shared" si="25"/>
        <v>Post-abortion case management</v>
      </c>
      <c r="J595" t="str">
        <f t="shared" si="25"/>
        <v xml:space="preserve">Sodium chloride 0.9%, 1000mL
</v>
      </c>
      <c r="K595">
        <f t="shared" si="25"/>
        <v>12115.599999999999</v>
      </c>
      <c r="L595">
        <f t="shared" si="25"/>
        <v>2</v>
      </c>
      <c r="M595">
        <f t="shared" si="25"/>
        <v>24231.199999999997</v>
      </c>
    </row>
    <row r="596" spans="1:13">
      <c r="A596" t="s">
        <v>101</v>
      </c>
      <c r="B596" t="s">
        <v>133</v>
      </c>
      <c r="C596" t="s">
        <v>982</v>
      </c>
      <c r="D596">
        <v>25.98</v>
      </c>
      <c r="E596">
        <v>1</v>
      </c>
      <c r="F596">
        <f t="shared" si="26"/>
        <v>25.98</v>
      </c>
      <c r="H596" t="str">
        <f t="shared" ref="H596:M638" si="27">A596</f>
        <v>Maternal/Newborn and Reproductive Health</v>
      </c>
      <c r="I596" t="str">
        <f t="shared" si="27"/>
        <v>Post-abortion case management</v>
      </c>
      <c r="J596" t="str">
        <f t="shared" si="27"/>
        <v xml:space="preserve">Syringe, 20ml, disposable with 21g needle_Each_HH146700_CMST
</v>
      </c>
      <c r="K596">
        <f t="shared" si="27"/>
        <v>25.98</v>
      </c>
      <c r="L596">
        <f t="shared" si="27"/>
        <v>1</v>
      </c>
      <c r="M596">
        <f t="shared" si="27"/>
        <v>25.98</v>
      </c>
    </row>
    <row r="597" spans="1:13">
      <c r="A597" t="s">
        <v>101</v>
      </c>
      <c r="B597" t="s">
        <v>133</v>
      </c>
      <c r="C597" t="s">
        <v>1045</v>
      </c>
      <c r="D597">
        <v>663.93</v>
      </c>
      <c r="E597">
        <v>1</v>
      </c>
      <c r="F597">
        <f t="shared" si="26"/>
        <v>663.93</v>
      </c>
      <c r="H597" t="str">
        <f t="shared" si="27"/>
        <v>Maternal/Newborn and Reproductive Health</v>
      </c>
      <c r="I597" t="str">
        <f t="shared" si="27"/>
        <v>Post-abortion case management</v>
      </c>
      <c r="J597" t="str">
        <f t="shared" si="27"/>
        <v xml:space="preserve">Syringe, autodestruct, 10ml, disposable with 21g needle_Each_HH148800_CMST
</v>
      </c>
      <c r="K597">
        <f t="shared" si="27"/>
        <v>663.93</v>
      </c>
      <c r="L597">
        <f t="shared" si="27"/>
        <v>1</v>
      </c>
      <c r="M597">
        <f t="shared" si="27"/>
        <v>663.93</v>
      </c>
    </row>
    <row r="598" spans="1:13">
      <c r="A598" t="s">
        <v>101</v>
      </c>
      <c r="B598" t="s">
        <v>133</v>
      </c>
      <c r="C598" t="s">
        <v>1047</v>
      </c>
      <c r="D598">
        <v>136.94999999999999</v>
      </c>
      <c r="E598">
        <v>1</v>
      </c>
      <c r="F598">
        <f t="shared" si="26"/>
        <v>136.94999999999999</v>
      </c>
      <c r="H598" t="str">
        <f t="shared" si="27"/>
        <v>Maternal/Newborn and Reproductive Health</v>
      </c>
      <c r="I598" t="str">
        <f t="shared" si="27"/>
        <v>Post-abortion case management</v>
      </c>
      <c r="J598" t="str">
        <f t="shared" si="27"/>
        <v>urinalysis</v>
      </c>
      <c r="K598">
        <f t="shared" si="27"/>
        <v>136.94999999999999</v>
      </c>
      <c r="L598">
        <f t="shared" si="27"/>
        <v>1</v>
      </c>
      <c r="M598">
        <f t="shared" si="27"/>
        <v>136.94999999999999</v>
      </c>
    </row>
    <row r="599" spans="1:13">
      <c r="A599" t="s">
        <v>101</v>
      </c>
      <c r="B599" t="s">
        <v>726</v>
      </c>
      <c r="C599" t="s">
        <v>1016</v>
      </c>
      <c r="D599">
        <v>759.8</v>
      </c>
      <c r="E599">
        <v>1</v>
      </c>
      <c r="F599">
        <f t="shared" si="26"/>
        <v>759.8</v>
      </c>
      <c r="H599" t="str">
        <f t="shared" si="27"/>
        <v>Maternal/Newborn and Reproductive Health</v>
      </c>
      <c r="I599" t="str">
        <f t="shared" si="27"/>
        <v>Prenatal distribution of misoprostol (for PPH prevention)</v>
      </c>
      <c r="J599" t="str">
        <f t="shared" si="27"/>
        <v xml:space="preserve">Misoprostol 200 mcg, tablets_100_AA045000_CMST
</v>
      </c>
      <c r="K599">
        <f t="shared" si="27"/>
        <v>759.8</v>
      </c>
      <c r="L599">
        <f t="shared" si="27"/>
        <v>1</v>
      </c>
      <c r="M599">
        <f t="shared" si="27"/>
        <v>759.8</v>
      </c>
    </row>
    <row r="600" spans="1:13">
      <c r="A600" t="s">
        <v>101</v>
      </c>
      <c r="B600" t="s">
        <v>107</v>
      </c>
      <c r="C600" t="s">
        <v>1062</v>
      </c>
      <c r="D600">
        <v>1010.37</v>
      </c>
      <c r="E600">
        <v>1</v>
      </c>
      <c r="F600">
        <f t="shared" si="26"/>
        <v>1010.37</v>
      </c>
      <c r="H600" t="str">
        <f t="shared" si="27"/>
        <v>Maternal/Newborn and Reproductive Health</v>
      </c>
      <c r="I600" t="str">
        <f t="shared" si="27"/>
        <v>Syphilis detection and treatment (pregnant women)</v>
      </c>
      <c r="J600" t="str">
        <f t="shared" si="27"/>
        <v xml:space="preserve">Benzathine benzylpenicillin 1.44g (2.4MU), PFR_Each_BB006900_CMST
</v>
      </c>
      <c r="K600">
        <f t="shared" si="27"/>
        <v>1010.37</v>
      </c>
      <c r="L600">
        <f t="shared" si="27"/>
        <v>1</v>
      </c>
      <c r="M600">
        <f t="shared" si="27"/>
        <v>1010.37</v>
      </c>
    </row>
    <row r="601" spans="1:13">
      <c r="A601" t="s">
        <v>101</v>
      </c>
      <c r="B601" t="s">
        <v>107</v>
      </c>
      <c r="C601" t="s">
        <v>1063</v>
      </c>
      <c r="D601">
        <v>293.97000000000003</v>
      </c>
      <c r="E601">
        <v>1</v>
      </c>
      <c r="F601">
        <f t="shared" si="26"/>
        <v>293.97000000000003</v>
      </c>
      <c r="H601" t="str">
        <f t="shared" si="27"/>
        <v>Maternal/Newborn and Reproductive Health</v>
      </c>
      <c r="I601" t="str">
        <f t="shared" si="27"/>
        <v>Syphilis detection and treatment (pregnant women)</v>
      </c>
      <c r="J601" t="str">
        <f t="shared" si="27"/>
        <v>Syphilis Test, Rapid</v>
      </c>
      <c r="K601">
        <f t="shared" si="27"/>
        <v>293.97000000000003</v>
      </c>
      <c r="L601">
        <f t="shared" si="27"/>
        <v>1</v>
      </c>
      <c r="M601">
        <f t="shared" si="27"/>
        <v>293.97000000000003</v>
      </c>
    </row>
    <row r="602" spans="1:13">
      <c r="A602" t="s">
        <v>101</v>
      </c>
      <c r="B602" t="s">
        <v>107</v>
      </c>
      <c r="C602" t="s">
        <v>839</v>
      </c>
      <c r="D602">
        <v>153.52000000000001</v>
      </c>
      <c r="E602">
        <v>1</v>
      </c>
      <c r="F602">
        <f t="shared" si="26"/>
        <v>153.52000000000001</v>
      </c>
      <c r="H602" t="str">
        <f t="shared" si="27"/>
        <v>Maternal/Newborn and Reproductive Health</v>
      </c>
      <c r="I602" t="str">
        <f t="shared" si="27"/>
        <v>Syphilis detection and treatment (pregnant women)</v>
      </c>
      <c r="J602" t="str">
        <f t="shared" si="27"/>
        <v xml:space="preserve">Syringe, autodestruct, 5ml, disposable, hypoluer with 21g needle_Each_HH150000_CMST + Alcohol swabs/wipes 70% isopropyl alcohol 100 pieces_100_FF000300_CMST
</v>
      </c>
      <c r="K602">
        <f t="shared" si="27"/>
        <v>153.52000000000001</v>
      </c>
      <c r="L602">
        <f t="shared" si="27"/>
        <v>1</v>
      </c>
      <c r="M602">
        <f t="shared" si="27"/>
        <v>153.52000000000001</v>
      </c>
    </row>
    <row r="603" spans="1:13">
      <c r="A603" t="s">
        <v>101</v>
      </c>
      <c r="B603" t="s">
        <v>107</v>
      </c>
      <c r="C603" t="s">
        <v>1014</v>
      </c>
      <c r="D603">
        <v>2400</v>
      </c>
      <c r="E603">
        <v>1</v>
      </c>
      <c r="F603">
        <f t="shared" si="26"/>
        <v>2400</v>
      </c>
      <c r="H603" t="str">
        <f t="shared" si="27"/>
        <v>Maternal/Newborn and Reproductive Health</v>
      </c>
      <c r="I603" t="str">
        <f t="shared" si="27"/>
        <v>Syphilis detection and treatment (pregnant women)</v>
      </c>
      <c r="J603" t="str">
        <f t="shared" si="27"/>
        <v>Syringe, needle + swab</v>
      </c>
      <c r="K603">
        <f t="shared" si="27"/>
        <v>2400</v>
      </c>
      <c r="L603">
        <f t="shared" si="27"/>
        <v>1</v>
      </c>
      <c r="M603">
        <f t="shared" si="27"/>
        <v>2400</v>
      </c>
    </row>
    <row r="604" spans="1:13">
      <c r="A604" t="s">
        <v>101</v>
      </c>
      <c r="B604" t="s">
        <v>107</v>
      </c>
      <c r="C604" t="s">
        <v>1064</v>
      </c>
      <c r="D604">
        <v>35.64</v>
      </c>
      <c r="E604">
        <v>1</v>
      </c>
      <c r="F604">
        <f t="shared" si="26"/>
        <v>35.64</v>
      </c>
      <c r="H604" t="str">
        <f t="shared" si="27"/>
        <v>Maternal/Newborn and Reproductive Health</v>
      </c>
      <c r="I604" t="str">
        <f t="shared" si="27"/>
        <v>Syphilis detection and treatment (pregnant women)</v>
      </c>
      <c r="J604" t="str">
        <f t="shared" si="27"/>
        <v>Water for injection, 5 ml ampoule</v>
      </c>
      <c r="K604">
        <f t="shared" si="27"/>
        <v>35.64</v>
      </c>
      <c r="L604">
        <f t="shared" si="27"/>
        <v>1</v>
      </c>
      <c r="M604">
        <f t="shared" si="27"/>
        <v>35.64</v>
      </c>
    </row>
    <row r="605" spans="1:13">
      <c r="A605" t="s">
        <v>101</v>
      </c>
      <c r="B605" t="s">
        <v>105</v>
      </c>
      <c r="C605" t="s">
        <v>894</v>
      </c>
      <c r="D605">
        <v>84.67</v>
      </c>
      <c r="E605">
        <v>1</v>
      </c>
      <c r="F605">
        <f t="shared" si="26"/>
        <v>84.67</v>
      </c>
      <c r="H605" t="str">
        <f t="shared" si="27"/>
        <v>Maternal/Newborn and Reproductive Health</v>
      </c>
      <c r="I605" t="str">
        <f t="shared" si="27"/>
        <v>Tetanus toxoid (pregnant women)</v>
      </c>
      <c r="J605" t="str">
        <f t="shared" si="27"/>
        <v xml:space="preserve">Bottle, Blood Collecting Plain Plastic Vacutainer, 5ml_100_MM038700_CMST
</v>
      </c>
      <c r="K605">
        <f t="shared" si="27"/>
        <v>84.67</v>
      </c>
      <c r="L605">
        <f t="shared" si="27"/>
        <v>1</v>
      </c>
      <c r="M605">
        <f t="shared" si="27"/>
        <v>84.67</v>
      </c>
    </row>
    <row r="606" spans="1:13">
      <c r="A606" t="s">
        <v>101</v>
      </c>
      <c r="B606" t="s">
        <v>105</v>
      </c>
      <c r="C606" t="s">
        <v>1014</v>
      </c>
      <c r="D606">
        <v>200</v>
      </c>
      <c r="E606">
        <v>1</v>
      </c>
      <c r="F606">
        <f t="shared" si="26"/>
        <v>200</v>
      </c>
      <c r="H606" t="str">
        <f t="shared" si="27"/>
        <v>Maternal/Newborn and Reproductive Health</v>
      </c>
      <c r="I606" t="str">
        <f t="shared" si="27"/>
        <v>Tetanus toxoid (pregnant women)</v>
      </c>
      <c r="J606" t="str">
        <f t="shared" si="27"/>
        <v>Syringe, needle + swab</v>
      </c>
      <c r="K606">
        <f t="shared" si="27"/>
        <v>200</v>
      </c>
      <c r="L606">
        <f t="shared" si="27"/>
        <v>1</v>
      </c>
      <c r="M606">
        <f t="shared" si="27"/>
        <v>200</v>
      </c>
    </row>
    <row r="607" spans="1:13">
      <c r="A607" t="s">
        <v>101</v>
      </c>
      <c r="B607" t="s">
        <v>105</v>
      </c>
      <c r="C607" t="s">
        <v>1065</v>
      </c>
      <c r="D607">
        <v>1104</v>
      </c>
      <c r="E607">
        <v>1</v>
      </c>
      <c r="F607">
        <f t="shared" si="26"/>
        <v>1104</v>
      </c>
      <c r="H607" t="str">
        <f t="shared" si="27"/>
        <v>Maternal/Newborn and Reproductive Health</v>
      </c>
      <c r="I607" t="str">
        <f t="shared" si="27"/>
        <v>Tetanus toxoid (pregnant women)</v>
      </c>
      <c r="J607" t="str">
        <f t="shared" si="27"/>
        <v>Tetanus toxoid, injection</v>
      </c>
      <c r="K607">
        <f t="shared" si="27"/>
        <v>1104</v>
      </c>
      <c r="L607">
        <f t="shared" si="27"/>
        <v>1</v>
      </c>
      <c r="M607">
        <f t="shared" si="27"/>
        <v>1104</v>
      </c>
    </row>
    <row r="608" spans="1:13">
      <c r="A608" t="s">
        <v>101</v>
      </c>
      <c r="B608" t="s">
        <v>86</v>
      </c>
      <c r="C608" t="s">
        <v>1056</v>
      </c>
      <c r="D608">
        <v>241.22</v>
      </c>
      <c r="E608">
        <v>1</v>
      </c>
      <c r="F608">
        <f t="shared" si="26"/>
        <v>241.22</v>
      </c>
      <c r="H608" t="str">
        <f t="shared" si="27"/>
        <v>Maternal/Newborn and Reproductive Health</v>
      </c>
      <c r="I608" t="str">
        <f t="shared" si="27"/>
        <v>Treatment of chlamydia</v>
      </c>
      <c r="J608" t="str">
        <f t="shared" si="27"/>
        <v>Doxycycline 100mg, tablets</v>
      </c>
      <c r="K608">
        <f t="shared" si="27"/>
        <v>241.22</v>
      </c>
      <c r="L608">
        <f t="shared" si="27"/>
        <v>1</v>
      </c>
      <c r="M608">
        <f t="shared" si="27"/>
        <v>241.22</v>
      </c>
    </row>
    <row r="609" spans="1:13">
      <c r="A609" t="s">
        <v>101</v>
      </c>
      <c r="B609" t="s">
        <v>85</v>
      </c>
      <c r="C609" t="s">
        <v>1066</v>
      </c>
      <c r="D609">
        <v>43.09</v>
      </c>
      <c r="E609">
        <v>1</v>
      </c>
      <c r="F609">
        <f t="shared" si="26"/>
        <v>43.09</v>
      </c>
      <c r="H609" t="str">
        <f t="shared" si="27"/>
        <v>Maternal/Newborn and Reproductive Health</v>
      </c>
      <c r="I609" t="str">
        <f t="shared" si="27"/>
        <v>Treatment of gonorrhea</v>
      </c>
      <c r="J609" t="str">
        <f t="shared" si="27"/>
        <v>Gentamycin Sulphate 40mg/ml, 2ml</v>
      </c>
      <c r="K609">
        <f t="shared" si="27"/>
        <v>43.09</v>
      </c>
      <c r="L609">
        <f t="shared" si="27"/>
        <v>1</v>
      </c>
      <c r="M609">
        <f t="shared" si="27"/>
        <v>43.09</v>
      </c>
    </row>
    <row r="610" spans="1:13">
      <c r="A610" t="s">
        <v>101</v>
      </c>
      <c r="B610" t="s">
        <v>727</v>
      </c>
      <c r="C610" t="s">
        <v>859</v>
      </c>
      <c r="D610">
        <v>1353.48</v>
      </c>
      <c r="E610">
        <v>1</v>
      </c>
      <c r="F610">
        <f t="shared" si="26"/>
        <v>1353.48</v>
      </c>
      <c r="H610" t="str">
        <f t="shared" si="27"/>
        <v>Maternal/Newborn and Reproductive Health</v>
      </c>
      <c r="I610" t="str">
        <f t="shared" si="27"/>
        <v>Treatment of local infections (newborn)</v>
      </c>
      <c r="J610" t="str">
        <f t="shared" si="27"/>
        <v xml:space="preserve">Amoxycillin 125mg/5ml suspension, PFR to make 100ml_Each_EE002700_CMST
</v>
      </c>
      <c r="K610">
        <f t="shared" si="27"/>
        <v>1353.48</v>
      </c>
      <c r="L610">
        <f t="shared" si="27"/>
        <v>1</v>
      </c>
      <c r="M610">
        <f t="shared" si="27"/>
        <v>1353.48</v>
      </c>
    </row>
    <row r="611" spans="1:13">
      <c r="A611" t="s">
        <v>101</v>
      </c>
      <c r="B611" t="s">
        <v>727</v>
      </c>
      <c r="C611" t="s">
        <v>1067</v>
      </c>
      <c r="D611">
        <v>976.38</v>
      </c>
      <c r="E611">
        <v>1</v>
      </c>
      <c r="F611">
        <f t="shared" si="26"/>
        <v>976.38</v>
      </c>
      <c r="H611" t="str">
        <f t="shared" si="27"/>
        <v>Maternal/Newborn and Reproductive Health</v>
      </c>
      <c r="I611" t="str">
        <f t="shared" si="27"/>
        <v>Treatment of local infections (newborn)</v>
      </c>
      <c r="J611" t="str">
        <f t="shared" si="27"/>
        <v>Gentian violet, powder 25 mg</v>
      </c>
      <c r="K611">
        <f t="shared" si="27"/>
        <v>976.38</v>
      </c>
      <c r="L611">
        <f t="shared" si="27"/>
        <v>1</v>
      </c>
      <c r="M611">
        <f t="shared" si="27"/>
        <v>976.38</v>
      </c>
    </row>
    <row r="612" spans="1:13">
      <c r="A612" t="s">
        <v>101</v>
      </c>
      <c r="B612" t="s">
        <v>727</v>
      </c>
      <c r="C612" t="s">
        <v>897</v>
      </c>
      <c r="D612">
        <v>356.23</v>
      </c>
      <c r="E612">
        <v>1</v>
      </c>
      <c r="F612">
        <f t="shared" si="26"/>
        <v>356.23</v>
      </c>
      <c r="H612" t="str">
        <f t="shared" si="27"/>
        <v>Maternal/Newborn and Reproductive Health</v>
      </c>
      <c r="I612" t="str">
        <f t="shared" si="27"/>
        <v>Treatment of local infections (newborn)</v>
      </c>
      <c r="J612" t="str">
        <f t="shared" si="27"/>
        <v xml:space="preserve">Glove disposable powdered latex large_100_HH077400_CMST
</v>
      </c>
      <c r="K612">
        <f t="shared" si="27"/>
        <v>356.23</v>
      </c>
      <c r="L612">
        <f t="shared" si="27"/>
        <v>1</v>
      </c>
      <c r="M612">
        <f t="shared" si="27"/>
        <v>356.23</v>
      </c>
    </row>
    <row r="613" spans="1:13">
      <c r="A613" t="s">
        <v>101</v>
      </c>
      <c r="B613" t="s">
        <v>727</v>
      </c>
      <c r="C613" t="s">
        <v>940</v>
      </c>
      <c r="D613">
        <v>312.51</v>
      </c>
      <c r="E613">
        <v>1</v>
      </c>
      <c r="F613">
        <f t="shared" si="26"/>
        <v>312.51</v>
      </c>
      <c r="H613" t="str">
        <f t="shared" si="27"/>
        <v>Maternal/Newborn and Reproductive Health</v>
      </c>
      <c r="I613" t="str">
        <f t="shared" si="27"/>
        <v>Treatment of local infections (newborn)</v>
      </c>
      <c r="J613" t="str">
        <f t="shared" si="27"/>
        <v xml:space="preserve">Paracetamol syrup 120mg/5ml, 100ml_Each_EE034800_CMST
</v>
      </c>
      <c r="K613">
        <f t="shared" si="27"/>
        <v>312.51</v>
      </c>
      <c r="L613">
        <f t="shared" si="27"/>
        <v>1</v>
      </c>
      <c r="M613">
        <f t="shared" si="27"/>
        <v>312.51</v>
      </c>
    </row>
    <row r="614" spans="1:13">
      <c r="A614" t="s">
        <v>101</v>
      </c>
      <c r="B614" t="s">
        <v>727</v>
      </c>
      <c r="C614" t="s">
        <v>1068</v>
      </c>
      <c r="D614">
        <v>587.94000000000005</v>
      </c>
      <c r="E614">
        <v>1</v>
      </c>
      <c r="F614">
        <f t="shared" si="26"/>
        <v>587.94000000000005</v>
      </c>
      <c r="H614" t="str">
        <f t="shared" si="27"/>
        <v>Maternal/Newborn and Reproductive Health</v>
      </c>
      <c r="I614" t="str">
        <f t="shared" si="27"/>
        <v>Treatment of local infections (newborn)</v>
      </c>
      <c r="J614" t="str">
        <f t="shared" si="27"/>
        <v>Syphilis Determine test (100 strips/Pack)</v>
      </c>
      <c r="K614">
        <f t="shared" si="27"/>
        <v>587.94000000000005</v>
      </c>
      <c r="L614">
        <f t="shared" si="27"/>
        <v>1</v>
      </c>
      <c r="M614">
        <f t="shared" si="27"/>
        <v>587.94000000000005</v>
      </c>
    </row>
    <row r="615" spans="1:13">
      <c r="A615" t="s">
        <v>101</v>
      </c>
      <c r="B615" t="s">
        <v>727</v>
      </c>
      <c r="C615" t="s">
        <v>868</v>
      </c>
      <c r="D615">
        <v>1815.85</v>
      </c>
      <c r="E615">
        <v>1</v>
      </c>
      <c r="F615">
        <f t="shared" si="26"/>
        <v>1815.85</v>
      </c>
      <c r="H615" t="str">
        <f t="shared" si="27"/>
        <v>Maternal/Newborn and Reproductive Health</v>
      </c>
      <c r="I615" t="str">
        <f t="shared" si="27"/>
        <v>Treatment of local infections (newborn)</v>
      </c>
      <c r="J615" t="str">
        <f t="shared" si="27"/>
        <v xml:space="preserve">Tetracycline eye ointment 1%, 3.5g_Each_EE048300_CMST
</v>
      </c>
      <c r="K615">
        <f t="shared" si="27"/>
        <v>1815.85</v>
      </c>
      <c r="L615">
        <f t="shared" si="27"/>
        <v>1</v>
      </c>
      <c r="M615">
        <f t="shared" si="27"/>
        <v>1815.85</v>
      </c>
    </row>
    <row r="616" spans="1:13">
      <c r="A616" t="s">
        <v>101</v>
      </c>
      <c r="B616" t="s">
        <v>88</v>
      </c>
      <c r="C616" t="s">
        <v>954</v>
      </c>
      <c r="D616">
        <v>160.26</v>
      </c>
      <c r="E616">
        <v>1</v>
      </c>
      <c r="F616">
        <f t="shared" si="26"/>
        <v>160.26</v>
      </c>
      <c r="H616" t="str">
        <f t="shared" si="27"/>
        <v>Maternal/Newborn and Reproductive Health</v>
      </c>
      <c r="I616" t="str">
        <f t="shared" si="27"/>
        <v>Treatment of PID (Pelvic Inflammatory Disease)</v>
      </c>
      <c r="J616" t="str">
        <f t="shared" si="27"/>
        <v xml:space="preserve">Cannula iv (winged with injection pot) 20G_Each_HH013500_CMST
</v>
      </c>
      <c r="K616">
        <f t="shared" si="27"/>
        <v>160.26</v>
      </c>
      <c r="L616">
        <f t="shared" si="27"/>
        <v>1</v>
      </c>
      <c r="M616">
        <f t="shared" si="27"/>
        <v>160.26</v>
      </c>
    </row>
    <row r="617" spans="1:13">
      <c r="A617" t="s">
        <v>101</v>
      </c>
      <c r="B617" t="s">
        <v>88</v>
      </c>
      <c r="C617" t="s">
        <v>1056</v>
      </c>
      <c r="D617">
        <v>241.22</v>
      </c>
      <c r="E617">
        <v>1</v>
      </c>
      <c r="F617">
        <f t="shared" si="26"/>
        <v>241.22</v>
      </c>
      <c r="H617" t="str">
        <f t="shared" si="27"/>
        <v>Maternal/Newborn and Reproductive Health</v>
      </c>
      <c r="I617" t="str">
        <f t="shared" si="27"/>
        <v>Treatment of PID (Pelvic Inflammatory Disease)</v>
      </c>
      <c r="J617" t="str">
        <f t="shared" si="27"/>
        <v>Doxycycline 100mg, tablets</v>
      </c>
      <c r="K617">
        <f t="shared" si="27"/>
        <v>241.22</v>
      </c>
      <c r="L617">
        <f t="shared" si="27"/>
        <v>1</v>
      </c>
      <c r="M617">
        <f t="shared" si="27"/>
        <v>241.22</v>
      </c>
    </row>
    <row r="618" spans="1:13">
      <c r="A618" t="s">
        <v>101</v>
      </c>
      <c r="B618" t="s">
        <v>88</v>
      </c>
      <c r="C618" t="s">
        <v>942</v>
      </c>
      <c r="D618">
        <v>1100</v>
      </c>
      <c r="E618">
        <v>1</v>
      </c>
      <c r="F618">
        <f t="shared" si="26"/>
        <v>1100</v>
      </c>
      <c r="H618" t="str">
        <f t="shared" si="27"/>
        <v>Maternal/Newborn and Reproductive Health</v>
      </c>
      <c r="I618" t="str">
        <f t="shared" si="27"/>
        <v>Treatment of PID (Pelvic Inflammatory Disease)</v>
      </c>
      <c r="J618" t="str">
        <f t="shared" si="27"/>
        <v>FBC</v>
      </c>
      <c r="K618">
        <f t="shared" si="27"/>
        <v>1100</v>
      </c>
      <c r="L618">
        <f t="shared" si="27"/>
        <v>1</v>
      </c>
      <c r="M618">
        <f t="shared" si="27"/>
        <v>1100</v>
      </c>
    </row>
    <row r="619" spans="1:13">
      <c r="A619" t="s">
        <v>101</v>
      </c>
      <c r="B619" t="s">
        <v>88</v>
      </c>
      <c r="C619" t="s">
        <v>1066</v>
      </c>
      <c r="D619">
        <v>904.89</v>
      </c>
      <c r="E619">
        <v>1</v>
      </c>
      <c r="F619">
        <f t="shared" si="26"/>
        <v>904.89</v>
      </c>
      <c r="H619" t="str">
        <f t="shared" si="27"/>
        <v>Maternal/Newborn and Reproductive Health</v>
      </c>
      <c r="I619" t="str">
        <f t="shared" si="27"/>
        <v>Treatment of PID (Pelvic Inflammatory Disease)</v>
      </c>
      <c r="J619" t="str">
        <f t="shared" si="27"/>
        <v>Gentamycin Sulphate 40mg/ml, 2ml</v>
      </c>
      <c r="K619">
        <f t="shared" si="27"/>
        <v>904.89</v>
      </c>
      <c r="L619">
        <f t="shared" si="27"/>
        <v>1</v>
      </c>
      <c r="M619">
        <f t="shared" si="27"/>
        <v>904.89</v>
      </c>
    </row>
    <row r="620" spans="1:13">
      <c r="A620" t="s">
        <v>101</v>
      </c>
      <c r="B620" t="s">
        <v>88</v>
      </c>
      <c r="C620" t="s">
        <v>1069</v>
      </c>
      <c r="D620">
        <v>237.3</v>
      </c>
      <c r="E620">
        <v>1</v>
      </c>
      <c r="F620">
        <f t="shared" si="26"/>
        <v>237.3</v>
      </c>
      <c r="H620" t="str">
        <f t="shared" si="27"/>
        <v>Maternal/Newborn and Reproductive Health</v>
      </c>
      <c r="I620" t="str">
        <f t="shared" si="27"/>
        <v>Treatment of PID (Pelvic Inflammatory Disease)</v>
      </c>
      <c r="J620" t="str">
        <f t="shared" si="27"/>
        <v>Metronidazole 200mg, tablets</v>
      </c>
      <c r="K620">
        <f t="shared" si="27"/>
        <v>237.3</v>
      </c>
      <c r="L620">
        <f t="shared" si="27"/>
        <v>1</v>
      </c>
      <c r="M620">
        <f t="shared" si="27"/>
        <v>237.3</v>
      </c>
    </row>
    <row r="621" spans="1:13">
      <c r="A621" t="s">
        <v>101</v>
      </c>
      <c r="B621" t="s">
        <v>88</v>
      </c>
      <c r="C621" t="s">
        <v>878</v>
      </c>
      <c r="D621">
        <v>1765.26</v>
      </c>
      <c r="E621">
        <v>1</v>
      </c>
      <c r="F621">
        <f t="shared" si="26"/>
        <v>1765.26</v>
      </c>
      <c r="H621" t="str">
        <f t="shared" si="27"/>
        <v>Maternal/Newborn and Reproductive Health</v>
      </c>
      <c r="I621" t="str">
        <f t="shared" si="27"/>
        <v>Treatment of PID (Pelvic Inflammatory Disease)</v>
      </c>
      <c r="J621" t="str">
        <f t="shared" si="27"/>
        <v xml:space="preserve">Pethidine hydrochloride 50mg/1ml, 2ml_Each_BB062700_CMST
</v>
      </c>
      <c r="K621">
        <f t="shared" si="27"/>
        <v>1765.26</v>
      </c>
      <c r="L621">
        <f t="shared" si="27"/>
        <v>1</v>
      </c>
      <c r="M621">
        <f t="shared" si="27"/>
        <v>1765.26</v>
      </c>
    </row>
    <row r="622" spans="1:13">
      <c r="A622" t="s">
        <v>101</v>
      </c>
      <c r="B622" t="s">
        <v>88</v>
      </c>
      <c r="C622" t="s">
        <v>1055</v>
      </c>
      <c r="D622">
        <v>32.159999999999997</v>
      </c>
      <c r="E622">
        <v>1</v>
      </c>
      <c r="F622">
        <f t="shared" si="26"/>
        <v>32.159999999999997</v>
      </c>
      <c r="H622" t="str">
        <f t="shared" si="27"/>
        <v>Maternal/Newborn and Reproductive Health</v>
      </c>
      <c r="I622" t="str">
        <f t="shared" si="27"/>
        <v>Treatment of PID (Pelvic Inflammatory Disease)</v>
      </c>
      <c r="J622" t="str">
        <f t="shared" si="27"/>
        <v xml:space="preserve">Pregnancy Slide Test Kit (Human - Chorionic Gonadotrophin (Hcg))_100_MM192300_CMST
</v>
      </c>
      <c r="K622">
        <f t="shared" si="27"/>
        <v>32.159999999999997</v>
      </c>
      <c r="L622">
        <f t="shared" si="27"/>
        <v>1</v>
      </c>
      <c r="M622">
        <f t="shared" si="27"/>
        <v>32.159999999999997</v>
      </c>
    </row>
    <row r="623" spans="1:13">
      <c r="A623" t="s">
        <v>101</v>
      </c>
      <c r="B623" t="s">
        <v>88</v>
      </c>
      <c r="C623" t="s">
        <v>951</v>
      </c>
      <c r="D623">
        <v>684.4</v>
      </c>
      <c r="E623">
        <v>1</v>
      </c>
      <c r="F623">
        <f t="shared" si="26"/>
        <v>684.4</v>
      </c>
      <c r="H623" t="str">
        <f t="shared" si="27"/>
        <v>Maternal/Newborn and Reproductive Health</v>
      </c>
      <c r="I623" t="str">
        <f t="shared" si="27"/>
        <v>Treatment of PID (Pelvic Inflammatory Disease)</v>
      </c>
      <c r="J623" t="str">
        <f t="shared" si="27"/>
        <v xml:space="preserve">Sodium chloride 0.9%, 500ml_Each_BB069900_CMST
</v>
      </c>
      <c r="K623">
        <f t="shared" si="27"/>
        <v>684.4</v>
      </c>
      <c r="L623">
        <f t="shared" si="27"/>
        <v>1</v>
      </c>
      <c r="M623">
        <f t="shared" si="27"/>
        <v>684.4</v>
      </c>
    </row>
    <row r="624" spans="1:13">
      <c r="A624" t="s">
        <v>101</v>
      </c>
      <c r="B624" t="s">
        <v>252</v>
      </c>
      <c r="C624" t="s">
        <v>953</v>
      </c>
      <c r="D624">
        <v>5538.4</v>
      </c>
      <c r="E624">
        <v>1</v>
      </c>
      <c r="F624">
        <f t="shared" si="26"/>
        <v>5538.4</v>
      </c>
      <c r="H624" t="str">
        <f t="shared" si="27"/>
        <v>Maternal/Newborn and Reproductive Health</v>
      </c>
      <c r="I624" t="str">
        <f t="shared" si="27"/>
        <v>Treatment of postpartum hemorrhage</v>
      </c>
      <c r="J624" t="str">
        <f t="shared" si="27"/>
        <v xml:space="preserve">Ampicillin injection 500mg, PFR_Each_BB005400_CMST
</v>
      </c>
      <c r="K624">
        <f t="shared" si="27"/>
        <v>5538.4</v>
      </c>
      <c r="L624">
        <f t="shared" si="27"/>
        <v>1</v>
      </c>
      <c r="M624">
        <f t="shared" si="27"/>
        <v>5538.4</v>
      </c>
    </row>
    <row r="625" spans="1:13">
      <c r="A625" t="s">
        <v>101</v>
      </c>
      <c r="B625" t="s">
        <v>252</v>
      </c>
      <c r="C625" t="s">
        <v>1070</v>
      </c>
      <c r="D625">
        <v>0</v>
      </c>
      <c r="E625">
        <v>1</v>
      </c>
      <c r="F625">
        <f t="shared" si="26"/>
        <v>0</v>
      </c>
      <c r="H625" t="str">
        <f t="shared" si="27"/>
        <v>Maternal/Newborn and Reproductive Health</v>
      </c>
      <c r="I625" t="str">
        <f t="shared" si="27"/>
        <v>Treatment of postpartum hemorrhage</v>
      </c>
      <c r="J625" t="str">
        <f t="shared" si="27"/>
        <v>Atonic uterus</v>
      </c>
      <c r="K625">
        <f t="shared" si="27"/>
        <v>0</v>
      </c>
      <c r="L625">
        <f t="shared" si="27"/>
        <v>1</v>
      </c>
      <c r="M625">
        <f t="shared" si="27"/>
        <v>0</v>
      </c>
    </row>
    <row r="626" spans="1:13">
      <c r="A626" t="s">
        <v>101</v>
      </c>
      <c r="B626" t="s">
        <v>252</v>
      </c>
      <c r="C626" t="s">
        <v>1004</v>
      </c>
      <c r="D626">
        <v>216.97</v>
      </c>
      <c r="E626">
        <v>1</v>
      </c>
      <c r="F626">
        <f t="shared" si="26"/>
        <v>216.97</v>
      </c>
      <c r="H626" t="str">
        <f t="shared" si="27"/>
        <v>Maternal/Newborn and Reproductive Health</v>
      </c>
      <c r="I626" t="str">
        <f t="shared" si="27"/>
        <v>Treatment of postpartum hemorrhage</v>
      </c>
      <c r="J626" t="str">
        <f t="shared" si="27"/>
        <v xml:space="preserve">Bags urine drainage 2,000ml with outlet_Each_HH008100_CMST
</v>
      </c>
      <c r="K626">
        <f t="shared" si="27"/>
        <v>216.97</v>
      </c>
      <c r="L626">
        <f t="shared" si="27"/>
        <v>1</v>
      </c>
      <c r="M626">
        <f t="shared" si="27"/>
        <v>216.97</v>
      </c>
    </row>
    <row r="627" spans="1:13">
      <c r="A627" t="s">
        <v>101</v>
      </c>
      <c r="B627" t="s">
        <v>252</v>
      </c>
      <c r="C627" t="s">
        <v>1071</v>
      </c>
      <c r="D627">
        <v>0</v>
      </c>
      <c r="E627">
        <v>1</v>
      </c>
      <c r="F627">
        <f t="shared" si="26"/>
        <v>0</v>
      </c>
      <c r="H627" t="str">
        <f t="shared" si="27"/>
        <v>Maternal/Newborn and Reproductive Health</v>
      </c>
      <c r="I627" t="str">
        <f t="shared" si="27"/>
        <v>Treatment of postpartum hemorrhage</v>
      </c>
      <c r="J627" t="str">
        <f t="shared" si="27"/>
        <v>Blood products</v>
      </c>
      <c r="K627">
        <f t="shared" si="27"/>
        <v>0</v>
      </c>
      <c r="L627">
        <f t="shared" si="27"/>
        <v>1</v>
      </c>
      <c r="M627">
        <f t="shared" si="27"/>
        <v>0</v>
      </c>
    </row>
    <row r="628" spans="1:13">
      <c r="A628" t="s">
        <v>101</v>
      </c>
      <c r="B628" t="s">
        <v>252</v>
      </c>
      <c r="C628" t="s">
        <v>945</v>
      </c>
      <c r="D628">
        <v>0</v>
      </c>
      <c r="E628">
        <v>2</v>
      </c>
      <c r="F628">
        <f t="shared" si="26"/>
        <v>0</v>
      </c>
      <c r="H628" t="str">
        <f t="shared" si="27"/>
        <v>Maternal/Newborn and Reproductive Health</v>
      </c>
      <c r="I628" t="str">
        <f t="shared" si="27"/>
        <v>Treatment of postpartum hemorrhage</v>
      </c>
      <c r="J628" t="str">
        <f t="shared" si="27"/>
        <v>blood transfusion</v>
      </c>
      <c r="K628">
        <f t="shared" si="27"/>
        <v>0</v>
      </c>
      <c r="L628">
        <f t="shared" si="27"/>
        <v>2</v>
      </c>
      <c r="M628">
        <f t="shared" si="27"/>
        <v>0</v>
      </c>
    </row>
    <row r="629" spans="1:13">
      <c r="A629" t="s">
        <v>101</v>
      </c>
      <c r="B629" t="s">
        <v>252</v>
      </c>
      <c r="C629" t="s">
        <v>1072</v>
      </c>
      <c r="D629">
        <v>0</v>
      </c>
      <c r="E629">
        <v>1</v>
      </c>
      <c r="F629">
        <f t="shared" si="26"/>
        <v>0</v>
      </c>
      <c r="H629" t="str">
        <f t="shared" si="27"/>
        <v>Maternal/Newborn and Reproductive Health</v>
      </c>
      <c r="I629" t="str">
        <f t="shared" si="27"/>
        <v>Treatment of postpartum hemorrhage</v>
      </c>
      <c r="J629" t="str">
        <f t="shared" si="27"/>
        <v>Blood, one unit</v>
      </c>
      <c r="K629">
        <f t="shared" si="27"/>
        <v>0</v>
      </c>
      <c r="L629">
        <f t="shared" si="27"/>
        <v>1</v>
      </c>
      <c r="M629">
        <f t="shared" si="27"/>
        <v>0</v>
      </c>
    </row>
    <row r="630" spans="1:13">
      <c r="A630" t="s">
        <v>101</v>
      </c>
      <c r="B630" t="s">
        <v>252</v>
      </c>
      <c r="C630" t="s">
        <v>894</v>
      </c>
      <c r="D630">
        <v>338.67</v>
      </c>
      <c r="E630">
        <v>1</v>
      </c>
      <c r="F630">
        <f t="shared" si="26"/>
        <v>338.67</v>
      </c>
      <c r="H630" t="str">
        <f t="shared" si="27"/>
        <v>Maternal/Newborn and Reproductive Health</v>
      </c>
      <c r="I630" t="str">
        <f t="shared" si="27"/>
        <v>Treatment of postpartum hemorrhage</v>
      </c>
      <c r="J630" t="str">
        <f t="shared" si="27"/>
        <v xml:space="preserve">Bottle, Blood Collecting Plain Plastic Vacutainer, 5ml_100_MM038700_CMST
</v>
      </c>
      <c r="K630">
        <f t="shared" si="27"/>
        <v>338.67</v>
      </c>
      <c r="L630">
        <f t="shared" si="27"/>
        <v>1</v>
      </c>
      <c r="M630">
        <f t="shared" si="27"/>
        <v>338.67</v>
      </c>
    </row>
    <row r="631" spans="1:13">
      <c r="A631" t="s">
        <v>101</v>
      </c>
      <c r="B631" t="s">
        <v>252</v>
      </c>
      <c r="C631" t="s">
        <v>820</v>
      </c>
      <c r="D631">
        <v>314.83999999999997</v>
      </c>
      <c r="E631">
        <v>1</v>
      </c>
      <c r="F631">
        <f t="shared" si="26"/>
        <v>314.83999999999997</v>
      </c>
      <c r="H631" t="str">
        <f t="shared" si="27"/>
        <v>Maternal/Newborn and Reproductive Health</v>
      </c>
      <c r="I631" t="str">
        <f t="shared" si="27"/>
        <v>Treatment of postpartum hemorrhage</v>
      </c>
      <c r="J631" t="str">
        <f t="shared" si="27"/>
        <v xml:space="preserve">Cannula iv (winged with injection pot) 16G_Each_HH012900_CMST
</v>
      </c>
      <c r="K631">
        <f t="shared" si="27"/>
        <v>314.83999999999997</v>
      </c>
      <c r="L631">
        <f t="shared" si="27"/>
        <v>1</v>
      </c>
      <c r="M631">
        <f t="shared" si="27"/>
        <v>314.83999999999997</v>
      </c>
    </row>
    <row r="632" spans="1:13">
      <c r="A632" t="s">
        <v>101</v>
      </c>
      <c r="B632" t="s">
        <v>252</v>
      </c>
      <c r="C632" t="s">
        <v>1039</v>
      </c>
      <c r="D632">
        <v>1100</v>
      </c>
      <c r="E632">
        <v>1</v>
      </c>
      <c r="F632">
        <f t="shared" si="26"/>
        <v>1100</v>
      </c>
      <c r="H632" t="str">
        <f t="shared" si="27"/>
        <v>Maternal/Newborn and Reproductive Health</v>
      </c>
      <c r="I632" t="str">
        <f t="shared" si="27"/>
        <v>Treatment of postpartum hemorrhage</v>
      </c>
      <c r="J632" t="str">
        <f t="shared" si="27"/>
        <v>Complete blood count</v>
      </c>
      <c r="K632">
        <f t="shared" si="27"/>
        <v>1100</v>
      </c>
      <c r="L632">
        <f t="shared" si="27"/>
        <v>1</v>
      </c>
      <c r="M632">
        <f t="shared" si="27"/>
        <v>1100</v>
      </c>
    </row>
    <row r="633" spans="1:13">
      <c r="A633" t="s">
        <v>101</v>
      </c>
      <c r="B633" t="s">
        <v>252</v>
      </c>
      <c r="C633" t="s">
        <v>891</v>
      </c>
      <c r="D633">
        <v>2689.81</v>
      </c>
      <c r="E633">
        <v>1</v>
      </c>
      <c r="F633">
        <f t="shared" si="26"/>
        <v>2689.81</v>
      </c>
      <c r="H633" t="str">
        <f t="shared" si="27"/>
        <v>Maternal/Newborn and Reproductive Health</v>
      </c>
      <c r="I633" t="str">
        <f t="shared" si="27"/>
        <v>Treatment of postpartum hemorrhage</v>
      </c>
      <c r="J633" t="str">
        <f t="shared" si="27"/>
        <v xml:space="preserve">Cotton wool, 500g_Each_FF007800_CMST
</v>
      </c>
      <c r="K633">
        <f t="shared" si="27"/>
        <v>2689.81</v>
      </c>
      <c r="L633">
        <f t="shared" si="27"/>
        <v>1</v>
      </c>
      <c r="M633">
        <f t="shared" si="27"/>
        <v>2689.81</v>
      </c>
    </row>
    <row r="634" spans="1:13">
      <c r="A634" t="s">
        <v>101</v>
      </c>
      <c r="B634" t="s">
        <v>252</v>
      </c>
      <c r="C634" t="s">
        <v>1073</v>
      </c>
      <c r="D634">
        <v>8156.2199999999993</v>
      </c>
      <c r="E634">
        <v>3</v>
      </c>
      <c r="F634">
        <f t="shared" si="26"/>
        <v>24468.659999999996</v>
      </c>
      <c r="H634" t="str">
        <f t="shared" si="27"/>
        <v>Maternal/Newborn and Reproductive Health</v>
      </c>
      <c r="I634" t="str">
        <f t="shared" si="27"/>
        <v>Treatment of postpartum hemorrhage</v>
      </c>
      <c r="J634" t="str">
        <f t="shared" si="27"/>
        <v>Dextrose, Citrate Blood Bag, 450ml (Cpda-1Single 16 Gauge Japanese Needle Safety Cover 2 Transfusion Ports)</v>
      </c>
      <c r="K634">
        <f t="shared" si="27"/>
        <v>8156.2199999999993</v>
      </c>
      <c r="L634">
        <f t="shared" si="27"/>
        <v>3</v>
      </c>
      <c r="M634">
        <f t="shared" si="27"/>
        <v>24468.659999999996</v>
      </c>
    </row>
    <row r="635" spans="1:13">
      <c r="A635" t="s">
        <v>101</v>
      </c>
      <c r="B635" t="s">
        <v>252</v>
      </c>
      <c r="C635" t="s">
        <v>823</v>
      </c>
      <c r="D635">
        <v>0</v>
      </c>
      <c r="E635">
        <v>1</v>
      </c>
      <c r="F635">
        <f t="shared" si="26"/>
        <v>0</v>
      </c>
      <c r="H635" t="str">
        <f t="shared" si="27"/>
        <v>Maternal/Newborn and Reproductive Health</v>
      </c>
      <c r="I635" t="str">
        <f t="shared" si="27"/>
        <v>Treatment of postpartum hemorrhage</v>
      </c>
      <c r="J635" t="str">
        <f t="shared" si="27"/>
        <v xml:space="preserve">Diazepam 5mg/ml, 2ml_Each_BB024000_CMST
</v>
      </c>
      <c r="K635">
        <f t="shared" si="27"/>
        <v>0</v>
      </c>
      <c r="L635">
        <f t="shared" si="27"/>
        <v>1</v>
      </c>
      <c r="M635">
        <f t="shared" si="27"/>
        <v>0</v>
      </c>
    </row>
    <row r="636" spans="1:13">
      <c r="A636" t="s">
        <v>101</v>
      </c>
      <c r="B636" t="s">
        <v>252</v>
      </c>
      <c r="C636" t="s">
        <v>970</v>
      </c>
      <c r="D636">
        <v>1080</v>
      </c>
      <c r="E636">
        <v>1</v>
      </c>
      <c r="F636">
        <f t="shared" si="26"/>
        <v>1080</v>
      </c>
      <c r="H636" t="str">
        <f t="shared" si="27"/>
        <v>Maternal/Newborn and Reproductive Health</v>
      </c>
      <c r="I636" t="str">
        <f t="shared" si="27"/>
        <v>Treatment of postpartum hemorrhage</v>
      </c>
      <c r="J636" t="str">
        <f t="shared" si="27"/>
        <v>FACE MASK 3PLY DISPOSABLE 50'S_50_INTERMED'</v>
      </c>
      <c r="K636">
        <f t="shared" si="27"/>
        <v>1080</v>
      </c>
      <c r="L636">
        <f t="shared" si="27"/>
        <v>1</v>
      </c>
      <c r="M636">
        <f t="shared" si="27"/>
        <v>1080</v>
      </c>
    </row>
    <row r="637" spans="1:13">
      <c r="A637" t="s">
        <v>101</v>
      </c>
      <c r="B637" t="s">
        <v>252</v>
      </c>
      <c r="C637" t="s">
        <v>824</v>
      </c>
      <c r="D637">
        <v>1419.0500000000002</v>
      </c>
      <c r="E637">
        <v>3</v>
      </c>
      <c r="F637">
        <f t="shared" si="26"/>
        <v>4257.1500000000005</v>
      </c>
      <c r="H637" t="str">
        <f t="shared" si="27"/>
        <v>Maternal/Newborn and Reproductive Health</v>
      </c>
      <c r="I637" t="str">
        <f t="shared" si="27"/>
        <v>Treatment of postpartum hemorrhage</v>
      </c>
      <c r="J637" t="str">
        <f t="shared" si="27"/>
        <v xml:space="preserve">Ferrous sulphate 200mg / folic acid 250 micrograms, coated tablets_1000_AA025200_CMST
</v>
      </c>
      <c r="K637">
        <f t="shared" si="27"/>
        <v>1419.0500000000002</v>
      </c>
      <c r="L637">
        <f t="shared" si="27"/>
        <v>3</v>
      </c>
      <c r="M637">
        <f t="shared" si="27"/>
        <v>4257.1500000000005</v>
      </c>
    </row>
    <row r="638" spans="1:13">
      <c r="A638" t="s">
        <v>101</v>
      </c>
      <c r="B638" t="s">
        <v>252</v>
      </c>
      <c r="C638" t="s">
        <v>1024</v>
      </c>
      <c r="D638">
        <v>325.95</v>
      </c>
      <c r="E638">
        <v>1</v>
      </c>
      <c r="F638">
        <f t="shared" si="26"/>
        <v>325.95</v>
      </c>
      <c r="H638" t="str">
        <f t="shared" si="27"/>
        <v>Maternal/Newborn and Reproductive Health</v>
      </c>
      <c r="I638" t="str">
        <f t="shared" si="27"/>
        <v>Treatment of postpartum hemorrhage</v>
      </c>
      <c r="J638" t="str">
        <f t="shared" si="27"/>
        <v>Foley catheter</v>
      </c>
      <c r="K638">
        <f t="shared" ref="K638:M701" si="28">D638</f>
        <v>325.95</v>
      </c>
      <c r="L638">
        <f t="shared" si="28"/>
        <v>1</v>
      </c>
      <c r="M638">
        <f t="shared" si="28"/>
        <v>325.95</v>
      </c>
    </row>
    <row r="639" spans="1:13">
      <c r="A639" t="s">
        <v>101</v>
      </c>
      <c r="B639" t="s">
        <v>252</v>
      </c>
      <c r="C639" t="s">
        <v>1074</v>
      </c>
      <c r="D639">
        <v>0</v>
      </c>
      <c r="E639">
        <v>1</v>
      </c>
      <c r="F639">
        <f t="shared" si="26"/>
        <v>0</v>
      </c>
      <c r="H639" t="str">
        <f t="shared" ref="H639:M702" si="29">A639</f>
        <v>Maternal/Newborn and Reproductive Health</v>
      </c>
      <c r="I639" t="str">
        <f t="shared" si="29"/>
        <v>Treatment of postpartum hemorrhage</v>
      </c>
      <c r="J639" t="str">
        <f t="shared" si="29"/>
        <v>Fresh Frosen Plasma</v>
      </c>
      <c r="K639">
        <f t="shared" si="28"/>
        <v>0</v>
      </c>
      <c r="L639">
        <f t="shared" si="28"/>
        <v>1</v>
      </c>
      <c r="M639">
        <f t="shared" si="28"/>
        <v>0</v>
      </c>
    </row>
    <row r="640" spans="1:13">
      <c r="A640" t="s">
        <v>101</v>
      </c>
      <c r="B640" t="s">
        <v>252</v>
      </c>
      <c r="C640" t="s">
        <v>1075</v>
      </c>
      <c r="D640">
        <v>1563.44</v>
      </c>
      <c r="E640">
        <v>1</v>
      </c>
      <c r="F640">
        <f t="shared" si="26"/>
        <v>1563.44</v>
      </c>
      <c r="H640" t="str">
        <f t="shared" si="29"/>
        <v>Maternal/Newborn and Reproductive Health</v>
      </c>
      <c r="I640" t="str">
        <f t="shared" si="29"/>
        <v>Treatment of postpartum hemorrhage</v>
      </c>
      <c r="J640" t="str">
        <f t="shared" si="29"/>
        <v>Gauze, swabs 8-ply 10cm x 10cm</v>
      </c>
      <c r="K640">
        <f t="shared" si="28"/>
        <v>1563.44</v>
      </c>
      <c r="L640">
        <f t="shared" si="28"/>
        <v>1</v>
      </c>
      <c r="M640">
        <f t="shared" si="28"/>
        <v>1563.44</v>
      </c>
    </row>
    <row r="641" spans="1:13">
      <c r="A641" t="s">
        <v>101</v>
      </c>
      <c r="B641" t="s">
        <v>252</v>
      </c>
      <c r="C641" t="s">
        <v>855</v>
      </c>
      <c r="D641">
        <v>646.35</v>
      </c>
      <c r="E641">
        <v>1</v>
      </c>
      <c r="F641">
        <f t="shared" si="26"/>
        <v>646.35</v>
      </c>
      <c r="H641" t="str">
        <f t="shared" si="29"/>
        <v>Maternal/Newborn and Reproductive Health</v>
      </c>
      <c r="I641" t="str">
        <f t="shared" si="29"/>
        <v>Treatment of postpartum hemorrhage</v>
      </c>
      <c r="J641" t="str">
        <f t="shared" si="29"/>
        <v xml:space="preserve">Gentamycin Sulphate 40mg/ml, 2ml_Each_BB036900_CMST
</v>
      </c>
      <c r="K641">
        <f t="shared" si="28"/>
        <v>646.35</v>
      </c>
      <c r="L641">
        <f t="shared" si="28"/>
        <v>1</v>
      </c>
      <c r="M641">
        <f t="shared" si="28"/>
        <v>646.35</v>
      </c>
    </row>
    <row r="642" spans="1:13">
      <c r="A642" t="s">
        <v>101</v>
      </c>
      <c r="B642" t="s">
        <v>252</v>
      </c>
      <c r="C642" t="s">
        <v>875</v>
      </c>
      <c r="D642">
        <v>604.48</v>
      </c>
      <c r="E642">
        <v>1</v>
      </c>
      <c r="F642">
        <f t="shared" si="26"/>
        <v>604.48</v>
      </c>
      <c r="H642" t="str">
        <f t="shared" si="29"/>
        <v>Maternal/Newborn and Reproductive Health</v>
      </c>
      <c r="I642" t="str">
        <f t="shared" si="29"/>
        <v>Treatment of postpartum hemorrhage</v>
      </c>
      <c r="J642" t="str">
        <f t="shared" si="29"/>
        <v xml:space="preserve">Glove surgeons size 7 sterile_Pair_HH080400_CMST
</v>
      </c>
      <c r="K642">
        <f t="shared" si="28"/>
        <v>604.48</v>
      </c>
      <c r="L642">
        <f t="shared" si="28"/>
        <v>1</v>
      </c>
      <c r="M642">
        <f t="shared" si="28"/>
        <v>604.48</v>
      </c>
    </row>
    <row r="643" spans="1:13">
      <c r="A643" t="s">
        <v>101</v>
      </c>
      <c r="B643" t="s">
        <v>252</v>
      </c>
      <c r="C643" t="s">
        <v>858</v>
      </c>
      <c r="D643">
        <v>3540</v>
      </c>
      <c r="E643">
        <v>2</v>
      </c>
      <c r="F643">
        <f t="shared" si="26"/>
        <v>7080</v>
      </c>
      <c r="H643" t="str">
        <f t="shared" si="29"/>
        <v>Maternal/Newborn and Reproductive Health</v>
      </c>
      <c r="I643" t="str">
        <f t="shared" si="29"/>
        <v>Treatment of postpartum hemorrhage</v>
      </c>
      <c r="J643" t="str">
        <f t="shared" si="29"/>
        <v>Haemacue Hb 201+ - Cuvettes</v>
      </c>
      <c r="K643">
        <f t="shared" si="28"/>
        <v>3540</v>
      </c>
      <c r="L643">
        <f t="shared" si="28"/>
        <v>2</v>
      </c>
      <c r="M643">
        <f t="shared" si="28"/>
        <v>7080</v>
      </c>
    </row>
    <row r="644" spans="1:13">
      <c r="A644" t="s">
        <v>101</v>
      </c>
      <c r="B644" t="s">
        <v>252</v>
      </c>
      <c r="C644" t="s">
        <v>1076</v>
      </c>
      <c r="D644">
        <v>0</v>
      </c>
      <c r="E644">
        <v>1</v>
      </c>
      <c r="F644">
        <f t="shared" si="26"/>
        <v>0</v>
      </c>
      <c r="H644" t="str">
        <f t="shared" si="29"/>
        <v>Maternal/Newborn and Reproductive Health</v>
      </c>
      <c r="I644" t="str">
        <f t="shared" si="29"/>
        <v>Treatment of postpartum hemorrhage</v>
      </c>
      <c r="J644" t="str">
        <f t="shared" si="29"/>
        <v>If HB between 7-11g/dL</v>
      </c>
      <c r="K644">
        <f t="shared" si="28"/>
        <v>0</v>
      </c>
      <c r="L644">
        <f t="shared" si="28"/>
        <v>1</v>
      </c>
      <c r="M644">
        <f t="shared" si="28"/>
        <v>0</v>
      </c>
    </row>
    <row r="645" spans="1:13">
      <c r="A645" t="s">
        <v>101</v>
      </c>
      <c r="B645" t="s">
        <v>252</v>
      </c>
      <c r="C645" t="s">
        <v>876</v>
      </c>
      <c r="D645">
        <v>1395</v>
      </c>
      <c r="E645">
        <v>2</v>
      </c>
      <c r="F645">
        <f t="shared" si="26"/>
        <v>2790</v>
      </c>
      <c r="H645" t="str">
        <f t="shared" si="29"/>
        <v>Maternal/Newborn and Reproductive Health</v>
      </c>
      <c r="I645" t="str">
        <f t="shared" si="29"/>
        <v>Treatment of postpartum hemorrhage</v>
      </c>
      <c r="J645" t="str">
        <f t="shared" si="29"/>
        <v>IV giving/infusion set, with needle</v>
      </c>
      <c r="K645">
        <f t="shared" si="28"/>
        <v>1395</v>
      </c>
      <c r="L645">
        <f t="shared" si="28"/>
        <v>2</v>
      </c>
      <c r="M645">
        <f t="shared" si="28"/>
        <v>2790</v>
      </c>
    </row>
    <row r="646" spans="1:13">
      <c r="A646" t="s">
        <v>101</v>
      </c>
      <c r="B646" t="s">
        <v>252</v>
      </c>
      <c r="C646" t="s">
        <v>1059</v>
      </c>
      <c r="D646">
        <v>260</v>
      </c>
      <c r="E646">
        <v>1</v>
      </c>
      <c r="F646">
        <f t="shared" ref="F646:F709" si="30">E646*D646</f>
        <v>260</v>
      </c>
      <c r="H646" t="str">
        <f t="shared" si="29"/>
        <v>Maternal/Newborn and Reproductive Health</v>
      </c>
      <c r="I646" t="str">
        <f t="shared" si="29"/>
        <v>Treatment of postpartum hemorrhage</v>
      </c>
      <c r="J646" t="str">
        <f t="shared" si="29"/>
        <v xml:space="preserve">LIDOCAINE 1% INJ EACH_Each_INTERMED
</v>
      </c>
      <c r="K646">
        <f t="shared" si="28"/>
        <v>260</v>
      </c>
      <c r="L646">
        <f t="shared" si="28"/>
        <v>1</v>
      </c>
      <c r="M646">
        <f t="shared" si="28"/>
        <v>260</v>
      </c>
    </row>
    <row r="647" spans="1:13">
      <c r="A647" t="s">
        <v>101</v>
      </c>
      <c r="B647" t="s">
        <v>252</v>
      </c>
      <c r="C647" t="s">
        <v>999</v>
      </c>
      <c r="D647">
        <v>6454.95</v>
      </c>
      <c r="E647">
        <v>1</v>
      </c>
      <c r="F647">
        <f t="shared" si="30"/>
        <v>6454.95</v>
      </c>
      <c r="H647" t="str">
        <f t="shared" si="29"/>
        <v>Maternal/Newborn and Reproductive Health</v>
      </c>
      <c r="I647" t="str">
        <f t="shared" si="29"/>
        <v>Treatment of postpartum hemorrhage</v>
      </c>
      <c r="J647" t="str">
        <f t="shared" si="29"/>
        <v>Metronidazole, injection, 500 mg in 100 ml vial</v>
      </c>
      <c r="K647">
        <f t="shared" si="28"/>
        <v>6454.95</v>
      </c>
      <c r="L647">
        <f t="shared" si="28"/>
        <v>1</v>
      </c>
      <c r="M647">
        <f t="shared" si="28"/>
        <v>6454.95</v>
      </c>
    </row>
    <row r="648" spans="1:13">
      <c r="A648" t="s">
        <v>101</v>
      </c>
      <c r="B648" t="s">
        <v>252</v>
      </c>
      <c r="C648" t="s">
        <v>1016</v>
      </c>
      <c r="D648">
        <v>237.43</v>
      </c>
      <c r="E648">
        <v>1</v>
      </c>
      <c r="F648">
        <f t="shared" si="30"/>
        <v>237.43</v>
      </c>
      <c r="H648" t="str">
        <f t="shared" si="29"/>
        <v>Maternal/Newborn and Reproductive Health</v>
      </c>
      <c r="I648" t="str">
        <f t="shared" si="29"/>
        <v>Treatment of postpartum hemorrhage</v>
      </c>
      <c r="J648" t="str">
        <f t="shared" si="29"/>
        <v xml:space="preserve">Misoprostol 200 mcg, tablets_100_AA045000_CMST
</v>
      </c>
      <c r="K648">
        <f t="shared" si="28"/>
        <v>237.43</v>
      </c>
      <c r="L648">
        <f t="shared" si="28"/>
        <v>1</v>
      </c>
      <c r="M648">
        <f t="shared" si="28"/>
        <v>237.43</v>
      </c>
    </row>
    <row r="649" spans="1:13">
      <c r="A649" t="s">
        <v>101</v>
      </c>
      <c r="B649" t="s">
        <v>252</v>
      </c>
      <c r="C649" t="s">
        <v>977</v>
      </c>
      <c r="D649">
        <v>539.70000000000005</v>
      </c>
      <c r="E649">
        <v>1</v>
      </c>
      <c r="F649">
        <f t="shared" si="30"/>
        <v>539.70000000000005</v>
      </c>
      <c r="H649" t="str">
        <f t="shared" si="29"/>
        <v>Maternal/Newborn and Reproductive Health</v>
      </c>
      <c r="I649" t="str">
        <f t="shared" si="29"/>
        <v>Treatment of postpartum hemorrhage</v>
      </c>
      <c r="J649" t="str">
        <f t="shared" si="29"/>
        <v xml:space="preserve">Needle suture Size 1_Each_HH108663_CMST
</v>
      </c>
      <c r="K649">
        <f t="shared" si="28"/>
        <v>539.70000000000005</v>
      </c>
      <c r="L649">
        <f t="shared" si="28"/>
        <v>1</v>
      </c>
      <c r="M649">
        <f t="shared" si="28"/>
        <v>539.70000000000005</v>
      </c>
    </row>
    <row r="650" spans="1:13">
      <c r="A650" t="s">
        <v>101</v>
      </c>
      <c r="B650" t="s">
        <v>252</v>
      </c>
      <c r="C650" t="s">
        <v>132</v>
      </c>
      <c r="D650">
        <v>0</v>
      </c>
      <c r="E650">
        <v>1</v>
      </c>
      <c r="F650">
        <f t="shared" si="30"/>
        <v>0</v>
      </c>
      <c r="H650" t="str">
        <f t="shared" si="29"/>
        <v>Maternal/Newborn and Reproductive Health</v>
      </c>
      <c r="I650" t="str">
        <f t="shared" si="29"/>
        <v>Treatment of postpartum hemorrhage</v>
      </c>
      <c r="J650" t="str">
        <f t="shared" si="29"/>
        <v>Other</v>
      </c>
      <c r="K650">
        <f t="shared" si="28"/>
        <v>0</v>
      </c>
      <c r="L650">
        <f t="shared" si="28"/>
        <v>1</v>
      </c>
      <c r="M650">
        <f t="shared" si="28"/>
        <v>0</v>
      </c>
    </row>
    <row r="651" spans="1:13">
      <c r="A651" t="s">
        <v>101</v>
      </c>
      <c r="B651" t="s">
        <v>252</v>
      </c>
      <c r="C651" t="s">
        <v>946</v>
      </c>
      <c r="D651">
        <v>483.24</v>
      </c>
      <c r="E651">
        <v>2</v>
      </c>
      <c r="F651">
        <f t="shared" si="30"/>
        <v>966.48</v>
      </c>
      <c r="H651" t="str">
        <f t="shared" si="29"/>
        <v>Maternal/Newborn and Reproductive Health</v>
      </c>
      <c r="I651" t="str">
        <f t="shared" si="29"/>
        <v>Treatment of postpartum hemorrhage</v>
      </c>
      <c r="J651" t="str">
        <f t="shared" si="29"/>
        <v xml:space="preserve">Oxytocin 10 IU/ml, 1ml_Each_BB059400_CMST
</v>
      </c>
      <c r="K651">
        <f t="shared" si="28"/>
        <v>483.24</v>
      </c>
      <c r="L651">
        <f t="shared" si="28"/>
        <v>2</v>
      </c>
      <c r="M651">
        <f t="shared" si="28"/>
        <v>966.48</v>
      </c>
    </row>
    <row r="652" spans="1:13">
      <c r="A652" t="s">
        <v>101</v>
      </c>
      <c r="B652" t="s">
        <v>252</v>
      </c>
      <c r="C652" t="s">
        <v>878</v>
      </c>
      <c r="D652">
        <v>882.63</v>
      </c>
      <c r="E652">
        <v>1</v>
      </c>
      <c r="F652">
        <f t="shared" si="30"/>
        <v>882.63</v>
      </c>
      <c r="H652" t="str">
        <f t="shared" si="29"/>
        <v>Maternal/Newborn and Reproductive Health</v>
      </c>
      <c r="I652" t="str">
        <f t="shared" si="29"/>
        <v>Treatment of postpartum hemorrhage</v>
      </c>
      <c r="J652" t="str">
        <f t="shared" si="29"/>
        <v xml:space="preserve">Pethidine hydrochloride 50mg/1ml, 2ml_Each_BB062700_CMST
</v>
      </c>
      <c r="K652">
        <f t="shared" si="28"/>
        <v>882.63</v>
      </c>
      <c r="L652">
        <f t="shared" si="28"/>
        <v>1</v>
      </c>
      <c r="M652">
        <f t="shared" si="28"/>
        <v>882.63</v>
      </c>
    </row>
    <row r="653" spans="1:13">
      <c r="A653" t="s">
        <v>101</v>
      </c>
      <c r="B653" t="s">
        <v>252</v>
      </c>
      <c r="C653" t="s">
        <v>1077</v>
      </c>
      <c r="D653">
        <v>0</v>
      </c>
      <c r="E653">
        <v>1</v>
      </c>
      <c r="F653">
        <f t="shared" si="30"/>
        <v>0</v>
      </c>
      <c r="H653" t="str">
        <f t="shared" si="29"/>
        <v>Maternal/Newborn and Reproductive Health</v>
      </c>
      <c r="I653" t="str">
        <f t="shared" si="29"/>
        <v>Treatment of postpartum hemorrhage</v>
      </c>
      <c r="J653" t="str">
        <f t="shared" si="29"/>
        <v>plasma expander (hemacel) 500ml each</v>
      </c>
      <c r="K653">
        <f t="shared" si="28"/>
        <v>0</v>
      </c>
      <c r="L653">
        <f t="shared" si="28"/>
        <v>1</v>
      </c>
      <c r="M653">
        <f t="shared" si="28"/>
        <v>0</v>
      </c>
    </row>
    <row r="654" spans="1:13">
      <c r="A654" t="s">
        <v>101</v>
      </c>
      <c r="B654" t="s">
        <v>252</v>
      </c>
      <c r="C654" t="s">
        <v>980</v>
      </c>
      <c r="D654">
        <v>1558.91</v>
      </c>
      <c r="E654">
        <v>1</v>
      </c>
      <c r="F654">
        <f t="shared" si="30"/>
        <v>1558.91</v>
      </c>
      <c r="H654" t="str">
        <f t="shared" si="29"/>
        <v>Maternal/Newborn and Reproductive Health</v>
      </c>
      <c r="I654" t="str">
        <f t="shared" si="29"/>
        <v>Treatment of postpartum hemorrhage</v>
      </c>
      <c r="J654" t="str">
        <f t="shared" si="29"/>
        <v xml:space="preserve">Plaster, elastic adhesive 10cm x 5m long, when stretched_Each_FF014100_CMST
</v>
      </c>
      <c r="K654">
        <f t="shared" si="28"/>
        <v>1558.91</v>
      </c>
      <c r="L654">
        <f t="shared" si="28"/>
        <v>1</v>
      </c>
      <c r="M654">
        <f t="shared" si="28"/>
        <v>1558.91</v>
      </c>
    </row>
    <row r="655" spans="1:13">
      <c r="A655" t="s">
        <v>101</v>
      </c>
      <c r="B655" t="s">
        <v>252</v>
      </c>
      <c r="C655" t="s">
        <v>1078</v>
      </c>
      <c r="D655">
        <v>0</v>
      </c>
      <c r="E655">
        <v>1</v>
      </c>
      <c r="F655">
        <f t="shared" si="30"/>
        <v>0</v>
      </c>
      <c r="H655" t="str">
        <f t="shared" si="29"/>
        <v>Maternal/Newborn and Reproductive Health</v>
      </c>
      <c r="I655" t="str">
        <f t="shared" si="29"/>
        <v>Treatment of postpartum hemorrhage</v>
      </c>
      <c r="J655" t="str">
        <f t="shared" si="29"/>
        <v>Platelets</v>
      </c>
      <c r="K655">
        <f t="shared" si="28"/>
        <v>0</v>
      </c>
      <c r="L655">
        <f t="shared" si="28"/>
        <v>1</v>
      </c>
      <c r="M655">
        <f t="shared" si="28"/>
        <v>0</v>
      </c>
    </row>
    <row r="656" spans="1:13">
      <c r="A656" t="s">
        <v>101</v>
      </c>
      <c r="B656" t="s">
        <v>252</v>
      </c>
      <c r="C656" t="s">
        <v>880</v>
      </c>
      <c r="D656">
        <v>2.12</v>
      </c>
      <c r="E656">
        <v>1</v>
      </c>
      <c r="F656">
        <f t="shared" si="30"/>
        <v>2.12</v>
      </c>
      <c r="H656" t="str">
        <f t="shared" si="29"/>
        <v>Maternal/Newborn and Reproductive Health</v>
      </c>
      <c r="I656" t="str">
        <f t="shared" si="29"/>
        <v>Treatment of postpartum hemorrhage</v>
      </c>
      <c r="J656" t="str">
        <f t="shared" si="29"/>
        <v xml:space="preserve">Povidone iodine 10% solution_200ml_DN004470_CMST
</v>
      </c>
      <c r="K656">
        <f t="shared" si="28"/>
        <v>2.12</v>
      </c>
      <c r="L656">
        <f t="shared" si="28"/>
        <v>1</v>
      </c>
      <c r="M656">
        <f t="shared" si="28"/>
        <v>2.12</v>
      </c>
    </row>
    <row r="657" spans="1:13">
      <c r="A657" t="s">
        <v>101</v>
      </c>
      <c r="B657" t="s">
        <v>252</v>
      </c>
      <c r="C657" t="s">
        <v>1000</v>
      </c>
      <c r="D657">
        <v>19.989999999999998</v>
      </c>
      <c r="E657">
        <v>1</v>
      </c>
      <c r="F657">
        <f t="shared" si="30"/>
        <v>19.989999999999998</v>
      </c>
      <c r="H657" t="str">
        <f t="shared" si="29"/>
        <v>Maternal/Newborn and Reproductive Health</v>
      </c>
      <c r="I657" t="str">
        <f t="shared" si="29"/>
        <v>Treatment of postpartum hemorrhage</v>
      </c>
      <c r="J657" t="str">
        <f t="shared" si="29"/>
        <v xml:space="preserve">Powder Free Gloves (Small)_100_HH077150_CMST
</v>
      </c>
      <c r="K657">
        <f t="shared" si="28"/>
        <v>19.989999999999998</v>
      </c>
      <c r="L657">
        <f t="shared" si="28"/>
        <v>1</v>
      </c>
      <c r="M657">
        <f t="shared" si="28"/>
        <v>19.989999999999998</v>
      </c>
    </row>
    <row r="658" spans="1:13">
      <c r="A658" t="s">
        <v>101</v>
      </c>
      <c r="B658" t="s">
        <v>252</v>
      </c>
      <c r="C658" t="s">
        <v>850</v>
      </c>
      <c r="D658">
        <v>1211.56</v>
      </c>
      <c r="E658">
        <v>1</v>
      </c>
      <c r="F658">
        <f t="shared" si="30"/>
        <v>1211.56</v>
      </c>
      <c r="H658" t="str">
        <f t="shared" si="29"/>
        <v>Maternal/Newborn and Reproductive Health</v>
      </c>
      <c r="I658" t="str">
        <f t="shared" si="29"/>
        <v>Treatment of postpartum hemorrhage</v>
      </c>
      <c r="J658" t="str">
        <f t="shared" si="29"/>
        <v>Saline solution</v>
      </c>
      <c r="K658">
        <f t="shared" si="28"/>
        <v>1211.56</v>
      </c>
      <c r="L658">
        <f t="shared" si="28"/>
        <v>1</v>
      </c>
      <c r="M658">
        <f t="shared" si="28"/>
        <v>1211.56</v>
      </c>
    </row>
    <row r="659" spans="1:13">
      <c r="A659" t="s">
        <v>101</v>
      </c>
      <c r="B659" t="s">
        <v>252</v>
      </c>
      <c r="C659" t="s">
        <v>951</v>
      </c>
      <c r="D659">
        <v>4106.3999999999996</v>
      </c>
      <c r="E659">
        <v>1</v>
      </c>
      <c r="F659">
        <f t="shared" si="30"/>
        <v>4106.3999999999996</v>
      </c>
      <c r="H659" t="str">
        <f t="shared" si="29"/>
        <v>Maternal/Newborn and Reproductive Health</v>
      </c>
      <c r="I659" t="str">
        <f t="shared" si="29"/>
        <v>Treatment of postpartum hemorrhage</v>
      </c>
      <c r="J659" t="str">
        <f t="shared" si="29"/>
        <v xml:space="preserve">Sodium chloride 0.9%, 500ml_Each_BB069900_CMST
</v>
      </c>
      <c r="K659">
        <f t="shared" si="28"/>
        <v>4106.3999999999996</v>
      </c>
      <c r="L659">
        <f t="shared" si="28"/>
        <v>1</v>
      </c>
      <c r="M659">
        <f t="shared" si="28"/>
        <v>4106.3999999999996</v>
      </c>
    </row>
    <row r="660" spans="1:13">
      <c r="A660" t="s">
        <v>101</v>
      </c>
      <c r="B660" t="s">
        <v>252</v>
      </c>
      <c r="C660" t="s">
        <v>883</v>
      </c>
      <c r="D660">
        <v>3285</v>
      </c>
      <c r="E660">
        <v>1</v>
      </c>
      <c r="F660">
        <f t="shared" si="30"/>
        <v>3285</v>
      </c>
      <c r="H660" t="str">
        <f t="shared" si="29"/>
        <v>Maternal/Newborn and Reproductive Health</v>
      </c>
      <c r="I660" t="str">
        <f t="shared" si="29"/>
        <v>Treatment of postpartum hemorrhage</v>
      </c>
      <c r="J660" t="str">
        <f t="shared" si="29"/>
        <v xml:space="preserve">Sodium lactate compound (Ringers lactate), 500ml_Each_BB071700_CMST
</v>
      </c>
      <c r="K660">
        <f t="shared" si="28"/>
        <v>3285</v>
      </c>
      <c r="L660">
        <f t="shared" si="28"/>
        <v>1</v>
      </c>
      <c r="M660">
        <f t="shared" si="28"/>
        <v>3285</v>
      </c>
    </row>
    <row r="661" spans="1:13">
      <c r="A661" t="s">
        <v>101</v>
      </c>
      <c r="B661" t="s">
        <v>252</v>
      </c>
      <c r="C661" t="s">
        <v>839</v>
      </c>
      <c r="D661">
        <v>614.05999999999995</v>
      </c>
      <c r="E661">
        <v>1</v>
      </c>
      <c r="F661">
        <f t="shared" si="30"/>
        <v>614.05999999999995</v>
      </c>
      <c r="H661" t="str">
        <f t="shared" si="29"/>
        <v>Maternal/Newborn and Reproductive Health</v>
      </c>
      <c r="I661" t="str">
        <f t="shared" si="29"/>
        <v>Treatment of postpartum hemorrhage</v>
      </c>
      <c r="J661" t="str">
        <f t="shared" si="29"/>
        <v xml:space="preserve">Syringe, autodestruct, 5ml, disposable, hypoluer with 21g needle_Each_HH150000_CMST + Alcohol swabs/wipes 70% isopropyl alcohol 100 pieces_100_FF000300_CMST
</v>
      </c>
      <c r="K661">
        <f t="shared" si="28"/>
        <v>614.05999999999995</v>
      </c>
      <c r="L661">
        <f t="shared" si="28"/>
        <v>1</v>
      </c>
      <c r="M661">
        <f t="shared" si="28"/>
        <v>614.05999999999995</v>
      </c>
    </row>
    <row r="662" spans="1:13">
      <c r="A662" t="s">
        <v>101</v>
      </c>
      <c r="B662" t="s">
        <v>252</v>
      </c>
      <c r="C662" t="s">
        <v>1079</v>
      </c>
      <c r="D662">
        <v>72749.039999999994</v>
      </c>
      <c r="E662">
        <v>1</v>
      </c>
      <c r="F662">
        <f t="shared" si="30"/>
        <v>72749.039999999994</v>
      </c>
      <c r="H662" t="str">
        <f t="shared" si="29"/>
        <v>Maternal/Newborn and Reproductive Health</v>
      </c>
      <c r="I662" t="str">
        <f t="shared" si="29"/>
        <v>Treatment of postpartum hemorrhage</v>
      </c>
      <c r="J662" t="str">
        <f t="shared" si="29"/>
        <v xml:space="preserve">Tranexamic Acid 500mg vial_Each_BB074100_CMST
</v>
      </c>
      <c r="K662">
        <f t="shared" si="28"/>
        <v>72749.039999999994</v>
      </c>
      <c r="L662">
        <f t="shared" si="28"/>
        <v>1</v>
      </c>
      <c r="M662">
        <f t="shared" si="28"/>
        <v>72749.039999999994</v>
      </c>
    </row>
    <row r="663" spans="1:13">
      <c r="A663" t="s">
        <v>101</v>
      </c>
      <c r="B663" t="s">
        <v>252</v>
      </c>
      <c r="C663" t="s">
        <v>1080</v>
      </c>
      <c r="D663">
        <v>7808.43</v>
      </c>
      <c r="E663">
        <v>1</v>
      </c>
      <c r="F663">
        <f t="shared" si="30"/>
        <v>7808.43</v>
      </c>
      <c r="H663" t="str">
        <f t="shared" si="29"/>
        <v>Maternal/Newborn and Reproductive Health</v>
      </c>
      <c r="I663" t="str">
        <f t="shared" si="29"/>
        <v>Treatment of postpartum hemorrhage</v>
      </c>
      <c r="J663" t="str">
        <f t="shared" si="29"/>
        <v xml:space="preserve">Tranexamic acid 500mg, Tablets_30_AA063300_CMST
</v>
      </c>
      <c r="K663">
        <f t="shared" si="28"/>
        <v>7808.43</v>
      </c>
      <c r="L663">
        <f t="shared" si="28"/>
        <v>1</v>
      </c>
      <c r="M663">
        <f t="shared" si="28"/>
        <v>7808.43</v>
      </c>
    </row>
    <row r="664" spans="1:13">
      <c r="A664" t="s">
        <v>101</v>
      </c>
      <c r="B664" t="s">
        <v>252</v>
      </c>
      <c r="C664" t="s">
        <v>934</v>
      </c>
      <c r="D664">
        <v>632.6</v>
      </c>
      <c r="E664">
        <v>1</v>
      </c>
      <c r="F664">
        <f t="shared" si="30"/>
        <v>632.6</v>
      </c>
      <c r="H664" t="str">
        <f t="shared" si="29"/>
        <v>Maternal/Newborn and Reproductive Health</v>
      </c>
      <c r="I664" t="str">
        <f t="shared" si="29"/>
        <v>Treatment of postpartum hemorrhage</v>
      </c>
      <c r="J664" t="str">
        <f t="shared" si="29"/>
        <v xml:space="preserve">Water for injections, 10ml_Each_BB077100_CMST
</v>
      </c>
      <c r="K664">
        <f t="shared" si="28"/>
        <v>632.6</v>
      </c>
      <c r="L664">
        <f t="shared" si="28"/>
        <v>1</v>
      </c>
      <c r="M664">
        <f t="shared" si="28"/>
        <v>632.6</v>
      </c>
    </row>
    <row r="665" spans="1:13">
      <c r="A665" t="s">
        <v>101</v>
      </c>
      <c r="B665" t="s">
        <v>87</v>
      </c>
      <c r="C665" t="s">
        <v>1069</v>
      </c>
      <c r="D665">
        <v>56.5</v>
      </c>
      <c r="E665">
        <v>1</v>
      </c>
      <c r="F665">
        <f t="shared" si="30"/>
        <v>56.5</v>
      </c>
      <c r="H665" t="str">
        <f t="shared" si="29"/>
        <v>Maternal/Newborn and Reproductive Health</v>
      </c>
      <c r="I665" t="str">
        <f t="shared" si="29"/>
        <v>Treatment of trichomoniasis</v>
      </c>
      <c r="J665" t="str">
        <f t="shared" si="29"/>
        <v>Metronidazole 200mg, tablets</v>
      </c>
      <c r="K665">
        <f t="shared" si="28"/>
        <v>56.5</v>
      </c>
      <c r="L665">
        <f t="shared" si="28"/>
        <v>1</v>
      </c>
      <c r="M665">
        <f t="shared" si="28"/>
        <v>56.5</v>
      </c>
    </row>
    <row r="666" spans="1:13">
      <c r="A666" t="s">
        <v>101</v>
      </c>
      <c r="B666" t="s">
        <v>116</v>
      </c>
      <c r="C666" t="s">
        <v>996</v>
      </c>
      <c r="D666">
        <v>309.69</v>
      </c>
      <c r="E666">
        <v>1</v>
      </c>
      <c r="F666">
        <f t="shared" si="30"/>
        <v>309.69</v>
      </c>
      <c r="H666" t="str">
        <f t="shared" si="29"/>
        <v>Maternal/Newborn and Reproductive Health</v>
      </c>
      <c r="I666" t="str">
        <f t="shared" si="29"/>
        <v>Tubal Ligation</v>
      </c>
      <c r="J666" t="str">
        <f t="shared" si="29"/>
        <v>Anaesthesia (local) - Lidocaine HCl (in dextrose 7.5%), ampoule 2 ml</v>
      </c>
      <c r="K666">
        <f t="shared" si="28"/>
        <v>309.69</v>
      </c>
      <c r="L666">
        <f t="shared" si="28"/>
        <v>1</v>
      </c>
      <c r="M666">
        <f t="shared" si="28"/>
        <v>309.69</v>
      </c>
    </row>
    <row r="667" spans="1:13">
      <c r="A667" t="s">
        <v>101</v>
      </c>
      <c r="B667" t="s">
        <v>116</v>
      </c>
      <c r="C667" t="s">
        <v>871</v>
      </c>
      <c r="D667">
        <v>130.36000000000001</v>
      </c>
      <c r="E667">
        <v>0.5</v>
      </c>
      <c r="F667">
        <f t="shared" si="30"/>
        <v>65.180000000000007</v>
      </c>
      <c r="H667" t="str">
        <f t="shared" si="29"/>
        <v>Maternal/Newborn and Reproductive Health</v>
      </c>
      <c r="I667" t="str">
        <f t="shared" si="29"/>
        <v>Tubal Ligation</v>
      </c>
      <c r="J667" t="str">
        <f t="shared" si="29"/>
        <v xml:space="preserve">Atropine sulphate 600 micrograms/ml, 1ml_Each_BB006600_CMST
</v>
      </c>
      <c r="K667">
        <f t="shared" si="28"/>
        <v>130.36000000000001</v>
      </c>
      <c r="L667">
        <f t="shared" si="28"/>
        <v>0.5</v>
      </c>
      <c r="M667">
        <f t="shared" si="28"/>
        <v>65.180000000000007</v>
      </c>
    </row>
    <row r="668" spans="1:13">
      <c r="A668" t="s">
        <v>101</v>
      </c>
      <c r="B668" t="s">
        <v>116</v>
      </c>
      <c r="C668" t="s">
        <v>872</v>
      </c>
      <c r="D668">
        <v>306.88</v>
      </c>
      <c r="E668">
        <v>1</v>
      </c>
      <c r="F668">
        <f t="shared" si="30"/>
        <v>306.88</v>
      </c>
      <c r="H668" t="str">
        <f t="shared" si="29"/>
        <v>Maternal/Newborn and Reproductive Health</v>
      </c>
      <c r="I668" t="str">
        <f t="shared" si="29"/>
        <v>Tubal Ligation</v>
      </c>
      <c r="J668" t="str">
        <f t="shared" si="29"/>
        <v xml:space="preserve">Catgut chromic suture sterile 0, round bodied ? circle 40mm needle_12_GG000600_CMST
</v>
      </c>
      <c r="K668">
        <f t="shared" si="28"/>
        <v>306.88</v>
      </c>
      <c r="L668">
        <f t="shared" si="28"/>
        <v>1</v>
      </c>
      <c r="M668">
        <f t="shared" si="28"/>
        <v>306.88</v>
      </c>
    </row>
    <row r="669" spans="1:13">
      <c r="A669" t="s">
        <v>101</v>
      </c>
      <c r="B669" t="s">
        <v>116</v>
      </c>
      <c r="C669" t="s">
        <v>891</v>
      </c>
      <c r="D669">
        <v>537.96</v>
      </c>
      <c r="E669">
        <v>1</v>
      </c>
      <c r="F669">
        <f t="shared" si="30"/>
        <v>537.96</v>
      </c>
      <c r="H669" t="str">
        <f t="shared" si="29"/>
        <v>Maternal/Newborn and Reproductive Health</v>
      </c>
      <c r="I669" t="str">
        <f t="shared" si="29"/>
        <v>Tubal Ligation</v>
      </c>
      <c r="J669" t="str">
        <f t="shared" si="29"/>
        <v xml:space="preserve">Cotton wool, 500g_Each_FF007800_CMST
</v>
      </c>
      <c r="K669">
        <f t="shared" si="28"/>
        <v>537.96</v>
      </c>
      <c r="L669">
        <f t="shared" si="28"/>
        <v>1</v>
      </c>
      <c r="M669">
        <f t="shared" si="28"/>
        <v>537.96</v>
      </c>
    </row>
    <row r="670" spans="1:13">
      <c r="A670" t="s">
        <v>101</v>
      </c>
      <c r="B670" t="s">
        <v>116</v>
      </c>
      <c r="C670" t="s">
        <v>823</v>
      </c>
      <c r="D670">
        <v>121.25</v>
      </c>
      <c r="E670">
        <v>1</v>
      </c>
      <c r="F670">
        <f t="shared" si="30"/>
        <v>121.25</v>
      </c>
      <c r="H670" t="str">
        <f t="shared" si="29"/>
        <v>Maternal/Newborn and Reproductive Health</v>
      </c>
      <c r="I670" t="str">
        <f t="shared" si="29"/>
        <v>Tubal Ligation</v>
      </c>
      <c r="J670" t="str">
        <f t="shared" si="29"/>
        <v xml:space="preserve">Diazepam 5mg/ml, 2ml_Each_BB024000_CMST
</v>
      </c>
      <c r="K670">
        <f t="shared" si="28"/>
        <v>121.25</v>
      </c>
      <c r="L670">
        <f t="shared" si="28"/>
        <v>1</v>
      </c>
      <c r="M670">
        <f t="shared" si="28"/>
        <v>121.25</v>
      </c>
    </row>
    <row r="671" spans="1:13">
      <c r="A671" t="s">
        <v>101</v>
      </c>
      <c r="B671" t="s">
        <v>116</v>
      </c>
      <c r="C671" t="s">
        <v>931</v>
      </c>
      <c r="D671">
        <v>156.38</v>
      </c>
      <c r="E671">
        <v>1</v>
      </c>
      <c r="F671">
        <f t="shared" si="30"/>
        <v>156.38</v>
      </c>
      <c r="H671" t="str">
        <f t="shared" si="29"/>
        <v>Maternal/Newborn and Reproductive Health</v>
      </c>
      <c r="I671" t="str">
        <f t="shared" si="29"/>
        <v>Tubal Ligation</v>
      </c>
      <c r="J671" t="str">
        <f t="shared" si="29"/>
        <v xml:space="preserve">Gauze, swabs 8-ply 10cm x 10cm_100_FF010800_CMST
</v>
      </c>
      <c r="K671">
        <f t="shared" si="28"/>
        <v>156.38</v>
      </c>
      <c r="L671">
        <f t="shared" si="28"/>
        <v>1</v>
      </c>
      <c r="M671">
        <f t="shared" si="28"/>
        <v>156.38</v>
      </c>
    </row>
    <row r="672" spans="1:13">
      <c r="A672" t="s">
        <v>101</v>
      </c>
      <c r="B672" t="s">
        <v>116</v>
      </c>
      <c r="C672" t="s">
        <v>875</v>
      </c>
      <c r="D672">
        <v>906.72</v>
      </c>
      <c r="E672">
        <v>1</v>
      </c>
      <c r="F672">
        <f t="shared" si="30"/>
        <v>906.72</v>
      </c>
      <c r="H672" t="str">
        <f t="shared" si="29"/>
        <v>Maternal/Newborn and Reproductive Health</v>
      </c>
      <c r="I672" t="str">
        <f t="shared" si="29"/>
        <v>Tubal Ligation</v>
      </c>
      <c r="J672" t="str">
        <f t="shared" si="29"/>
        <v xml:space="preserve">Glove surgeons size 7 sterile_Pair_HH080400_CMST
</v>
      </c>
      <c r="K672">
        <f t="shared" si="28"/>
        <v>906.72</v>
      </c>
      <c r="L672">
        <f t="shared" si="28"/>
        <v>1</v>
      </c>
      <c r="M672">
        <f t="shared" si="28"/>
        <v>906.72</v>
      </c>
    </row>
    <row r="673" spans="1:13">
      <c r="A673" t="s">
        <v>101</v>
      </c>
      <c r="B673" t="s">
        <v>116</v>
      </c>
      <c r="C673" t="s">
        <v>834</v>
      </c>
      <c r="D673">
        <v>8.77</v>
      </c>
      <c r="E673">
        <v>1</v>
      </c>
      <c r="F673">
        <f t="shared" si="30"/>
        <v>8.77</v>
      </c>
      <c r="H673" t="str">
        <f t="shared" si="29"/>
        <v>Maternal/Newborn and Reproductive Health</v>
      </c>
      <c r="I673" t="str">
        <f t="shared" si="29"/>
        <v>Tubal Ligation</v>
      </c>
      <c r="J673" t="str">
        <f t="shared" si="29"/>
        <v xml:space="preserve">Paracetamol 500mg, tablets_1000_AA049500_CMST
</v>
      </c>
      <c r="K673">
        <f t="shared" si="28"/>
        <v>8.77</v>
      </c>
      <c r="L673">
        <f t="shared" si="28"/>
        <v>1</v>
      </c>
      <c r="M673">
        <f t="shared" si="28"/>
        <v>8.77</v>
      </c>
    </row>
    <row r="674" spans="1:13">
      <c r="A674" t="s">
        <v>101</v>
      </c>
      <c r="B674" t="s">
        <v>116</v>
      </c>
      <c r="C674" t="s">
        <v>879</v>
      </c>
      <c r="D674">
        <v>178.77</v>
      </c>
      <c r="E674">
        <v>1</v>
      </c>
      <c r="F674">
        <f t="shared" si="30"/>
        <v>178.77</v>
      </c>
      <c r="H674" t="str">
        <f t="shared" si="29"/>
        <v>Maternal/Newborn and Reproductive Health</v>
      </c>
      <c r="I674" t="str">
        <f t="shared" si="29"/>
        <v>Tubal Ligation</v>
      </c>
      <c r="J674" t="str">
        <f t="shared" si="29"/>
        <v xml:space="preserve">Polyamide monofilament suture sterile 1, on 40mm 3/8 circle reverse cutting needle_12_GG005100_CMST
</v>
      </c>
      <c r="K674">
        <f t="shared" si="28"/>
        <v>178.77</v>
      </c>
      <c r="L674">
        <f t="shared" si="28"/>
        <v>1</v>
      </c>
      <c r="M674">
        <f t="shared" si="28"/>
        <v>178.77</v>
      </c>
    </row>
    <row r="675" spans="1:13">
      <c r="A675" t="s">
        <v>101</v>
      </c>
      <c r="B675" t="s">
        <v>116</v>
      </c>
      <c r="C675" t="s">
        <v>880</v>
      </c>
      <c r="D675">
        <v>169.56</v>
      </c>
      <c r="E675">
        <v>1</v>
      </c>
      <c r="F675">
        <f t="shared" si="30"/>
        <v>169.56</v>
      </c>
      <c r="H675" t="str">
        <f t="shared" si="29"/>
        <v>Maternal/Newborn and Reproductive Health</v>
      </c>
      <c r="I675" t="str">
        <f t="shared" si="29"/>
        <v>Tubal Ligation</v>
      </c>
      <c r="J675" t="str">
        <f t="shared" si="29"/>
        <v xml:space="preserve">Povidone iodine 10% solution_200ml_DN004470_CMST
</v>
      </c>
      <c r="K675">
        <f t="shared" si="28"/>
        <v>169.56</v>
      </c>
      <c r="L675">
        <f t="shared" si="28"/>
        <v>1</v>
      </c>
      <c r="M675">
        <f t="shared" si="28"/>
        <v>169.56</v>
      </c>
    </row>
    <row r="676" spans="1:13">
      <c r="A676" t="s">
        <v>101</v>
      </c>
      <c r="B676" t="s">
        <v>116</v>
      </c>
      <c r="C676" t="s">
        <v>1055</v>
      </c>
      <c r="D676">
        <v>32.159999999999997</v>
      </c>
      <c r="E676">
        <v>1</v>
      </c>
      <c r="F676">
        <f t="shared" si="30"/>
        <v>32.159999999999997</v>
      </c>
      <c r="H676" t="str">
        <f t="shared" si="29"/>
        <v>Maternal/Newborn and Reproductive Health</v>
      </c>
      <c r="I676" t="str">
        <f t="shared" si="29"/>
        <v>Tubal Ligation</v>
      </c>
      <c r="J676" t="str">
        <f t="shared" si="29"/>
        <v xml:space="preserve">Pregnancy Slide Test Kit (Human - Chorionic Gonadotrophin (Hcg))_100_MM192300_CMST
</v>
      </c>
      <c r="K676">
        <f t="shared" si="28"/>
        <v>32.159999999999997</v>
      </c>
      <c r="L676">
        <f t="shared" si="28"/>
        <v>1</v>
      </c>
      <c r="M676">
        <f t="shared" si="28"/>
        <v>32.159999999999997</v>
      </c>
    </row>
    <row r="677" spans="1:13">
      <c r="A677" t="s">
        <v>101</v>
      </c>
      <c r="B677" t="s">
        <v>116</v>
      </c>
      <c r="C677" t="s">
        <v>839</v>
      </c>
      <c r="D677">
        <v>307.02999999999997</v>
      </c>
      <c r="E677">
        <v>1</v>
      </c>
      <c r="F677">
        <f t="shared" si="30"/>
        <v>307.02999999999997</v>
      </c>
      <c r="H677" t="str">
        <f t="shared" si="29"/>
        <v>Maternal/Newborn and Reproductive Health</v>
      </c>
      <c r="I677" t="str">
        <f t="shared" si="29"/>
        <v>Tubal Ligation</v>
      </c>
      <c r="J677" t="str">
        <f t="shared" si="29"/>
        <v xml:space="preserve">Syringe, autodestruct, 5ml, disposable, hypoluer with 21g needle_Each_HH150000_CMST + Alcohol swabs/wipes 70% isopropyl alcohol 100 pieces_100_FF000300_CMST
</v>
      </c>
      <c r="K677">
        <f t="shared" si="28"/>
        <v>307.02999999999997</v>
      </c>
      <c r="L677">
        <f t="shared" si="28"/>
        <v>1</v>
      </c>
      <c r="M677">
        <f t="shared" si="28"/>
        <v>307.02999999999997</v>
      </c>
    </row>
    <row r="678" spans="1:13">
      <c r="A678" t="s">
        <v>101</v>
      </c>
      <c r="B678" t="s">
        <v>116</v>
      </c>
      <c r="C678" t="s">
        <v>1081</v>
      </c>
      <c r="D678">
        <v>389.5</v>
      </c>
      <c r="E678">
        <v>1</v>
      </c>
      <c r="F678">
        <f t="shared" si="30"/>
        <v>389.5</v>
      </c>
      <c r="H678" t="str">
        <f t="shared" si="29"/>
        <v>Maternal/Newborn and Reproductive Health</v>
      </c>
      <c r="I678" t="str">
        <f t="shared" si="29"/>
        <v>Tubal Ligation</v>
      </c>
      <c r="J678" t="str">
        <f t="shared" si="29"/>
        <v>Tape, adhesive, 2.5 cm wide, zinc oxide, 5 m roll</v>
      </c>
      <c r="K678">
        <f t="shared" si="28"/>
        <v>389.5</v>
      </c>
      <c r="L678">
        <f t="shared" si="28"/>
        <v>1</v>
      </c>
      <c r="M678">
        <f t="shared" si="28"/>
        <v>389.5</v>
      </c>
    </row>
    <row r="679" spans="1:13">
      <c r="A679" t="s">
        <v>101</v>
      </c>
      <c r="B679" t="s">
        <v>121</v>
      </c>
      <c r="C679" t="s">
        <v>1082</v>
      </c>
      <c r="D679">
        <v>147.83000000000001</v>
      </c>
      <c r="E679">
        <v>1</v>
      </c>
      <c r="F679">
        <f t="shared" si="30"/>
        <v>147.83000000000001</v>
      </c>
      <c r="H679" t="str">
        <f t="shared" si="29"/>
        <v>Maternal/Newborn and Reproductive Health</v>
      </c>
      <c r="I679" t="str">
        <f t="shared" si="29"/>
        <v>Vaginal delivery - skilled attendance</v>
      </c>
      <c r="J679" t="str">
        <f t="shared" si="29"/>
        <v xml:space="preserve">Apron, disposable, polythene_100_LL009900_CMST
</v>
      </c>
      <c r="K679">
        <f t="shared" si="28"/>
        <v>147.83000000000001</v>
      </c>
      <c r="L679">
        <f t="shared" si="28"/>
        <v>1</v>
      </c>
      <c r="M679">
        <f t="shared" si="28"/>
        <v>147.83000000000001</v>
      </c>
    </row>
    <row r="680" spans="1:13">
      <c r="A680" t="s">
        <v>101</v>
      </c>
      <c r="B680" t="s">
        <v>121</v>
      </c>
      <c r="C680" t="s">
        <v>954</v>
      </c>
      <c r="D680">
        <v>160.26</v>
      </c>
      <c r="E680">
        <v>1</v>
      </c>
      <c r="F680">
        <f t="shared" si="30"/>
        <v>160.26</v>
      </c>
      <c r="H680" t="str">
        <f t="shared" si="29"/>
        <v>Maternal/Newborn and Reproductive Health</v>
      </c>
      <c r="I680" t="str">
        <f t="shared" si="29"/>
        <v>Vaginal delivery - skilled attendance</v>
      </c>
      <c r="J680" t="str">
        <f t="shared" si="29"/>
        <v xml:space="preserve">Cannula iv (winged with injection pot) 20G_Each_HH013500_CMST
</v>
      </c>
      <c r="K680">
        <f t="shared" si="28"/>
        <v>160.26</v>
      </c>
      <c r="L680">
        <f t="shared" si="28"/>
        <v>1</v>
      </c>
      <c r="M680">
        <f t="shared" si="28"/>
        <v>160.26</v>
      </c>
    </row>
    <row r="681" spans="1:13">
      <c r="A681" t="s">
        <v>101</v>
      </c>
      <c r="B681" t="s">
        <v>121</v>
      </c>
      <c r="C681" t="s">
        <v>1083</v>
      </c>
      <c r="D681">
        <v>329.25</v>
      </c>
      <c r="E681">
        <v>0.2</v>
      </c>
      <c r="F681">
        <f t="shared" si="30"/>
        <v>65.850000000000009</v>
      </c>
      <c r="H681" t="str">
        <f t="shared" si="29"/>
        <v>Maternal/Newborn and Reproductive Health</v>
      </c>
      <c r="I681" t="str">
        <f t="shared" si="29"/>
        <v>Vaginal delivery - skilled attendance</v>
      </c>
      <c r="J681" t="str">
        <f t="shared" si="29"/>
        <v>Catheter Foley's suction 53cm (size 16) / FG 10_each_CMST</v>
      </c>
      <c r="K681">
        <f t="shared" si="28"/>
        <v>329.25</v>
      </c>
      <c r="L681">
        <f t="shared" si="28"/>
        <v>0.2</v>
      </c>
      <c r="M681">
        <f t="shared" si="28"/>
        <v>65.850000000000009</v>
      </c>
    </row>
    <row r="682" spans="1:13">
      <c r="A682" t="s">
        <v>101</v>
      </c>
      <c r="B682" t="s">
        <v>121</v>
      </c>
      <c r="C682" t="s">
        <v>967</v>
      </c>
      <c r="D682">
        <v>1221.82</v>
      </c>
      <c r="E682">
        <v>1</v>
      </c>
      <c r="F682">
        <f t="shared" si="30"/>
        <v>1221.82</v>
      </c>
      <c r="H682" t="str">
        <f t="shared" si="29"/>
        <v>Maternal/Newborn and Reproductive Health</v>
      </c>
      <c r="I682" t="str">
        <f t="shared" si="29"/>
        <v>Vaginal delivery - skilled attendance</v>
      </c>
      <c r="J682" t="str">
        <f t="shared" si="29"/>
        <v xml:space="preserve">Chlorhexidine 1.5% solution, 5ml_Each_EE010800_CMST
</v>
      </c>
      <c r="K682">
        <f t="shared" si="28"/>
        <v>1221.82</v>
      </c>
      <c r="L682">
        <f t="shared" si="28"/>
        <v>1</v>
      </c>
      <c r="M682">
        <f t="shared" si="28"/>
        <v>1221.82</v>
      </c>
    </row>
    <row r="683" spans="1:13">
      <c r="A683" t="s">
        <v>101</v>
      </c>
      <c r="B683" t="s">
        <v>121</v>
      </c>
      <c r="C683" t="s">
        <v>891</v>
      </c>
      <c r="D683">
        <v>3227.77</v>
      </c>
      <c r="E683">
        <v>2</v>
      </c>
      <c r="F683">
        <f t="shared" si="30"/>
        <v>6455.54</v>
      </c>
      <c r="H683" t="str">
        <f t="shared" si="29"/>
        <v>Maternal/Newborn and Reproductive Health</v>
      </c>
      <c r="I683" t="str">
        <f t="shared" si="29"/>
        <v>Vaginal delivery - skilled attendance</v>
      </c>
      <c r="J683" t="str">
        <f t="shared" si="29"/>
        <v xml:space="preserve">Cotton wool, 500g_Each_FF007800_CMST
</v>
      </c>
      <c r="K683">
        <f t="shared" si="28"/>
        <v>3227.77</v>
      </c>
      <c r="L683">
        <f t="shared" si="28"/>
        <v>2</v>
      </c>
      <c r="M683">
        <f t="shared" si="28"/>
        <v>6455.54</v>
      </c>
    </row>
    <row r="684" spans="1:13">
      <c r="A684" t="s">
        <v>101</v>
      </c>
      <c r="B684" t="s">
        <v>121</v>
      </c>
      <c r="C684" t="s">
        <v>1084</v>
      </c>
      <c r="D684">
        <v>0</v>
      </c>
      <c r="E684">
        <v>1</v>
      </c>
      <c r="F684">
        <f t="shared" si="30"/>
        <v>0</v>
      </c>
      <c r="H684" t="str">
        <f t="shared" si="29"/>
        <v>Maternal/Newborn and Reproductive Health</v>
      </c>
      <c r="I684" t="str">
        <f t="shared" si="29"/>
        <v>Vaginal delivery - skilled attendance</v>
      </c>
      <c r="J684" t="str">
        <f t="shared" si="29"/>
        <v xml:space="preserve">Filter paper No. 1_Each_TB005900_CMST
</v>
      </c>
      <c r="K684">
        <f t="shared" si="28"/>
        <v>0</v>
      </c>
      <c r="L684">
        <f t="shared" si="28"/>
        <v>1</v>
      </c>
      <c r="M684">
        <f t="shared" si="28"/>
        <v>0</v>
      </c>
    </row>
    <row r="685" spans="1:13">
      <c r="A685" t="s">
        <v>101</v>
      </c>
      <c r="B685" t="s">
        <v>121</v>
      </c>
      <c r="C685" t="s">
        <v>931</v>
      </c>
      <c r="D685">
        <v>15.64</v>
      </c>
      <c r="E685">
        <v>1</v>
      </c>
      <c r="F685">
        <f t="shared" si="30"/>
        <v>15.64</v>
      </c>
      <c r="H685" t="str">
        <f t="shared" si="29"/>
        <v>Maternal/Newborn and Reproductive Health</v>
      </c>
      <c r="I685" t="str">
        <f t="shared" si="29"/>
        <v>Vaginal delivery - skilled attendance</v>
      </c>
      <c r="J685" t="str">
        <f t="shared" si="29"/>
        <v xml:space="preserve">Gauze, swabs 8-ply 10cm x 10cm_100_FF010800_CMST
</v>
      </c>
      <c r="K685">
        <f t="shared" si="28"/>
        <v>15.64</v>
      </c>
      <c r="L685">
        <f t="shared" si="28"/>
        <v>1</v>
      </c>
      <c r="M685">
        <f t="shared" si="28"/>
        <v>15.64</v>
      </c>
    </row>
    <row r="686" spans="1:13">
      <c r="A686" t="s">
        <v>101</v>
      </c>
      <c r="B686" t="s">
        <v>121</v>
      </c>
      <c r="C686" t="s">
        <v>897</v>
      </c>
      <c r="D686">
        <v>71.25</v>
      </c>
      <c r="E686">
        <v>1</v>
      </c>
      <c r="F686">
        <f t="shared" si="30"/>
        <v>71.25</v>
      </c>
      <c r="H686" t="str">
        <f t="shared" si="29"/>
        <v>Maternal/Newborn and Reproductive Health</v>
      </c>
      <c r="I686" t="str">
        <f t="shared" si="29"/>
        <v>Vaginal delivery - skilled attendance</v>
      </c>
      <c r="J686" t="str">
        <f t="shared" si="29"/>
        <v xml:space="preserve">Glove disposable powdered latex large_100_HH077400_CMST
</v>
      </c>
      <c r="K686">
        <f t="shared" si="28"/>
        <v>71.25</v>
      </c>
      <c r="L686">
        <f t="shared" si="28"/>
        <v>1</v>
      </c>
      <c r="M686">
        <f t="shared" si="28"/>
        <v>71.25</v>
      </c>
    </row>
    <row r="687" spans="1:13">
      <c r="A687" t="s">
        <v>101</v>
      </c>
      <c r="B687" t="s">
        <v>121</v>
      </c>
      <c r="C687" t="s">
        <v>875</v>
      </c>
      <c r="D687">
        <v>604.48</v>
      </c>
      <c r="E687">
        <v>1</v>
      </c>
      <c r="F687">
        <f t="shared" si="30"/>
        <v>604.48</v>
      </c>
      <c r="H687" t="str">
        <f t="shared" si="29"/>
        <v>Maternal/Newborn and Reproductive Health</v>
      </c>
      <c r="I687" t="str">
        <f t="shared" si="29"/>
        <v>Vaginal delivery - skilled attendance</v>
      </c>
      <c r="J687" t="str">
        <f t="shared" si="29"/>
        <v xml:space="preserve">Glove surgeons size 7 sterile_Pair_HH080400_CMST
</v>
      </c>
      <c r="K687">
        <f t="shared" si="28"/>
        <v>604.48</v>
      </c>
      <c r="L687">
        <f t="shared" si="28"/>
        <v>1</v>
      </c>
      <c r="M687">
        <f t="shared" si="28"/>
        <v>604.48</v>
      </c>
    </row>
    <row r="688" spans="1:13">
      <c r="A688" t="s">
        <v>101</v>
      </c>
      <c r="B688" t="s">
        <v>121</v>
      </c>
      <c r="C688" t="s">
        <v>1085</v>
      </c>
      <c r="D688">
        <v>590</v>
      </c>
      <c r="E688">
        <v>1</v>
      </c>
      <c r="F688">
        <f t="shared" si="30"/>
        <v>590</v>
      </c>
      <c r="H688" t="str">
        <f t="shared" si="29"/>
        <v>Maternal/Newborn and Reproductive Health</v>
      </c>
      <c r="I688" t="str">
        <f t="shared" si="29"/>
        <v>Vaginal delivery - skilled attendance</v>
      </c>
      <c r="J688" t="str">
        <f t="shared" si="29"/>
        <v>Heamacue</v>
      </c>
      <c r="K688">
        <f t="shared" si="28"/>
        <v>590</v>
      </c>
      <c r="L688">
        <f t="shared" si="28"/>
        <v>1</v>
      </c>
      <c r="M688">
        <f t="shared" si="28"/>
        <v>590</v>
      </c>
    </row>
    <row r="689" spans="1:13">
      <c r="A689" t="s">
        <v>101</v>
      </c>
      <c r="B689" t="s">
        <v>121</v>
      </c>
      <c r="C689" t="s">
        <v>946</v>
      </c>
      <c r="D689">
        <v>40.270000000000003</v>
      </c>
      <c r="E689">
        <v>1</v>
      </c>
      <c r="F689">
        <f t="shared" si="30"/>
        <v>40.270000000000003</v>
      </c>
      <c r="H689" t="str">
        <f t="shared" si="29"/>
        <v>Maternal/Newborn and Reproductive Health</v>
      </c>
      <c r="I689" t="str">
        <f t="shared" si="29"/>
        <v>Vaginal delivery - skilled attendance</v>
      </c>
      <c r="J689" t="str">
        <f t="shared" si="29"/>
        <v xml:space="preserve">Oxytocin 10 IU/ml, 1ml_Each_BB059400_CMST
</v>
      </c>
      <c r="K689">
        <f t="shared" si="28"/>
        <v>40.270000000000003</v>
      </c>
      <c r="L689">
        <f t="shared" si="28"/>
        <v>1</v>
      </c>
      <c r="M689">
        <f t="shared" si="28"/>
        <v>40.270000000000003</v>
      </c>
    </row>
    <row r="690" spans="1:13">
      <c r="A690" t="s">
        <v>101</v>
      </c>
      <c r="B690" t="s">
        <v>121</v>
      </c>
      <c r="C690" t="s">
        <v>834</v>
      </c>
      <c r="D690">
        <v>78.959999999999994</v>
      </c>
      <c r="E690">
        <v>1</v>
      </c>
      <c r="F690">
        <f t="shared" si="30"/>
        <v>78.959999999999994</v>
      </c>
      <c r="H690" t="str">
        <f t="shared" si="29"/>
        <v>Maternal/Newborn and Reproductive Health</v>
      </c>
      <c r="I690" t="str">
        <f t="shared" si="29"/>
        <v>Vaginal delivery - skilled attendance</v>
      </c>
      <c r="J690" t="str">
        <f t="shared" si="29"/>
        <v xml:space="preserve">Paracetamol 500mg, tablets_1000_AA049500_CMST
</v>
      </c>
      <c r="K690">
        <f t="shared" si="28"/>
        <v>78.959999999999994</v>
      </c>
      <c r="L690">
        <f t="shared" si="28"/>
        <v>1</v>
      </c>
      <c r="M690">
        <f t="shared" si="28"/>
        <v>78.959999999999994</v>
      </c>
    </row>
    <row r="691" spans="1:13">
      <c r="A691" t="s">
        <v>101</v>
      </c>
      <c r="B691" t="s">
        <v>121</v>
      </c>
      <c r="C691" t="s">
        <v>1086</v>
      </c>
      <c r="D691">
        <v>441.7</v>
      </c>
      <c r="E691">
        <v>1</v>
      </c>
      <c r="F691">
        <f t="shared" si="30"/>
        <v>441.7</v>
      </c>
      <c r="H691" t="str">
        <f t="shared" si="29"/>
        <v>Maternal/Newborn and Reproductive Health</v>
      </c>
      <c r="I691" t="str">
        <f t="shared" si="29"/>
        <v>Vaginal delivery - skilled attendance</v>
      </c>
      <c r="J691" t="str">
        <f t="shared" si="29"/>
        <v xml:space="preserve">Syringe,10ml, disposable, hypoluer with 21g needle_Each_HH150900_CMST
</v>
      </c>
      <c r="K691">
        <f t="shared" si="28"/>
        <v>441.7</v>
      </c>
      <c r="L691">
        <f t="shared" si="28"/>
        <v>1</v>
      </c>
      <c r="M691">
        <f t="shared" si="28"/>
        <v>441.7</v>
      </c>
    </row>
    <row r="692" spans="1:13">
      <c r="A692" t="s">
        <v>101</v>
      </c>
      <c r="B692" t="s">
        <v>121</v>
      </c>
      <c r="C692" t="s">
        <v>1087</v>
      </c>
      <c r="D692">
        <v>51.96</v>
      </c>
      <c r="E692">
        <v>1</v>
      </c>
      <c r="F692">
        <f t="shared" si="30"/>
        <v>51.96</v>
      </c>
      <c r="H692" t="str">
        <f t="shared" si="29"/>
        <v>Maternal/Newborn and Reproductive Health</v>
      </c>
      <c r="I692" t="str">
        <f t="shared" si="29"/>
        <v>Vaginal delivery - skilled attendance</v>
      </c>
      <c r="J692" t="str">
        <f t="shared" si="29"/>
        <v>umbilical cord clamp, disposable_50_IDA</v>
      </c>
      <c r="K692">
        <f t="shared" si="28"/>
        <v>51.96</v>
      </c>
      <c r="L692">
        <f t="shared" si="28"/>
        <v>1</v>
      </c>
      <c r="M692">
        <f t="shared" si="28"/>
        <v>51.96</v>
      </c>
    </row>
    <row r="693" spans="1:13">
      <c r="A693" t="s">
        <v>101</v>
      </c>
      <c r="B693" t="s">
        <v>728</v>
      </c>
      <c r="C693" t="s">
        <v>1082</v>
      </c>
      <c r="D693">
        <v>147.83000000000001</v>
      </c>
      <c r="E693">
        <v>1</v>
      </c>
      <c r="F693">
        <f t="shared" si="30"/>
        <v>147.83000000000001</v>
      </c>
      <c r="H693" t="str">
        <f t="shared" si="29"/>
        <v>Maternal/Newborn and Reproductive Health</v>
      </c>
      <c r="I693" t="str">
        <f t="shared" si="29"/>
        <v>Vaginal Delivery - with complication</v>
      </c>
      <c r="J693" t="str">
        <f t="shared" si="29"/>
        <v xml:space="preserve">Apron, disposable, polythene_100_LL009900_CMST
</v>
      </c>
      <c r="K693">
        <f t="shared" si="28"/>
        <v>147.83000000000001</v>
      </c>
      <c r="L693">
        <f t="shared" si="28"/>
        <v>1</v>
      </c>
      <c r="M693">
        <f t="shared" si="28"/>
        <v>147.83000000000001</v>
      </c>
    </row>
    <row r="694" spans="1:13">
      <c r="A694" t="s">
        <v>101</v>
      </c>
      <c r="B694" t="s">
        <v>728</v>
      </c>
      <c r="C694" t="s">
        <v>820</v>
      </c>
      <c r="D694">
        <v>314.83999999999997</v>
      </c>
      <c r="E694">
        <v>1</v>
      </c>
      <c r="F694">
        <f t="shared" si="30"/>
        <v>314.83999999999997</v>
      </c>
      <c r="H694" t="str">
        <f t="shared" si="29"/>
        <v>Maternal/Newborn and Reproductive Health</v>
      </c>
      <c r="I694" t="str">
        <f t="shared" si="29"/>
        <v>Vaginal Delivery - with complication</v>
      </c>
      <c r="J694" t="str">
        <f t="shared" si="29"/>
        <v xml:space="preserve">Cannula iv (winged with injection pot) 16G_Each_HH012900_CMST
</v>
      </c>
      <c r="K694">
        <f t="shared" si="28"/>
        <v>314.83999999999997</v>
      </c>
      <c r="L694">
        <f t="shared" si="28"/>
        <v>1</v>
      </c>
      <c r="M694">
        <f t="shared" si="28"/>
        <v>314.83999999999997</v>
      </c>
    </row>
    <row r="695" spans="1:13">
      <c r="A695" t="s">
        <v>101</v>
      </c>
      <c r="B695" t="s">
        <v>728</v>
      </c>
      <c r="C695" t="s">
        <v>966</v>
      </c>
      <c r="D695">
        <v>265.51</v>
      </c>
      <c r="E695">
        <v>1</v>
      </c>
      <c r="F695">
        <f t="shared" si="30"/>
        <v>265.51</v>
      </c>
      <c r="H695" t="str">
        <f t="shared" si="29"/>
        <v>Maternal/Newborn and Reproductive Health</v>
      </c>
      <c r="I695" t="str">
        <f t="shared" si="29"/>
        <v>Vaginal Delivery - with complication</v>
      </c>
      <c r="J695" t="str">
        <f t="shared" si="29"/>
        <v xml:space="preserve">Catheter Foleys + urine bag (2000ml) 14g_Each_HH021300_CMST
</v>
      </c>
      <c r="K695">
        <f t="shared" si="28"/>
        <v>265.51</v>
      </c>
      <c r="L695">
        <f t="shared" si="28"/>
        <v>1</v>
      </c>
      <c r="M695">
        <f t="shared" si="28"/>
        <v>265.51</v>
      </c>
    </row>
    <row r="696" spans="1:13">
      <c r="A696" t="s">
        <v>101</v>
      </c>
      <c r="B696" t="s">
        <v>728</v>
      </c>
      <c r="C696" t="s">
        <v>967</v>
      </c>
      <c r="D696">
        <v>1221.82</v>
      </c>
      <c r="E696">
        <v>1</v>
      </c>
      <c r="F696">
        <f t="shared" si="30"/>
        <v>1221.82</v>
      </c>
      <c r="H696" t="str">
        <f t="shared" si="29"/>
        <v>Maternal/Newborn and Reproductive Health</v>
      </c>
      <c r="I696" t="str">
        <f t="shared" si="29"/>
        <v>Vaginal Delivery - with complication</v>
      </c>
      <c r="J696" t="str">
        <f t="shared" si="29"/>
        <v xml:space="preserve">Chlorhexidine 1.5% solution, 5ml_Each_EE010800_CMST
</v>
      </c>
      <c r="K696">
        <f t="shared" si="28"/>
        <v>1221.82</v>
      </c>
      <c r="L696">
        <f t="shared" si="28"/>
        <v>1</v>
      </c>
      <c r="M696">
        <f t="shared" si="28"/>
        <v>1221.82</v>
      </c>
    </row>
    <row r="697" spans="1:13">
      <c r="A697" t="s">
        <v>101</v>
      </c>
      <c r="B697" t="s">
        <v>728</v>
      </c>
      <c r="C697" t="s">
        <v>891</v>
      </c>
      <c r="D697">
        <v>537.96</v>
      </c>
      <c r="E697">
        <v>1</v>
      </c>
      <c r="F697">
        <f t="shared" si="30"/>
        <v>537.96</v>
      </c>
      <c r="H697" t="str">
        <f t="shared" si="29"/>
        <v>Maternal/Newborn and Reproductive Health</v>
      </c>
      <c r="I697" t="str">
        <f t="shared" si="29"/>
        <v>Vaginal Delivery - with complication</v>
      </c>
      <c r="J697" t="str">
        <f t="shared" si="29"/>
        <v xml:space="preserve">Cotton wool, 500g_Each_FF007800_CMST
</v>
      </c>
      <c r="K697">
        <f t="shared" si="28"/>
        <v>537.96</v>
      </c>
      <c r="L697">
        <f t="shared" si="28"/>
        <v>1</v>
      </c>
      <c r="M697">
        <f t="shared" si="28"/>
        <v>537.96</v>
      </c>
    </row>
    <row r="698" spans="1:13">
      <c r="A698" t="s">
        <v>101</v>
      </c>
      <c r="B698" t="s">
        <v>728</v>
      </c>
      <c r="C698" t="s">
        <v>931</v>
      </c>
      <c r="D698">
        <v>31.28</v>
      </c>
      <c r="E698">
        <v>1</v>
      </c>
      <c r="F698">
        <f t="shared" si="30"/>
        <v>31.28</v>
      </c>
      <c r="H698" t="str">
        <f t="shared" si="29"/>
        <v>Maternal/Newborn and Reproductive Health</v>
      </c>
      <c r="I698" t="str">
        <f t="shared" si="29"/>
        <v>Vaginal Delivery - with complication</v>
      </c>
      <c r="J698" t="str">
        <f t="shared" si="29"/>
        <v xml:space="preserve">Gauze, swabs 8-ply 10cm x 10cm_100_FF010800_CMST
</v>
      </c>
      <c r="K698">
        <f t="shared" si="28"/>
        <v>31.28</v>
      </c>
      <c r="L698">
        <f t="shared" si="28"/>
        <v>1</v>
      </c>
      <c r="M698">
        <f t="shared" si="28"/>
        <v>31.28</v>
      </c>
    </row>
    <row r="699" spans="1:13">
      <c r="A699" t="s">
        <v>101</v>
      </c>
      <c r="B699" t="s">
        <v>728</v>
      </c>
      <c r="C699" t="s">
        <v>897</v>
      </c>
      <c r="D699">
        <v>71.25</v>
      </c>
      <c r="E699">
        <v>1</v>
      </c>
      <c r="F699">
        <f t="shared" si="30"/>
        <v>71.25</v>
      </c>
      <c r="H699" t="str">
        <f t="shared" si="29"/>
        <v>Maternal/Newborn and Reproductive Health</v>
      </c>
      <c r="I699" t="str">
        <f t="shared" si="29"/>
        <v>Vaginal Delivery - with complication</v>
      </c>
      <c r="J699" t="str">
        <f t="shared" si="29"/>
        <v xml:space="preserve">Glove disposable powdered latex large_100_HH077400_CMST
</v>
      </c>
      <c r="K699">
        <f t="shared" si="28"/>
        <v>71.25</v>
      </c>
      <c r="L699">
        <f t="shared" si="28"/>
        <v>1</v>
      </c>
      <c r="M699">
        <f t="shared" si="28"/>
        <v>71.25</v>
      </c>
    </row>
    <row r="700" spans="1:13">
      <c r="A700" t="s">
        <v>101</v>
      </c>
      <c r="B700" t="s">
        <v>728</v>
      </c>
      <c r="C700" t="s">
        <v>1088</v>
      </c>
      <c r="D700">
        <v>309.69</v>
      </c>
      <c r="E700">
        <v>1</v>
      </c>
      <c r="F700">
        <f t="shared" si="30"/>
        <v>309.69</v>
      </c>
      <c r="H700" t="str">
        <f t="shared" si="29"/>
        <v>Maternal/Newborn and Reproductive Health</v>
      </c>
      <c r="I700" t="str">
        <f t="shared" si="29"/>
        <v>Vaginal Delivery - with complication</v>
      </c>
      <c r="J700" t="str">
        <f t="shared" si="29"/>
        <v xml:space="preserve">Lignocaine hydrochloride 1%, 25ml_Each_BB046800_CMST
</v>
      </c>
      <c r="K700">
        <f t="shared" si="28"/>
        <v>309.69</v>
      </c>
      <c r="L700">
        <f t="shared" si="28"/>
        <v>1</v>
      </c>
      <c r="M700">
        <f t="shared" si="28"/>
        <v>309.69</v>
      </c>
    </row>
    <row r="701" spans="1:13">
      <c r="A701" t="s">
        <v>101</v>
      </c>
      <c r="B701" t="s">
        <v>728</v>
      </c>
      <c r="C701" t="s">
        <v>1016</v>
      </c>
      <c r="D701">
        <v>189.95</v>
      </c>
      <c r="E701">
        <v>1</v>
      </c>
      <c r="F701">
        <f t="shared" si="30"/>
        <v>189.95</v>
      </c>
      <c r="H701" t="str">
        <f t="shared" si="29"/>
        <v>Maternal/Newborn and Reproductive Health</v>
      </c>
      <c r="I701" t="str">
        <f t="shared" si="29"/>
        <v>Vaginal Delivery - with complication</v>
      </c>
      <c r="J701" t="str">
        <f t="shared" si="29"/>
        <v xml:space="preserve">Misoprostol 200 mcg, tablets_100_AA045000_CMST
</v>
      </c>
      <c r="K701">
        <f t="shared" si="28"/>
        <v>189.95</v>
      </c>
      <c r="L701">
        <f t="shared" si="28"/>
        <v>1</v>
      </c>
      <c r="M701">
        <f t="shared" si="28"/>
        <v>189.95</v>
      </c>
    </row>
    <row r="702" spans="1:13">
      <c r="A702" t="s">
        <v>101</v>
      </c>
      <c r="B702" t="s">
        <v>728</v>
      </c>
      <c r="C702" t="s">
        <v>1089</v>
      </c>
      <c r="D702">
        <v>695.92</v>
      </c>
      <c r="E702">
        <v>1</v>
      </c>
      <c r="F702">
        <f t="shared" si="30"/>
        <v>695.92</v>
      </c>
      <c r="H702" t="str">
        <f t="shared" si="29"/>
        <v>Maternal/Newborn and Reproductive Health</v>
      </c>
      <c r="I702" t="str">
        <f t="shared" si="29"/>
        <v>Vaginal Delivery - with complication</v>
      </c>
      <c r="J702" t="str">
        <f t="shared" si="29"/>
        <v>Needle suture abdominal straight 10cm_6_CMST</v>
      </c>
      <c r="K702">
        <f t="shared" si="29"/>
        <v>695.92</v>
      </c>
      <c r="L702">
        <f t="shared" si="29"/>
        <v>1</v>
      </c>
      <c r="M702">
        <f t="shared" si="29"/>
        <v>695.92</v>
      </c>
    </row>
    <row r="703" spans="1:13">
      <c r="A703" t="s">
        <v>101</v>
      </c>
      <c r="B703" t="s">
        <v>728</v>
      </c>
      <c r="C703" t="s">
        <v>946</v>
      </c>
      <c r="D703">
        <v>201.35</v>
      </c>
      <c r="E703">
        <v>1</v>
      </c>
      <c r="F703">
        <f t="shared" si="30"/>
        <v>201.35</v>
      </c>
      <c r="H703" t="str">
        <f t="shared" ref="H703:M745" si="31">A703</f>
        <v>Maternal/Newborn and Reproductive Health</v>
      </c>
      <c r="I703" t="str">
        <f t="shared" si="31"/>
        <v>Vaginal Delivery - with complication</v>
      </c>
      <c r="J703" t="str">
        <f t="shared" si="31"/>
        <v xml:space="preserve">Oxytocin 10 IU/ml, 1ml_Each_BB059400_CMST
</v>
      </c>
      <c r="K703">
        <f t="shared" si="31"/>
        <v>201.35</v>
      </c>
      <c r="L703">
        <f t="shared" si="31"/>
        <v>1</v>
      </c>
      <c r="M703">
        <f t="shared" si="31"/>
        <v>201.35</v>
      </c>
    </row>
    <row r="704" spans="1:13">
      <c r="A704" t="s">
        <v>101</v>
      </c>
      <c r="B704" t="s">
        <v>728</v>
      </c>
      <c r="C704" t="s">
        <v>878</v>
      </c>
      <c r="D704">
        <v>10591.56</v>
      </c>
      <c r="E704">
        <v>1</v>
      </c>
      <c r="F704">
        <f t="shared" si="30"/>
        <v>10591.56</v>
      </c>
      <c r="H704" t="str">
        <f t="shared" si="31"/>
        <v>Maternal/Newborn and Reproductive Health</v>
      </c>
      <c r="I704" t="str">
        <f t="shared" si="31"/>
        <v>Vaginal Delivery - with complication</v>
      </c>
      <c r="J704" t="str">
        <f t="shared" si="31"/>
        <v xml:space="preserve">Pethidine hydrochloride 50mg/1ml, 2ml_Each_BB062700_CMST
</v>
      </c>
      <c r="K704">
        <f t="shared" si="31"/>
        <v>10591.56</v>
      </c>
      <c r="L704">
        <f t="shared" si="31"/>
        <v>1</v>
      </c>
      <c r="M704">
        <f t="shared" si="31"/>
        <v>10591.56</v>
      </c>
    </row>
    <row r="705" spans="1:13">
      <c r="A705" t="s">
        <v>101</v>
      </c>
      <c r="B705" t="s">
        <v>728</v>
      </c>
      <c r="C705" t="s">
        <v>982</v>
      </c>
      <c r="D705">
        <v>77.94</v>
      </c>
      <c r="E705">
        <v>1</v>
      </c>
      <c r="F705">
        <f t="shared" si="30"/>
        <v>77.94</v>
      </c>
      <c r="H705" t="str">
        <f t="shared" si="31"/>
        <v>Maternal/Newborn and Reproductive Health</v>
      </c>
      <c r="I705" t="str">
        <f t="shared" si="31"/>
        <v>Vaginal Delivery - with complication</v>
      </c>
      <c r="J705" t="str">
        <f t="shared" si="31"/>
        <v xml:space="preserve">Syringe, 20ml, disposable with 21g needle_Each_HH146700_CMST
</v>
      </c>
      <c r="K705">
        <f t="shared" si="31"/>
        <v>77.94</v>
      </c>
      <c r="L705">
        <f t="shared" si="31"/>
        <v>1</v>
      </c>
      <c r="M705">
        <f t="shared" si="31"/>
        <v>77.94</v>
      </c>
    </row>
    <row r="706" spans="1:13">
      <c r="A706" t="s">
        <v>101</v>
      </c>
      <c r="B706" t="s">
        <v>728</v>
      </c>
      <c r="C706" t="s">
        <v>1079</v>
      </c>
      <c r="D706">
        <v>36374.519999999997</v>
      </c>
      <c r="E706">
        <v>0.2</v>
      </c>
      <c r="F706">
        <f t="shared" si="30"/>
        <v>7274.9039999999995</v>
      </c>
      <c r="H706" t="str">
        <f t="shared" si="31"/>
        <v>Maternal/Newborn and Reproductive Health</v>
      </c>
      <c r="I706" t="str">
        <f t="shared" si="31"/>
        <v>Vaginal Delivery - with complication</v>
      </c>
      <c r="J706" t="str">
        <f t="shared" si="31"/>
        <v xml:space="preserve">Tranexamic Acid 500mg vial_Each_BB074100_CMST
</v>
      </c>
      <c r="K706">
        <f t="shared" si="31"/>
        <v>36374.519999999997</v>
      </c>
      <c r="L706">
        <f t="shared" si="31"/>
        <v>0.2</v>
      </c>
      <c r="M706">
        <f t="shared" si="31"/>
        <v>7274.9039999999995</v>
      </c>
    </row>
    <row r="707" spans="1:13">
      <c r="A707" t="s">
        <v>101</v>
      </c>
      <c r="B707" t="s">
        <v>728</v>
      </c>
      <c r="C707" t="s">
        <v>1087</v>
      </c>
      <c r="D707">
        <v>51.96</v>
      </c>
      <c r="E707">
        <v>1</v>
      </c>
      <c r="F707">
        <f t="shared" si="30"/>
        <v>51.96</v>
      </c>
      <c r="H707" t="str">
        <f t="shared" si="31"/>
        <v>Maternal/Newborn and Reproductive Health</v>
      </c>
      <c r="I707" t="str">
        <f t="shared" si="31"/>
        <v>Vaginal Delivery - with complication</v>
      </c>
      <c r="J707" t="str">
        <f t="shared" si="31"/>
        <v>umbilical cord clamp, disposable_50_IDA</v>
      </c>
      <c r="K707">
        <f t="shared" si="31"/>
        <v>51.96</v>
      </c>
      <c r="L707">
        <f t="shared" si="31"/>
        <v>1</v>
      </c>
      <c r="M707">
        <f t="shared" si="31"/>
        <v>51.96</v>
      </c>
    </row>
    <row r="708" spans="1:13">
      <c r="A708" t="s">
        <v>101</v>
      </c>
      <c r="B708" t="s">
        <v>729</v>
      </c>
      <c r="C708" t="s">
        <v>872</v>
      </c>
      <c r="D708">
        <v>306.88</v>
      </c>
      <c r="E708">
        <v>1</v>
      </c>
      <c r="F708">
        <f t="shared" si="30"/>
        <v>306.88</v>
      </c>
      <c r="H708" t="str">
        <f t="shared" si="31"/>
        <v>Maternal/Newborn and Reproductive Health</v>
      </c>
      <c r="I708" t="str">
        <f t="shared" si="31"/>
        <v xml:space="preserve">Vastectomy </v>
      </c>
      <c r="J708" t="str">
        <f t="shared" si="31"/>
        <v xml:space="preserve">Catgut chromic suture sterile 0, round bodied ? circle 40mm needle_12_GG000600_CMST
</v>
      </c>
      <c r="K708">
        <f t="shared" si="31"/>
        <v>306.88</v>
      </c>
      <c r="L708">
        <f t="shared" si="31"/>
        <v>1</v>
      </c>
      <c r="M708">
        <f t="shared" si="31"/>
        <v>306.88</v>
      </c>
    </row>
    <row r="709" spans="1:13">
      <c r="A709" t="s">
        <v>101</v>
      </c>
      <c r="B709" t="s">
        <v>729</v>
      </c>
      <c r="C709" t="s">
        <v>931</v>
      </c>
      <c r="D709">
        <v>156.38</v>
      </c>
      <c r="E709">
        <v>1</v>
      </c>
      <c r="F709">
        <f t="shared" si="30"/>
        <v>156.38</v>
      </c>
      <c r="H709" t="str">
        <f t="shared" si="31"/>
        <v>Maternal/Newborn and Reproductive Health</v>
      </c>
      <c r="I709" t="str">
        <f t="shared" si="31"/>
        <v xml:space="preserve">Vastectomy </v>
      </c>
      <c r="J709" t="str">
        <f t="shared" si="31"/>
        <v xml:space="preserve">Gauze, swabs 8-ply 10cm x 10cm_100_FF010800_CMST
</v>
      </c>
      <c r="K709">
        <f t="shared" si="31"/>
        <v>156.38</v>
      </c>
      <c r="L709">
        <f t="shared" si="31"/>
        <v>1</v>
      </c>
      <c r="M709">
        <f t="shared" si="31"/>
        <v>156.38</v>
      </c>
    </row>
    <row r="710" spans="1:13">
      <c r="A710" t="s">
        <v>101</v>
      </c>
      <c r="B710" t="s">
        <v>729</v>
      </c>
      <c r="C710" t="s">
        <v>875</v>
      </c>
      <c r="D710">
        <v>604.48</v>
      </c>
      <c r="E710">
        <v>1</v>
      </c>
      <c r="F710">
        <f t="shared" ref="F710:F773" si="32">E710*D710</f>
        <v>604.48</v>
      </c>
      <c r="H710" t="str">
        <f t="shared" si="31"/>
        <v>Maternal/Newborn and Reproductive Health</v>
      </c>
      <c r="I710" t="str">
        <f t="shared" si="31"/>
        <v xml:space="preserve">Vastectomy </v>
      </c>
      <c r="J710" t="str">
        <f t="shared" si="31"/>
        <v xml:space="preserve">Glove surgeons size 7 sterile_Pair_HH080400_CMST
</v>
      </c>
      <c r="K710">
        <f t="shared" si="31"/>
        <v>604.48</v>
      </c>
      <c r="L710">
        <f t="shared" si="31"/>
        <v>1</v>
      </c>
      <c r="M710">
        <f t="shared" si="31"/>
        <v>604.48</v>
      </c>
    </row>
    <row r="711" spans="1:13">
      <c r="A711" t="s">
        <v>101</v>
      </c>
      <c r="B711" t="s">
        <v>729</v>
      </c>
      <c r="C711" t="s">
        <v>1059</v>
      </c>
      <c r="D711">
        <v>260</v>
      </c>
      <c r="E711">
        <v>1</v>
      </c>
      <c r="F711">
        <f t="shared" si="32"/>
        <v>260</v>
      </c>
      <c r="H711" t="str">
        <f t="shared" si="31"/>
        <v>Maternal/Newborn and Reproductive Health</v>
      </c>
      <c r="I711" t="str">
        <f t="shared" si="31"/>
        <v xml:space="preserve">Vastectomy </v>
      </c>
      <c r="J711" t="str">
        <f t="shared" si="31"/>
        <v xml:space="preserve">LIDOCAINE 1% INJ EACH_Each_INTERMED
</v>
      </c>
      <c r="K711">
        <f t="shared" si="31"/>
        <v>260</v>
      </c>
      <c r="L711">
        <f t="shared" si="31"/>
        <v>1</v>
      </c>
      <c r="M711">
        <f t="shared" si="31"/>
        <v>260</v>
      </c>
    </row>
    <row r="712" spans="1:13">
      <c r="A712" t="s">
        <v>101</v>
      </c>
      <c r="B712" t="s">
        <v>729</v>
      </c>
      <c r="C712" t="s">
        <v>879</v>
      </c>
      <c r="D712">
        <v>178.77</v>
      </c>
      <c r="E712">
        <v>1</v>
      </c>
      <c r="F712">
        <f t="shared" si="32"/>
        <v>178.77</v>
      </c>
      <c r="H712" t="str">
        <f t="shared" si="31"/>
        <v>Maternal/Newborn and Reproductive Health</v>
      </c>
      <c r="I712" t="str">
        <f t="shared" si="31"/>
        <v xml:space="preserve">Vastectomy </v>
      </c>
      <c r="J712" t="str">
        <f t="shared" si="31"/>
        <v xml:space="preserve">Polyamide monofilament suture sterile 1, on 40mm 3/8 circle reverse cutting needle_12_GG005100_CMST
</v>
      </c>
      <c r="K712">
        <f t="shared" si="31"/>
        <v>178.77</v>
      </c>
      <c r="L712">
        <f t="shared" si="31"/>
        <v>1</v>
      </c>
      <c r="M712">
        <f t="shared" si="31"/>
        <v>178.77</v>
      </c>
    </row>
    <row r="713" spans="1:13">
      <c r="A713" t="s">
        <v>101</v>
      </c>
      <c r="B713" t="s">
        <v>729</v>
      </c>
      <c r="C713" t="s">
        <v>880</v>
      </c>
      <c r="D713">
        <v>84.78</v>
      </c>
      <c r="E713">
        <v>1</v>
      </c>
      <c r="F713">
        <f t="shared" si="32"/>
        <v>84.78</v>
      </c>
      <c r="H713" t="str">
        <f t="shared" si="31"/>
        <v>Maternal/Newborn and Reproductive Health</v>
      </c>
      <c r="I713" t="str">
        <f t="shared" si="31"/>
        <v xml:space="preserve">Vastectomy </v>
      </c>
      <c r="J713" t="str">
        <f t="shared" si="31"/>
        <v xml:space="preserve">Povidone iodine 10% solution_200ml_DN004470_CMST
</v>
      </c>
      <c r="K713">
        <f t="shared" si="31"/>
        <v>84.78</v>
      </c>
      <c r="L713">
        <f t="shared" si="31"/>
        <v>1</v>
      </c>
      <c r="M713">
        <f t="shared" si="31"/>
        <v>84.78</v>
      </c>
    </row>
    <row r="714" spans="1:13">
      <c r="A714" t="s">
        <v>101</v>
      </c>
      <c r="B714" t="s">
        <v>729</v>
      </c>
      <c r="C714" t="s">
        <v>839</v>
      </c>
      <c r="D714">
        <v>153.52000000000001</v>
      </c>
      <c r="E714">
        <v>1</v>
      </c>
      <c r="F714">
        <f t="shared" si="32"/>
        <v>153.52000000000001</v>
      </c>
      <c r="H714" t="str">
        <f t="shared" si="31"/>
        <v>Maternal/Newborn and Reproductive Health</v>
      </c>
      <c r="I714" t="str">
        <f t="shared" si="31"/>
        <v xml:space="preserve">Vastectomy </v>
      </c>
      <c r="J714" t="str">
        <f t="shared" si="31"/>
        <v xml:space="preserve">Syringe, autodestruct, 5ml, disposable, hypoluer with 21g needle_Each_HH150000_CMST + Alcohol swabs/wipes 70% isopropyl alcohol 100 pieces_100_FF000300_CMST
</v>
      </c>
      <c r="K714">
        <f t="shared" si="31"/>
        <v>153.52000000000001</v>
      </c>
      <c r="L714">
        <f t="shared" si="31"/>
        <v>1</v>
      </c>
      <c r="M714">
        <f t="shared" si="31"/>
        <v>153.52000000000001</v>
      </c>
    </row>
    <row r="715" spans="1:13">
      <c r="A715" t="s">
        <v>101</v>
      </c>
      <c r="B715" t="s">
        <v>729</v>
      </c>
      <c r="C715" t="s">
        <v>1081</v>
      </c>
      <c r="D715">
        <v>579</v>
      </c>
      <c r="E715">
        <v>1</v>
      </c>
      <c r="F715">
        <f t="shared" si="32"/>
        <v>579</v>
      </c>
      <c r="H715" t="str">
        <f t="shared" si="31"/>
        <v>Maternal/Newborn and Reproductive Health</v>
      </c>
      <c r="I715" t="str">
        <f t="shared" si="31"/>
        <v xml:space="preserve">Vastectomy </v>
      </c>
      <c r="J715" t="str">
        <f t="shared" si="31"/>
        <v>Tape, adhesive, 2.5 cm wide, zinc oxide, 5 m roll</v>
      </c>
      <c r="K715">
        <f t="shared" si="31"/>
        <v>579</v>
      </c>
      <c r="L715">
        <f t="shared" si="31"/>
        <v>1</v>
      </c>
      <c r="M715">
        <f t="shared" si="31"/>
        <v>579</v>
      </c>
    </row>
    <row r="716" spans="1:13">
      <c r="A716" t="s">
        <v>101</v>
      </c>
      <c r="B716" t="s">
        <v>656</v>
      </c>
      <c r="C716" t="s">
        <v>1069</v>
      </c>
      <c r="D716">
        <v>237.3</v>
      </c>
      <c r="E716">
        <v>1</v>
      </c>
      <c r="F716">
        <f t="shared" si="32"/>
        <v>237.3</v>
      </c>
      <c r="H716" t="str">
        <f t="shared" si="31"/>
        <v>Maternal/Newborn and Reproductive Health</v>
      </c>
      <c r="I716" t="str">
        <f t="shared" si="31"/>
        <v>(blank)</v>
      </c>
      <c r="J716" t="str">
        <f t="shared" si="31"/>
        <v>Metronidazole 200mg, tablets</v>
      </c>
      <c r="K716">
        <f t="shared" si="31"/>
        <v>237.3</v>
      </c>
      <c r="L716">
        <f t="shared" si="31"/>
        <v>1</v>
      </c>
      <c r="M716">
        <f t="shared" si="31"/>
        <v>237.3</v>
      </c>
    </row>
    <row r="717" spans="1:13">
      <c r="A717" t="s">
        <v>138</v>
      </c>
      <c r="B717" t="s">
        <v>143</v>
      </c>
      <c r="C717" t="s">
        <v>1090</v>
      </c>
      <c r="D717">
        <v>12677.11</v>
      </c>
      <c r="E717">
        <v>0.1</v>
      </c>
      <c r="F717">
        <f t="shared" si="32"/>
        <v>1267.7110000000002</v>
      </c>
      <c r="H717" t="str">
        <f t="shared" si="31"/>
        <v>Mental, Neurological and Substance use disorders</v>
      </c>
      <c r="I717" t="str">
        <f t="shared" si="31"/>
        <v>Anti-epileptic medication</v>
      </c>
      <c r="J717" t="str">
        <f t="shared" si="31"/>
        <v>Carbamazepine 200mg, tablets_1000_AA012600_CMST</v>
      </c>
      <c r="K717">
        <f t="shared" si="31"/>
        <v>12677.11</v>
      </c>
      <c r="L717">
        <f t="shared" si="31"/>
        <v>0.1</v>
      </c>
      <c r="M717">
        <f t="shared" si="31"/>
        <v>1267.7110000000002</v>
      </c>
    </row>
    <row r="718" spans="1:13">
      <c r="A718" t="s">
        <v>138</v>
      </c>
      <c r="B718" t="s">
        <v>143</v>
      </c>
      <c r="C718" t="s">
        <v>932</v>
      </c>
      <c r="D718">
        <v>150.76</v>
      </c>
      <c r="E718">
        <v>1</v>
      </c>
      <c r="F718">
        <f t="shared" si="32"/>
        <v>150.76</v>
      </c>
      <c r="H718" t="str">
        <f t="shared" si="31"/>
        <v>Mental, Neurological and Substance use disorders</v>
      </c>
      <c r="I718" t="str">
        <f t="shared" si="31"/>
        <v>Anti-epileptic medication</v>
      </c>
      <c r="J718" t="str">
        <f t="shared" si="31"/>
        <v xml:space="preserve">Glove disposable powdered latex medium_100_HH077700_CMST
</v>
      </c>
      <c r="K718">
        <f t="shared" si="31"/>
        <v>150.76</v>
      </c>
      <c r="L718">
        <f t="shared" si="31"/>
        <v>1</v>
      </c>
      <c r="M718">
        <f t="shared" si="31"/>
        <v>150.76</v>
      </c>
    </row>
    <row r="719" spans="1:13">
      <c r="A719" t="s">
        <v>138</v>
      </c>
      <c r="B719" t="s">
        <v>143</v>
      </c>
      <c r="C719" t="s">
        <v>1091</v>
      </c>
      <c r="D719">
        <v>3109.8</v>
      </c>
      <c r="E719">
        <v>0.8</v>
      </c>
      <c r="F719">
        <f t="shared" si="32"/>
        <v>2487.84</v>
      </c>
      <c r="H719" t="str">
        <f t="shared" si="31"/>
        <v>Mental, Neurological and Substance use disorders</v>
      </c>
      <c r="I719" t="str">
        <f t="shared" si="31"/>
        <v>Anti-epileptic medication</v>
      </c>
      <c r="J719" t="str">
        <f t="shared" si="31"/>
        <v>Phenobarbital, 30mg</v>
      </c>
      <c r="K719">
        <f t="shared" si="31"/>
        <v>3109.8</v>
      </c>
      <c r="L719">
        <f t="shared" si="31"/>
        <v>0.8</v>
      </c>
      <c r="M719">
        <f t="shared" si="31"/>
        <v>2487.84</v>
      </c>
    </row>
    <row r="720" spans="1:13">
      <c r="A720" t="s">
        <v>138</v>
      </c>
      <c r="B720" t="s">
        <v>143</v>
      </c>
      <c r="C720" t="s">
        <v>1092</v>
      </c>
      <c r="D720">
        <v>15700.64</v>
      </c>
      <c r="E720">
        <v>0.1</v>
      </c>
      <c r="F720">
        <f t="shared" si="32"/>
        <v>1570.0640000000001</v>
      </c>
      <c r="H720" t="str">
        <f t="shared" si="31"/>
        <v>Mental, Neurological and Substance use disorders</v>
      </c>
      <c r="I720" t="str">
        <f t="shared" si="31"/>
        <v>Anti-epileptic medication</v>
      </c>
      <c r="J720" t="str">
        <f t="shared" si="31"/>
        <v xml:space="preserve">Phenytoin sodium 100mg, coated tablets_1000_AA050400_CMST
</v>
      </c>
      <c r="K720">
        <f t="shared" si="31"/>
        <v>15700.64</v>
      </c>
      <c r="L720">
        <f t="shared" si="31"/>
        <v>0.1</v>
      </c>
      <c r="M720">
        <f t="shared" si="31"/>
        <v>1570.0640000000001</v>
      </c>
    </row>
    <row r="721" spans="1:13">
      <c r="A721" t="s">
        <v>138</v>
      </c>
      <c r="B721" t="s">
        <v>143</v>
      </c>
      <c r="C721" t="s">
        <v>1093</v>
      </c>
      <c r="D721">
        <v>27878.7</v>
      </c>
      <c r="E721">
        <v>0.1</v>
      </c>
      <c r="F721">
        <f t="shared" si="32"/>
        <v>2787.8700000000003</v>
      </c>
      <c r="H721" t="str">
        <f t="shared" si="31"/>
        <v>Mental, Neurological and Substance use disorders</v>
      </c>
      <c r="I721" t="str">
        <f t="shared" si="31"/>
        <v>Anti-epileptic medication</v>
      </c>
      <c r="J721" t="str">
        <f t="shared" si="31"/>
        <v>Sodium valproate 200mg_100_CMST</v>
      </c>
      <c r="K721">
        <f t="shared" si="31"/>
        <v>27878.7</v>
      </c>
      <c r="L721">
        <f t="shared" si="31"/>
        <v>0.1</v>
      </c>
      <c r="M721">
        <f t="shared" si="31"/>
        <v>2787.8700000000003</v>
      </c>
    </row>
    <row r="722" spans="1:13">
      <c r="A722" t="s">
        <v>138</v>
      </c>
      <c r="B722" t="s">
        <v>730</v>
      </c>
      <c r="C722" t="s">
        <v>1090</v>
      </c>
      <c r="D722">
        <v>0</v>
      </c>
      <c r="E722">
        <v>1</v>
      </c>
      <c r="F722">
        <f t="shared" si="32"/>
        <v>0</v>
      </c>
      <c r="H722" t="str">
        <f t="shared" si="31"/>
        <v>Mental, Neurological and Substance use disorders</v>
      </c>
      <c r="I722" t="str">
        <f t="shared" si="31"/>
        <v xml:space="preserve">Rapid Tranquilization </v>
      </c>
      <c r="J722" t="str">
        <f t="shared" si="31"/>
        <v>Carbamazepine 200mg, tablets_1000_AA012600_CMST</v>
      </c>
      <c r="K722">
        <f t="shared" si="31"/>
        <v>0</v>
      </c>
      <c r="L722">
        <f t="shared" si="31"/>
        <v>1</v>
      </c>
      <c r="M722">
        <f t="shared" si="31"/>
        <v>0</v>
      </c>
    </row>
    <row r="723" spans="1:13">
      <c r="A723" t="s">
        <v>138</v>
      </c>
      <c r="B723" t="s">
        <v>730</v>
      </c>
      <c r="C723" t="s">
        <v>823</v>
      </c>
      <c r="D723">
        <v>121.25</v>
      </c>
      <c r="E723">
        <v>1</v>
      </c>
      <c r="F723">
        <f t="shared" si="32"/>
        <v>121.25</v>
      </c>
      <c r="H723" t="str">
        <f t="shared" si="31"/>
        <v>Mental, Neurological and Substance use disorders</v>
      </c>
      <c r="I723" t="str">
        <f t="shared" si="31"/>
        <v xml:space="preserve">Rapid Tranquilization </v>
      </c>
      <c r="J723" t="str">
        <f t="shared" si="31"/>
        <v xml:space="preserve">Diazepam 5mg/ml, 2ml_Each_BB024000_CMST
</v>
      </c>
      <c r="K723">
        <f t="shared" si="31"/>
        <v>121.25</v>
      </c>
      <c r="L723">
        <f t="shared" si="31"/>
        <v>1</v>
      </c>
      <c r="M723">
        <f t="shared" si="31"/>
        <v>121.25</v>
      </c>
    </row>
    <row r="724" spans="1:13">
      <c r="A724" t="s">
        <v>138</v>
      </c>
      <c r="B724" t="s">
        <v>730</v>
      </c>
      <c r="C724" t="s">
        <v>1094</v>
      </c>
      <c r="D724">
        <v>220.85</v>
      </c>
      <c r="E724">
        <v>1</v>
      </c>
      <c r="F724">
        <f t="shared" si="32"/>
        <v>220.85</v>
      </c>
      <c r="H724" t="str">
        <f t="shared" si="31"/>
        <v>Mental, Neurological and Substance use disorders</v>
      </c>
      <c r="I724" t="str">
        <f t="shared" si="31"/>
        <v xml:space="preserve">Rapid Tranquilization </v>
      </c>
      <c r="J724" t="str">
        <f t="shared" si="31"/>
        <v>Syringe, 10 cc with needle</v>
      </c>
      <c r="K724">
        <f t="shared" si="31"/>
        <v>220.85</v>
      </c>
      <c r="L724">
        <f t="shared" si="31"/>
        <v>1</v>
      </c>
      <c r="M724">
        <f t="shared" si="31"/>
        <v>220.85</v>
      </c>
    </row>
    <row r="725" spans="1:13">
      <c r="A725" t="s">
        <v>138</v>
      </c>
      <c r="B725" t="s">
        <v>731</v>
      </c>
      <c r="C725" t="s">
        <v>1095</v>
      </c>
      <c r="D725">
        <v>0</v>
      </c>
      <c r="E725">
        <v>1</v>
      </c>
      <c r="F725">
        <f t="shared" si="32"/>
        <v>0</v>
      </c>
      <c r="H725" t="str">
        <f t="shared" si="31"/>
        <v>Mental, Neurological and Substance use disorders</v>
      </c>
      <c r="I725" t="str">
        <f t="shared" si="31"/>
        <v>Smoking cessation</v>
      </c>
      <c r="J725" t="str">
        <f t="shared" si="31"/>
        <v>Clonidine 1 mg</v>
      </c>
      <c r="K725">
        <f t="shared" si="31"/>
        <v>0</v>
      </c>
      <c r="L725">
        <f t="shared" si="31"/>
        <v>1</v>
      </c>
      <c r="M725">
        <f t="shared" si="31"/>
        <v>0</v>
      </c>
    </row>
    <row r="726" spans="1:13">
      <c r="A726" t="s">
        <v>138</v>
      </c>
      <c r="B726" t="s">
        <v>732</v>
      </c>
      <c r="C726" t="s">
        <v>822</v>
      </c>
      <c r="D726">
        <v>1164.6099999999999</v>
      </c>
      <c r="E726">
        <v>1</v>
      </c>
      <c r="F726">
        <f t="shared" si="32"/>
        <v>1164.6099999999999</v>
      </c>
      <c r="H726" t="str">
        <f t="shared" si="31"/>
        <v>Mental, Neurological and Substance use disorders</v>
      </c>
      <c r="I726" t="str">
        <f t="shared" si="31"/>
        <v>Substance use disorder - alcohol</v>
      </c>
      <c r="J726" t="str">
        <f t="shared" si="31"/>
        <v xml:space="preserve">Diazepam 5mg, tablets_1000_AA020400_CMST
</v>
      </c>
      <c r="K726">
        <f t="shared" si="31"/>
        <v>1164.6099999999999</v>
      </c>
      <c r="L726">
        <f t="shared" si="31"/>
        <v>1</v>
      </c>
      <c r="M726">
        <f t="shared" si="31"/>
        <v>1164.6099999999999</v>
      </c>
    </row>
    <row r="727" spans="1:13">
      <c r="A727" t="s">
        <v>138</v>
      </c>
      <c r="B727" t="s">
        <v>732</v>
      </c>
      <c r="C727" t="s">
        <v>1096</v>
      </c>
      <c r="D727">
        <v>0</v>
      </c>
      <c r="E727">
        <v>1</v>
      </c>
      <c r="F727">
        <f t="shared" si="32"/>
        <v>0</v>
      </c>
      <c r="H727" t="str">
        <f t="shared" si="31"/>
        <v>Mental, Neurological and Substance use disorders</v>
      </c>
      <c r="I727" t="str">
        <f t="shared" si="31"/>
        <v>Substance use disorder - alcohol</v>
      </c>
      <c r="J727" t="str">
        <f t="shared" si="31"/>
        <v>Procyclidine, 5 mg tab</v>
      </c>
      <c r="K727">
        <f t="shared" si="31"/>
        <v>0</v>
      </c>
      <c r="L727">
        <f t="shared" si="31"/>
        <v>1</v>
      </c>
      <c r="M727">
        <f t="shared" si="31"/>
        <v>0</v>
      </c>
    </row>
    <row r="728" spans="1:13">
      <c r="A728" t="s">
        <v>138</v>
      </c>
      <c r="B728" t="s">
        <v>732</v>
      </c>
      <c r="C728" t="s">
        <v>1097</v>
      </c>
      <c r="D728">
        <v>0</v>
      </c>
      <c r="E728">
        <v>1</v>
      </c>
      <c r="F728">
        <f t="shared" si="32"/>
        <v>0</v>
      </c>
      <c r="H728" t="str">
        <f t="shared" si="31"/>
        <v>Mental, Neurological and Substance use disorders</v>
      </c>
      <c r="I728" t="str">
        <f t="shared" si="31"/>
        <v>Substance use disorder - alcohol</v>
      </c>
      <c r="J728" t="str">
        <f t="shared" si="31"/>
        <v>Thiamine (vitamin B1), 100 mg</v>
      </c>
      <c r="K728">
        <f t="shared" si="31"/>
        <v>0</v>
      </c>
      <c r="L728">
        <f t="shared" si="31"/>
        <v>1</v>
      </c>
      <c r="M728">
        <f t="shared" si="31"/>
        <v>0</v>
      </c>
    </row>
    <row r="729" spans="1:13">
      <c r="A729" t="s">
        <v>138</v>
      </c>
      <c r="B729" t="s">
        <v>733</v>
      </c>
      <c r="C729" t="s">
        <v>1098</v>
      </c>
      <c r="D729">
        <v>0</v>
      </c>
      <c r="E729">
        <v>1</v>
      </c>
      <c r="F729">
        <f t="shared" si="32"/>
        <v>0</v>
      </c>
      <c r="H729" t="str">
        <f t="shared" si="31"/>
        <v>Mental, Neurological and Substance use disorders</v>
      </c>
      <c r="I729" t="str">
        <f t="shared" si="31"/>
        <v>Substance use disorder - cannabis</v>
      </c>
      <c r="J729" t="str">
        <f t="shared" si="31"/>
        <v xml:space="preserve">Haloperidol 5mg/ml, 2ml_Each_BB037800_CMST
</v>
      </c>
      <c r="K729">
        <f t="shared" si="31"/>
        <v>0</v>
      </c>
      <c r="L729">
        <f t="shared" si="31"/>
        <v>1</v>
      </c>
      <c r="M729">
        <f t="shared" si="31"/>
        <v>0</v>
      </c>
    </row>
    <row r="730" spans="1:13">
      <c r="A730" t="s">
        <v>138</v>
      </c>
      <c r="B730" t="s">
        <v>734</v>
      </c>
      <c r="C730" t="s">
        <v>1099</v>
      </c>
      <c r="D730">
        <v>0</v>
      </c>
      <c r="E730">
        <v>1</v>
      </c>
      <c r="F730">
        <f t="shared" si="32"/>
        <v>0</v>
      </c>
      <c r="H730" t="str">
        <f t="shared" si="31"/>
        <v>Mental, Neurological and Substance use disorders</v>
      </c>
      <c r="I730" t="str">
        <f t="shared" si="31"/>
        <v>Substance use disorder - heroin</v>
      </c>
      <c r="J730" t="str">
        <f t="shared" si="31"/>
        <v>Methadone, 5 mg</v>
      </c>
      <c r="K730">
        <f t="shared" si="31"/>
        <v>0</v>
      </c>
      <c r="L730">
        <f t="shared" si="31"/>
        <v>1</v>
      </c>
      <c r="M730">
        <f t="shared" si="31"/>
        <v>0</v>
      </c>
    </row>
    <row r="731" spans="1:13">
      <c r="A731" t="s">
        <v>138</v>
      </c>
      <c r="B731" t="s">
        <v>735</v>
      </c>
      <c r="C731" t="s">
        <v>1100</v>
      </c>
      <c r="D731">
        <v>0</v>
      </c>
      <c r="E731">
        <v>1</v>
      </c>
      <c r="F731">
        <f t="shared" si="32"/>
        <v>0</v>
      </c>
      <c r="H731" t="str">
        <f t="shared" si="31"/>
        <v>Mental, Neurological and Substance use disorders</v>
      </c>
      <c r="I731" t="str">
        <f t="shared" si="31"/>
        <v>Substance use disorder - opioid</v>
      </c>
      <c r="J731" t="str">
        <f t="shared" si="31"/>
        <v>Buprenorphine, 8 mg</v>
      </c>
      <c r="K731">
        <f t="shared" si="31"/>
        <v>0</v>
      </c>
      <c r="L731">
        <f t="shared" si="31"/>
        <v>1</v>
      </c>
      <c r="M731">
        <f t="shared" si="31"/>
        <v>0</v>
      </c>
    </row>
    <row r="732" spans="1:13">
      <c r="A732" t="s">
        <v>138</v>
      </c>
      <c r="B732" t="s">
        <v>141</v>
      </c>
      <c r="C732" t="s">
        <v>1101</v>
      </c>
      <c r="D732">
        <v>1861.33</v>
      </c>
      <c r="E732">
        <v>0.1</v>
      </c>
      <c r="F732">
        <f t="shared" si="32"/>
        <v>186.13300000000001</v>
      </c>
      <c r="H732" t="str">
        <f t="shared" si="31"/>
        <v>Mental, Neurological and Substance use disorders</v>
      </c>
      <c r="I732" t="str">
        <f t="shared" si="31"/>
        <v>Treatment of acute psychotic disorders</v>
      </c>
      <c r="J732" t="str">
        <f t="shared" si="31"/>
        <v xml:space="preserve">Benzhexol 5mg, tablets_100_AA009000_CMST
</v>
      </c>
      <c r="K732">
        <f t="shared" si="31"/>
        <v>1861.33</v>
      </c>
      <c r="L732">
        <f t="shared" si="31"/>
        <v>0.1</v>
      </c>
      <c r="M732">
        <f t="shared" si="31"/>
        <v>186.13300000000001</v>
      </c>
    </row>
    <row r="733" spans="1:13">
      <c r="A733" t="s">
        <v>138</v>
      </c>
      <c r="B733" t="s">
        <v>141</v>
      </c>
      <c r="C733" t="s">
        <v>1102</v>
      </c>
      <c r="D733">
        <v>4323.6000000000004</v>
      </c>
      <c r="E733">
        <v>0.1</v>
      </c>
      <c r="F733">
        <f t="shared" si="32"/>
        <v>432.36000000000007</v>
      </c>
      <c r="H733" t="str">
        <f t="shared" si="31"/>
        <v>Mental, Neurological and Substance use disorders</v>
      </c>
      <c r="I733" t="str">
        <f t="shared" si="31"/>
        <v>Treatment of acute psychotic disorders</v>
      </c>
      <c r="J733" t="str">
        <f t="shared" si="31"/>
        <v>Biperiden, 2 mg tab</v>
      </c>
      <c r="K733">
        <f t="shared" si="31"/>
        <v>4323.6000000000004</v>
      </c>
      <c r="L733">
        <f t="shared" si="31"/>
        <v>0.1</v>
      </c>
      <c r="M733">
        <f t="shared" si="31"/>
        <v>432.36000000000007</v>
      </c>
    </row>
    <row r="734" spans="1:13">
      <c r="A734" t="s">
        <v>138</v>
      </c>
      <c r="B734" t="s">
        <v>141</v>
      </c>
      <c r="C734" t="s">
        <v>1103</v>
      </c>
      <c r="D734">
        <v>10.37</v>
      </c>
      <c r="E734">
        <v>0.25</v>
      </c>
      <c r="F734">
        <f t="shared" si="32"/>
        <v>2.5924999999999998</v>
      </c>
      <c r="H734" t="str">
        <f t="shared" si="31"/>
        <v>Mental, Neurological and Substance use disorders</v>
      </c>
      <c r="I734" t="str">
        <f t="shared" si="31"/>
        <v>Treatment of acute psychotic disorders</v>
      </c>
      <c r="J734" t="str">
        <f t="shared" si="31"/>
        <v xml:space="preserve">Chlorpromazine 100mg, coated tablets_1000_AA014400_CMST
</v>
      </c>
      <c r="K734">
        <f t="shared" si="31"/>
        <v>10.37</v>
      </c>
      <c r="L734">
        <f t="shared" si="31"/>
        <v>0.25</v>
      </c>
      <c r="M734">
        <f t="shared" si="31"/>
        <v>2.5924999999999998</v>
      </c>
    </row>
    <row r="735" spans="1:13">
      <c r="A735" t="s">
        <v>138</v>
      </c>
      <c r="B735" t="s">
        <v>141</v>
      </c>
      <c r="C735" t="s">
        <v>1104</v>
      </c>
      <c r="D735">
        <v>2022.71</v>
      </c>
      <c r="E735">
        <v>0.25</v>
      </c>
      <c r="F735">
        <f t="shared" si="32"/>
        <v>505.67750000000001</v>
      </c>
      <c r="H735" t="str">
        <f t="shared" si="31"/>
        <v>Mental, Neurological and Substance use disorders</v>
      </c>
      <c r="I735" t="str">
        <f t="shared" si="31"/>
        <v>Treatment of acute psychotic disorders</v>
      </c>
      <c r="J735" t="str">
        <f t="shared" si="31"/>
        <v>Fluphenazine decanoate 25mg/ml, 2ml_each_CMST</v>
      </c>
      <c r="K735">
        <f t="shared" si="31"/>
        <v>2022.71</v>
      </c>
      <c r="L735">
        <f t="shared" si="31"/>
        <v>0.25</v>
      </c>
      <c r="M735">
        <f t="shared" si="31"/>
        <v>505.67750000000001</v>
      </c>
    </row>
    <row r="736" spans="1:13">
      <c r="A736" t="s">
        <v>138</v>
      </c>
      <c r="B736" t="s">
        <v>141</v>
      </c>
      <c r="C736" t="s">
        <v>1098</v>
      </c>
      <c r="D736">
        <v>16751.400000000001</v>
      </c>
      <c r="E736">
        <v>0.5</v>
      </c>
      <c r="F736">
        <f t="shared" si="32"/>
        <v>8375.7000000000007</v>
      </c>
      <c r="H736" t="str">
        <f t="shared" si="31"/>
        <v>Mental, Neurological and Substance use disorders</v>
      </c>
      <c r="I736" t="str">
        <f t="shared" si="31"/>
        <v>Treatment of acute psychotic disorders</v>
      </c>
      <c r="J736" t="str">
        <f t="shared" si="31"/>
        <v xml:space="preserve">Haloperidol 5mg/ml, 2ml_Each_BB037800_CMST
</v>
      </c>
      <c r="K736">
        <f t="shared" si="31"/>
        <v>16751.400000000001</v>
      </c>
      <c r="L736">
        <f t="shared" si="31"/>
        <v>0.5</v>
      </c>
      <c r="M736">
        <f t="shared" si="31"/>
        <v>8375.7000000000007</v>
      </c>
    </row>
    <row r="737" spans="1:13">
      <c r="A737" t="s">
        <v>138</v>
      </c>
      <c r="B737" t="s">
        <v>141</v>
      </c>
      <c r="C737" t="s">
        <v>1105</v>
      </c>
      <c r="D737">
        <v>3085.2</v>
      </c>
      <c r="E737">
        <v>0.1</v>
      </c>
      <c r="F737">
        <f t="shared" si="32"/>
        <v>308.52</v>
      </c>
      <c r="H737" t="str">
        <f t="shared" si="31"/>
        <v>Mental, Neurological and Substance use disorders</v>
      </c>
      <c r="I737" t="str">
        <f t="shared" si="31"/>
        <v>Treatment of acute psychotic disorders</v>
      </c>
      <c r="J737" t="str">
        <f t="shared" si="31"/>
        <v>Risperidone, 2 mg tab</v>
      </c>
      <c r="K737">
        <f t="shared" si="31"/>
        <v>3085.2</v>
      </c>
      <c r="L737">
        <f t="shared" si="31"/>
        <v>0.1</v>
      </c>
      <c r="M737">
        <f t="shared" si="31"/>
        <v>308.52</v>
      </c>
    </row>
    <row r="738" spans="1:13">
      <c r="A738" t="s">
        <v>138</v>
      </c>
      <c r="B738" t="s">
        <v>736</v>
      </c>
      <c r="C738" t="s">
        <v>1106</v>
      </c>
      <c r="D738">
        <v>5.1100000000000003</v>
      </c>
      <c r="E738">
        <v>1</v>
      </c>
      <c r="F738">
        <f t="shared" si="32"/>
        <v>5.1100000000000003</v>
      </c>
      <c r="H738" t="str">
        <f t="shared" si="31"/>
        <v>Mental, Neurological and Substance use disorders</v>
      </c>
      <c r="I738" t="str">
        <f t="shared" si="31"/>
        <v>Treatment of Anxiety</v>
      </c>
      <c r="J738" t="str">
        <f t="shared" si="31"/>
        <v xml:space="preserve">Amitriptyline 25mg, tablets_100_AA003300_CMST
</v>
      </c>
      <c r="K738">
        <f t="shared" si="31"/>
        <v>5.1100000000000003</v>
      </c>
      <c r="L738">
        <f t="shared" si="31"/>
        <v>1</v>
      </c>
      <c r="M738">
        <f t="shared" si="31"/>
        <v>5.1100000000000003</v>
      </c>
    </row>
    <row r="739" spans="1:13">
      <c r="A739" t="s">
        <v>138</v>
      </c>
      <c r="B739" t="s">
        <v>736</v>
      </c>
      <c r="C739" t="s">
        <v>1107</v>
      </c>
      <c r="D739">
        <v>6006.15</v>
      </c>
      <c r="E739">
        <v>1</v>
      </c>
      <c r="F739">
        <f t="shared" si="32"/>
        <v>6006.15</v>
      </c>
      <c r="H739" t="str">
        <f t="shared" si="31"/>
        <v>Mental, Neurological and Substance use disorders</v>
      </c>
      <c r="I739" t="str">
        <f t="shared" si="31"/>
        <v>Treatment of Anxiety</v>
      </c>
      <c r="J739" t="str">
        <f t="shared" si="31"/>
        <v xml:space="preserve">Fluoxetine 20mg, tablets_100_AA027000_CMST
</v>
      </c>
      <c r="K739">
        <f t="shared" si="31"/>
        <v>6006.15</v>
      </c>
      <c r="L739">
        <f t="shared" si="31"/>
        <v>1</v>
      </c>
      <c r="M739">
        <f t="shared" si="31"/>
        <v>6006.15</v>
      </c>
    </row>
    <row r="740" spans="1:13">
      <c r="A740" t="s">
        <v>138</v>
      </c>
      <c r="B740" t="s">
        <v>142</v>
      </c>
      <c r="C740" t="s">
        <v>1090</v>
      </c>
      <c r="D740">
        <v>12677.11</v>
      </c>
      <c r="E740">
        <v>0.2</v>
      </c>
      <c r="F740">
        <f t="shared" si="32"/>
        <v>2535.4220000000005</v>
      </c>
      <c r="H740" t="str">
        <f t="shared" si="31"/>
        <v>Mental, Neurological and Substance use disorders</v>
      </c>
      <c r="I740" t="str">
        <f t="shared" si="31"/>
        <v>Treatment of bipolar disorder</v>
      </c>
      <c r="J740" t="str">
        <f t="shared" si="31"/>
        <v>Carbamazepine 200mg, tablets_1000_AA012600_CMST</v>
      </c>
      <c r="K740">
        <f t="shared" si="31"/>
        <v>12677.11</v>
      </c>
      <c r="L740">
        <f t="shared" si="31"/>
        <v>0.2</v>
      </c>
      <c r="M740">
        <f t="shared" si="31"/>
        <v>2535.4220000000005</v>
      </c>
    </row>
    <row r="741" spans="1:13">
      <c r="A741" t="s">
        <v>138</v>
      </c>
      <c r="B741" t="s">
        <v>142</v>
      </c>
      <c r="C741" t="s">
        <v>1108</v>
      </c>
      <c r="D741">
        <v>3637.5</v>
      </c>
      <c r="E741">
        <v>0.2</v>
      </c>
      <c r="F741">
        <f t="shared" si="32"/>
        <v>727.5</v>
      </c>
      <c r="H741" t="str">
        <f t="shared" si="31"/>
        <v>Mental, Neurological and Substance use disorders</v>
      </c>
      <c r="I741" t="str">
        <f t="shared" si="31"/>
        <v>Treatment of bipolar disorder</v>
      </c>
      <c r="J741" t="str">
        <f t="shared" si="31"/>
        <v>Diazepam 5mg/ml, 2ml_each_CMST</v>
      </c>
      <c r="K741">
        <f t="shared" si="31"/>
        <v>3637.5</v>
      </c>
      <c r="L741">
        <f t="shared" si="31"/>
        <v>0.2</v>
      </c>
      <c r="M741">
        <f t="shared" si="31"/>
        <v>727.5</v>
      </c>
    </row>
    <row r="742" spans="1:13">
      <c r="A742" t="s">
        <v>138</v>
      </c>
      <c r="B742" t="s">
        <v>142</v>
      </c>
      <c r="C742" t="s">
        <v>1109</v>
      </c>
      <c r="D742">
        <v>530.54999999999995</v>
      </c>
      <c r="E742">
        <v>0.2</v>
      </c>
      <c r="F742">
        <f t="shared" si="32"/>
        <v>106.11</v>
      </c>
      <c r="H742" t="str">
        <f t="shared" si="31"/>
        <v>Mental, Neurological and Substance use disorders</v>
      </c>
      <c r="I742" t="str">
        <f t="shared" si="31"/>
        <v>Treatment of bipolar disorder</v>
      </c>
      <c r="J742" t="str">
        <f t="shared" si="31"/>
        <v>Glove disposable latex medium_100_CMST</v>
      </c>
      <c r="K742">
        <f t="shared" si="31"/>
        <v>530.54999999999995</v>
      </c>
      <c r="L742">
        <f t="shared" si="31"/>
        <v>0.2</v>
      </c>
      <c r="M742">
        <f t="shared" si="31"/>
        <v>106.11</v>
      </c>
    </row>
    <row r="743" spans="1:13">
      <c r="A743" t="s">
        <v>138</v>
      </c>
      <c r="B743" t="s">
        <v>142</v>
      </c>
      <c r="C743" t="s">
        <v>1110</v>
      </c>
      <c r="D743">
        <v>4467.6000000000004</v>
      </c>
      <c r="E743">
        <v>0.2</v>
      </c>
      <c r="F743">
        <f t="shared" si="32"/>
        <v>893.5200000000001</v>
      </c>
      <c r="H743" t="str">
        <f t="shared" si="31"/>
        <v>Mental, Neurological and Substance use disorders</v>
      </c>
      <c r="I743" t="str">
        <f t="shared" si="31"/>
        <v>Treatment of bipolar disorder</v>
      </c>
      <c r="J743" t="str">
        <f t="shared" si="31"/>
        <v xml:space="preserve">Haloperidol 10mg
</v>
      </c>
      <c r="K743">
        <f t="shared" si="31"/>
        <v>4467.6000000000004</v>
      </c>
      <c r="L743">
        <f t="shared" si="31"/>
        <v>0.2</v>
      </c>
      <c r="M743">
        <f t="shared" si="31"/>
        <v>893.5200000000001</v>
      </c>
    </row>
    <row r="744" spans="1:13">
      <c r="A744" t="s">
        <v>138</v>
      </c>
      <c r="B744" t="s">
        <v>142</v>
      </c>
      <c r="C744" t="s">
        <v>1111</v>
      </c>
      <c r="D744">
        <v>6559.05</v>
      </c>
      <c r="E744">
        <v>0.5</v>
      </c>
      <c r="F744">
        <f t="shared" si="32"/>
        <v>3279.5250000000001</v>
      </c>
      <c r="H744" t="str">
        <f t="shared" si="31"/>
        <v>Mental, Neurological and Substance use disorders</v>
      </c>
      <c r="I744" t="str">
        <f t="shared" si="31"/>
        <v>Treatment of bipolar disorder</v>
      </c>
      <c r="J744" t="str">
        <f t="shared" si="31"/>
        <v>Lithium 300mg</v>
      </c>
      <c r="K744">
        <f t="shared" si="31"/>
        <v>6559.05</v>
      </c>
      <c r="L744">
        <f t="shared" si="31"/>
        <v>0.5</v>
      </c>
      <c r="M744">
        <f t="shared" si="31"/>
        <v>3279.5250000000001</v>
      </c>
    </row>
    <row r="745" spans="1:13">
      <c r="A745" t="s">
        <v>138</v>
      </c>
      <c r="B745" t="s">
        <v>142</v>
      </c>
      <c r="C745" t="s">
        <v>1105</v>
      </c>
      <c r="D745">
        <v>6256.1</v>
      </c>
      <c r="E745">
        <v>0.5</v>
      </c>
      <c r="F745">
        <f t="shared" si="32"/>
        <v>3128.05</v>
      </c>
      <c r="H745" t="str">
        <f t="shared" si="31"/>
        <v>Mental, Neurological and Substance use disorders</v>
      </c>
      <c r="I745" t="str">
        <f t="shared" si="31"/>
        <v>Treatment of bipolar disorder</v>
      </c>
      <c r="J745" t="str">
        <f t="shared" si="31"/>
        <v>Risperidone, 2 mg tab</v>
      </c>
      <c r="K745">
        <f t="shared" ref="K745:M808" si="33">D745</f>
        <v>6256.1</v>
      </c>
      <c r="L745">
        <f t="shared" si="33"/>
        <v>0.5</v>
      </c>
      <c r="M745">
        <f t="shared" si="33"/>
        <v>3128.05</v>
      </c>
    </row>
    <row r="746" spans="1:13">
      <c r="A746" t="s">
        <v>138</v>
      </c>
      <c r="B746" t="s">
        <v>142</v>
      </c>
      <c r="C746" t="s">
        <v>1093</v>
      </c>
      <c r="D746">
        <v>167272.20000000001</v>
      </c>
      <c r="E746">
        <v>0.2</v>
      </c>
      <c r="F746">
        <f t="shared" si="32"/>
        <v>33454.44</v>
      </c>
      <c r="H746" t="str">
        <f t="shared" ref="H746:M809" si="34">A746</f>
        <v>Mental, Neurological and Substance use disorders</v>
      </c>
      <c r="I746" t="str">
        <f t="shared" si="34"/>
        <v>Treatment of bipolar disorder</v>
      </c>
      <c r="J746" t="str">
        <f t="shared" si="34"/>
        <v>Sodium valproate 200mg_100_CMST</v>
      </c>
      <c r="K746">
        <f t="shared" si="33"/>
        <v>167272.20000000001</v>
      </c>
      <c r="L746">
        <f t="shared" si="33"/>
        <v>0.2</v>
      </c>
      <c r="M746">
        <f t="shared" si="33"/>
        <v>33454.44</v>
      </c>
    </row>
    <row r="747" spans="1:13">
      <c r="A747" t="s">
        <v>138</v>
      </c>
      <c r="B747" t="s">
        <v>142</v>
      </c>
      <c r="C747" t="s">
        <v>1094</v>
      </c>
      <c r="D747">
        <v>3000</v>
      </c>
      <c r="E747">
        <v>0.2</v>
      </c>
      <c r="F747">
        <f t="shared" si="32"/>
        <v>600</v>
      </c>
      <c r="H747" t="str">
        <f t="shared" si="34"/>
        <v>Mental, Neurological and Substance use disorders</v>
      </c>
      <c r="I747" t="str">
        <f t="shared" si="34"/>
        <v>Treatment of bipolar disorder</v>
      </c>
      <c r="J747" t="str">
        <f t="shared" si="34"/>
        <v>Syringe, 10 cc with needle</v>
      </c>
      <c r="K747">
        <f t="shared" si="33"/>
        <v>3000</v>
      </c>
      <c r="L747">
        <f t="shared" si="33"/>
        <v>0.2</v>
      </c>
      <c r="M747">
        <f t="shared" si="33"/>
        <v>600</v>
      </c>
    </row>
    <row r="748" spans="1:13">
      <c r="A748" t="s">
        <v>138</v>
      </c>
      <c r="B748" t="s">
        <v>140</v>
      </c>
      <c r="C748" t="s">
        <v>1106</v>
      </c>
      <c r="D748">
        <v>1865.08</v>
      </c>
      <c r="E748">
        <v>0.5</v>
      </c>
      <c r="F748">
        <f t="shared" si="32"/>
        <v>932.54</v>
      </c>
      <c r="H748" t="str">
        <f t="shared" si="34"/>
        <v>Mental, Neurological and Substance use disorders</v>
      </c>
      <c r="I748" t="str">
        <f t="shared" si="34"/>
        <v>Treatment of depression</v>
      </c>
      <c r="J748" t="str">
        <f t="shared" si="34"/>
        <v xml:space="preserve">Amitriptyline 25mg, tablets_100_AA003300_CMST
</v>
      </c>
      <c r="K748">
        <f t="shared" si="33"/>
        <v>1865.08</v>
      </c>
      <c r="L748">
        <f t="shared" si="33"/>
        <v>0.5</v>
      </c>
      <c r="M748">
        <f t="shared" si="33"/>
        <v>932.54</v>
      </c>
    </row>
    <row r="749" spans="1:13">
      <c r="A749" t="s">
        <v>138</v>
      </c>
      <c r="B749" t="s">
        <v>140</v>
      </c>
      <c r="C749" t="s">
        <v>1112</v>
      </c>
      <c r="D749">
        <v>0</v>
      </c>
      <c r="E749">
        <v>0.1</v>
      </c>
      <c r="F749">
        <f t="shared" si="32"/>
        <v>0</v>
      </c>
      <c r="H749" t="str">
        <f t="shared" si="34"/>
        <v>Mental, Neurological and Substance use disorders</v>
      </c>
      <c r="I749" t="str">
        <f t="shared" si="34"/>
        <v>Treatment of depression</v>
      </c>
      <c r="J749" t="str">
        <f t="shared" si="34"/>
        <v>Citalopram 20mg</v>
      </c>
      <c r="K749">
        <f t="shared" si="33"/>
        <v>0</v>
      </c>
      <c r="L749">
        <f t="shared" si="33"/>
        <v>0.1</v>
      </c>
      <c r="M749">
        <f t="shared" si="33"/>
        <v>0</v>
      </c>
    </row>
    <row r="750" spans="1:13">
      <c r="A750" t="s">
        <v>138</v>
      </c>
      <c r="B750" t="s">
        <v>140</v>
      </c>
      <c r="C750" t="s">
        <v>1107</v>
      </c>
      <c r="D750">
        <v>6006.15</v>
      </c>
      <c r="E750">
        <v>0.5</v>
      </c>
      <c r="F750">
        <f t="shared" si="32"/>
        <v>3003.0749999999998</v>
      </c>
      <c r="H750" t="str">
        <f t="shared" si="34"/>
        <v>Mental, Neurological and Substance use disorders</v>
      </c>
      <c r="I750" t="str">
        <f t="shared" si="34"/>
        <v>Treatment of depression</v>
      </c>
      <c r="J750" t="str">
        <f t="shared" si="34"/>
        <v xml:space="preserve">Fluoxetine 20mg, tablets_100_AA027000_CMST
</v>
      </c>
      <c r="K750">
        <f t="shared" si="33"/>
        <v>6006.15</v>
      </c>
      <c r="L750">
        <f t="shared" si="33"/>
        <v>0.5</v>
      </c>
      <c r="M750">
        <f t="shared" si="33"/>
        <v>3003.0749999999998</v>
      </c>
    </row>
    <row r="751" spans="1:13">
      <c r="A751" t="s">
        <v>138</v>
      </c>
      <c r="B751" t="s">
        <v>737</v>
      </c>
      <c r="C751" t="s">
        <v>1101</v>
      </c>
      <c r="D751">
        <v>3722.65</v>
      </c>
      <c r="E751">
        <v>0.1</v>
      </c>
      <c r="F751">
        <f t="shared" si="32"/>
        <v>372.26500000000004</v>
      </c>
      <c r="H751" t="str">
        <f t="shared" si="34"/>
        <v>Mental, Neurological and Substance use disorders</v>
      </c>
      <c r="I751" t="str">
        <f t="shared" si="34"/>
        <v>Treatment of schizophrenia</v>
      </c>
      <c r="J751" t="str">
        <f t="shared" si="34"/>
        <v xml:space="preserve">Benzhexol 5mg, tablets_100_AA009000_CMST
</v>
      </c>
      <c r="K751">
        <f t="shared" si="33"/>
        <v>3722.65</v>
      </c>
      <c r="L751">
        <f t="shared" si="33"/>
        <v>0.1</v>
      </c>
      <c r="M751">
        <f t="shared" si="33"/>
        <v>372.26500000000004</v>
      </c>
    </row>
    <row r="752" spans="1:13">
      <c r="A752" t="s">
        <v>138</v>
      </c>
      <c r="B752" t="s">
        <v>737</v>
      </c>
      <c r="C752" t="s">
        <v>1102</v>
      </c>
      <c r="D752">
        <v>21604.21</v>
      </c>
      <c r="E752">
        <v>0.1</v>
      </c>
      <c r="F752">
        <f t="shared" si="32"/>
        <v>2160.4209999999998</v>
      </c>
      <c r="H752" t="str">
        <f t="shared" si="34"/>
        <v>Mental, Neurological and Substance use disorders</v>
      </c>
      <c r="I752" t="str">
        <f t="shared" si="34"/>
        <v>Treatment of schizophrenia</v>
      </c>
      <c r="J752" t="str">
        <f t="shared" si="34"/>
        <v>Biperiden, 2 mg tab</v>
      </c>
      <c r="K752">
        <f t="shared" si="33"/>
        <v>21604.21</v>
      </c>
      <c r="L752">
        <f t="shared" si="33"/>
        <v>0.1</v>
      </c>
      <c r="M752">
        <f t="shared" si="33"/>
        <v>2160.4209999999998</v>
      </c>
    </row>
    <row r="753" spans="1:13">
      <c r="A753" t="s">
        <v>138</v>
      </c>
      <c r="B753" t="s">
        <v>737</v>
      </c>
      <c r="C753" t="s">
        <v>1103</v>
      </c>
      <c r="D753">
        <v>7465.38</v>
      </c>
      <c r="E753">
        <v>0.2</v>
      </c>
      <c r="F753">
        <f t="shared" si="32"/>
        <v>1493.076</v>
      </c>
      <c r="H753" t="str">
        <f t="shared" si="34"/>
        <v>Mental, Neurological and Substance use disorders</v>
      </c>
      <c r="I753" t="str">
        <f t="shared" si="34"/>
        <v>Treatment of schizophrenia</v>
      </c>
      <c r="J753" t="str">
        <f t="shared" si="34"/>
        <v xml:space="preserve">Chlorpromazine 100mg, coated tablets_1000_AA014400_CMST
</v>
      </c>
      <c r="K753">
        <f t="shared" si="33"/>
        <v>7465.38</v>
      </c>
      <c r="L753">
        <f t="shared" si="33"/>
        <v>0.2</v>
      </c>
      <c r="M753">
        <f t="shared" si="33"/>
        <v>1493.076</v>
      </c>
    </row>
    <row r="754" spans="1:13">
      <c r="A754" t="s">
        <v>138</v>
      </c>
      <c r="B754" t="s">
        <v>737</v>
      </c>
      <c r="C754" t="s">
        <v>1104</v>
      </c>
      <c r="D754">
        <v>37990.92</v>
      </c>
      <c r="E754">
        <v>0.1</v>
      </c>
      <c r="F754">
        <f t="shared" si="32"/>
        <v>3799.0920000000001</v>
      </c>
      <c r="H754" t="str">
        <f t="shared" si="34"/>
        <v>Mental, Neurological and Substance use disorders</v>
      </c>
      <c r="I754" t="str">
        <f t="shared" si="34"/>
        <v>Treatment of schizophrenia</v>
      </c>
      <c r="J754" t="str">
        <f t="shared" si="34"/>
        <v>Fluphenazine decanoate 25mg/ml, 2ml_each_CMST</v>
      </c>
      <c r="K754">
        <f t="shared" si="33"/>
        <v>37990.92</v>
      </c>
      <c r="L754">
        <f t="shared" si="33"/>
        <v>0.1</v>
      </c>
      <c r="M754">
        <f t="shared" si="33"/>
        <v>3799.0920000000001</v>
      </c>
    </row>
    <row r="755" spans="1:13">
      <c r="A755" t="s">
        <v>138</v>
      </c>
      <c r="B755" t="s">
        <v>737</v>
      </c>
      <c r="C755" t="s">
        <v>1113</v>
      </c>
      <c r="D755">
        <v>57823.199999999997</v>
      </c>
      <c r="E755">
        <v>1</v>
      </c>
      <c r="F755">
        <f t="shared" si="32"/>
        <v>57823.199999999997</v>
      </c>
      <c r="H755" t="str">
        <f t="shared" si="34"/>
        <v>Mental, Neurological and Substance use disorders</v>
      </c>
      <c r="I755" t="str">
        <f t="shared" si="34"/>
        <v>Treatment of schizophrenia</v>
      </c>
      <c r="J755" t="str">
        <f t="shared" si="34"/>
        <v>Haloperidol 5mg, tablets</v>
      </c>
      <c r="K755">
        <f t="shared" si="33"/>
        <v>57823.199999999997</v>
      </c>
      <c r="L755">
        <f t="shared" si="33"/>
        <v>1</v>
      </c>
      <c r="M755">
        <f t="shared" si="33"/>
        <v>57823.199999999997</v>
      </c>
    </row>
    <row r="756" spans="1:13">
      <c r="A756" t="s">
        <v>138</v>
      </c>
      <c r="B756" t="s">
        <v>737</v>
      </c>
      <c r="C756" t="s">
        <v>1105</v>
      </c>
      <c r="D756">
        <v>20460.38</v>
      </c>
      <c r="E756">
        <v>0.1</v>
      </c>
      <c r="F756">
        <f t="shared" si="32"/>
        <v>2046.0380000000002</v>
      </c>
      <c r="H756" t="str">
        <f t="shared" si="34"/>
        <v>Mental, Neurological and Substance use disorders</v>
      </c>
      <c r="I756" t="str">
        <f t="shared" si="34"/>
        <v>Treatment of schizophrenia</v>
      </c>
      <c r="J756" t="str">
        <f t="shared" si="34"/>
        <v>Risperidone, 2 mg tab</v>
      </c>
      <c r="K756">
        <f t="shared" si="33"/>
        <v>20460.38</v>
      </c>
      <c r="L756">
        <f t="shared" si="33"/>
        <v>0.1</v>
      </c>
      <c r="M756">
        <f t="shared" si="33"/>
        <v>2046.0380000000002</v>
      </c>
    </row>
    <row r="757" spans="1:13">
      <c r="A757" t="s">
        <v>146</v>
      </c>
      <c r="B757" t="s">
        <v>738</v>
      </c>
      <c r="C757" t="s">
        <v>833</v>
      </c>
      <c r="D757">
        <v>17.7</v>
      </c>
      <c r="E757">
        <v>1</v>
      </c>
      <c r="F757">
        <f t="shared" si="32"/>
        <v>17.7</v>
      </c>
      <c r="H757" t="str">
        <f t="shared" si="34"/>
        <v>Neglected Tropical Disease</v>
      </c>
      <c r="I757" t="str">
        <f t="shared" si="34"/>
        <v>LF hydrocele surgery</v>
      </c>
      <c r="J757" t="str">
        <f t="shared" si="34"/>
        <v xml:space="preserve">Amoxycillin 250mg, capsules_1000_AA004800_CMST
</v>
      </c>
      <c r="K757">
        <f t="shared" si="33"/>
        <v>17.7</v>
      </c>
      <c r="L757">
        <f t="shared" si="33"/>
        <v>1</v>
      </c>
      <c r="M757">
        <f t="shared" si="33"/>
        <v>17.7</v>
      </c>
    </row>
    <row r="758" spans="1:13">
      <c r="A758" t="s">
        <v>146</v>
      </c>
      <c r="B758" t="s">
        <v>738</v>
      </c>
      <c r="C758" t="s">
        <v>953</v>
      </c>
      <c r="D758">
        <v>138.46</v>
      </c>
      <c r="E758">
        <v>1</v>
      </c>
      <c r="F758">
        <f t="shared" si="32"/>
        <v>138.46</v>
      </c>
      <c r="H758" t="str">
        <f t="shared" si="34"/>
        <v>Neglected Tropical Disease</v>
      </c>
      <c r="I758" t="str">
        <f t="shared" si="34"/>
        <v>LF hydrocele surgery</v>
      </c>
      <c r="J758" t="str">
        <f t="shared" si="34"/>
        <v xml:space="preserve">Ampicillin injection 500mg, PFR_Each_BB005400_CMST
</v>
      </c>
      <c r="K758">
        <f t="shared" si="33"/>
        <v>138.46</v>
      </c>
      <c r="L758">
        <f t="shared" si="33"/>
        <v>1</v>
      </c>
      <c r="M758">
        <f t="shared" si="33"/>
        <v>138.46</v>
      </c>
    </row>
    <row r="759" spans="1:13">
      <c r="A759" t="s">
        <v>146</v>
      </c>
      <c r="B759" t="s">
        <v>738</v>
      </c>
      <c r="C759" t="s">
        <v>930</v>
      </c>
      <c r="D759">
        <v>163.43</v>
      </c>
      <c r="E759">
        <v>1</v>
      </c>
      <c r="F759">
        <f t="shared" si="32"/>
        <v>163.43</v>
      </c>
      <c r="H759" t="str">
        <f t="shared" si="34"/>
        <v>Neglected Tropical Disease</v>
      </c>
      <c r="I759" t="str">
        <f t="shared" si="34"/>
        <v>LF hydrocele surgery</v>
      </c>
      <c r="J759" t="str">
        <f t="shared" si="34"/>
        <v xml:space="preserve">Cannula iv (winged with injection pot) 18G_Each_HH013200_CMST
</v>
      </c>
      <c r="K759">
        <f t="shared" si="33"/>
        <v>163.43</v>
      </c>
      <c r="L759">
        <f t="shared" si="33"/>
        <v>1</v>
      </c>
      <c r="M759">
        <f t="shared" si="33"/>
        <v>163.43</v>
      </c>
    </row>
    <row r="760" spans="1:13">
      <c r="A760" t="s">
        <v>146</v>
      </c>
      <c r="B760" t="s">
        <v>738</v>
      </c>
      <c r="C760" t="s">
        <v>966</v>
      </c>
      <c r="D760">
        <v>325.95</v>
      </c>
      <c r="E760">
        <v>1</v>
      </c>
      <c r="F760">
        <f t="shared" si="32"/>
        <v>325.95</v>
      </c>
      <c r="H760" t="str">
        <f t="shared" si="34"/>
        <v>Neglected Tropical Disease</v>
      </c>
      <c r="I760" t="str">
        <f t="shared" si="34"/>
        <v>LF hydrocele surgery</v>
      </c>
      <c r="J760" t="str">
        <f t="shared" si="34"/>
        <v xml:space="preserve">Catheter Foleys + urine bag (2000ml) 14g_Each_HH021300_CMST
</v>
      </c>
      <c r="K760">
        <f t="shared" si="33"/>
        <v>325.95</v>
      </c>
      <c r="L760">
        <f t="shared" si="33"/>
        <v>1</v>
      </c>
      <c r="M760">
        <f t="shared" si="33"/>
        <v>325.95</v>
      </c>
    </row>
    <row r="761" spans="1:13">
      <c r="A761" t="s">
        <v>146</v>
      </c>
      <c r="B761" t="s">
        <v>738</v>
      </c>
      <c r="C761" t="s">
        <v>1114</v>
      </c>
      <c r="D761">
        <v>2.21</v>
      </c>
      <c r="E761">
        <v>1</v>
      </c>
      <c r="F761">
        <f t="shared" si="32"/>
        <v>2.21</v>
      </c>
      <c r="H761" t="str">
        <f t="shared" si="34"/>
        <v>Neglected Tropical Disease</v>
      </c>
      <c r="I761" t="str">
        <f t="shared" si="34"/>
        <v>LF hydrocele surgery</v>
      </c>
      <c r="J761" t="str">
        <f t="shared" si="34"/>
        <v xml:space="preserve">Diclofenac sodium, 50mg , tablets_1000_AA021000_CMST
</v>
      </c>
      <c r="K761">
        <f t="shared" si="33"/>
        <v>2.21</v>
      </c>
      <c r="L761">
        <f t="shared" si="33"/>
        <v>1</v>
      </c>
      <c r="M761">
        <f t="shared" si="33"/>
        <v>2.21</v>
      </c>
    </row>
    <row r="762" spans="1:13">
      <c r="A762" t="s">
        <v>146</v>
      </c>
      <c r="B762" t="s">
        <v>738</v>
      </c>
      <c r="C762" t="s">
        <v>875</v>
      </c>
      <c r="D762">
        <v>302.24</v>
      </c>
      <c r="E762">
        <v>1</v>
      </c>
      <c r="F762">
        <f t="shared" si="32"/>
        <v>302.24</v>
      </c>
      <c r="H762" t="str">
        <f t="shared" si="34"/>
        <v>Neglected Tropical Disease</v>
      </c>
      <c r="I762" t="str">
        <f t="shared" si="34"/>
        <v>LF hydrocele surgery</v>
      </c>
      <c r="J762" t="str">
        <f t="shared" si="34"/>
        <v xml:space="preserve">Glove surgeons size 7 sterile_Pair_HH080400_CMST
</v>
      </c>
      <c r="K762">
        <f t="shared" si="33"/>
        <v>302.24</v>
      </c>
      <c r="L762">
        <f t="shared" si="33"/>
        <v>1</v>
      </c>
      <c r="M762">
        <f t="shared" si="33"/>
        <v>302.24</v>
      </c>
    </row>
    <row r="763" spans="1:13">
      <c r="A763" t="s">
        <v>146</v>
      </c>
      <c r="B763" t="s">
        <v>738</v>
      </c>
      <c r="C763" t="s">
        <v>1115</v>
      </c>
      <c r="D763">
        <v>0</v>
      </c>
      <c r="E763">
        <v>1</v>
      </c>
      <c r="F763">
        <f t="shared" si="32"/>
        <v>0</v>
      </c>
      <c r="H763" t="str">
        <f t="shared" si="34"/>
        <v>Neglected Tropical Disease</v>
      </c>
      <c r="I763" t="str">
        <f t="shared" si="34"/>
        <v>LF hydrocele surgery</v>
      </c>
      <c r="J763" t="str">
        <f t="shared" si="34"/>
        <v>I/V R/lactate 3Lts</v>
      </c>
      <c r="K763">
        <f t="shared" si="33"/>
        <v>0</v>
      </c>
      <c r="L763">
        <f t="shared" si="33"/>
        <v>1</v>
      </c>
      <c r="M763">
        <f t="shared" si="33"/>
        <v>0</v>
      </c>
    </row>
    <row r="764" spans="1:13">
      <c r="A764" t="s">
        <v>146</v>
      </c>
      <c r="B764" t="s">
        <v>738</v>
      </c>
      <c r="C764" t="s">
        <v>1116</v>
      </c>
      <c r="D764">
        <v>5.65</v>
      </c>
      <c r="E764">
        <v>1</v>
      </c>
      <c r="F764">
        <f t="shared" si="32"/>
        <v>5.65</v>
      </c>
      <c r="H764" t="str">
        <f t="shared" si="34"/>
        <v>Neglected Tropical Disease</v>
      </c>
      <c r="I764" t="str">
        <f t="shared" si="34"/>
        <v>LF hydrocele surgery</v>
      </c>
      <c r="J764" t="str">
        <f t="shared" si="34"/>
        <v>Metronidazole 200mg, tablets_1000_AA044100_CMST</v>
      </c>
      <c r="K764">
        <f t="shared" si="33"/>
        <v>5.65</v>
      </c>
      <c r="L764">
        <f t="shared" si="33"/>
        <v>1</v>
      </c>
      <c r="M764">
        <f t="shared" si="33"/>
        <v>5.65</v>
      </c>
    </row>
    <row r="765" spans="1:13">
      <c r="A765" t="s">
        <v>146</v>
      </c>
      <c r="B765" t="s">
        <v>738</v>
      </c>
      <c r="C765" t="s">
        <v>986</v>
      </c>
      <c r="D765">
        <v>430.33</v>
      </c>
      <c r="E765">
        <v>1</v>
      </c>
      <c r="F765">
        <f t="shared" si="32"/>
        <v>430.33</v>
      </c>
      <c r="H765" t="str">
        <f t="shared" si="34"/>
        <v>Neglected Tropical Disease</v>
      </c>
      <c r="I765" t="str">
        <f t="shared" si="34"/>
        <v>LF hydrocele surgery</v>
      </c>
      <c r="J765" t="str">
        <f t="shared" si="34"/>
        <v xml:space="preserve">Metronidazole 5mg/ml, 100ml_Each_BB054900_CMST
</v>
      </c>
      <c r="K765">
        <f t="shared" si="33"/>
        <v>430.33</v>
      </c>
      <c r="L765">
        <f t="shared" si="33"/>
        <v>1</v>
      </c>
      <c r="M765">
        <f t="shared" si="33"/>
        <v>430.33</v>
      </c>
    </row>
    <row r="766" spans="1:13">
      <c r="A766" t="s">
        <v>146</v>
      </c>
      <c r="B766" t="s">
        <v>738</v>
      </c>
      <c r="C766" t="s">
        <v>1117</v>
      </c>
      <c r="D766">
        <v>25.98</v>
      </c>
      <c r="E766">
        <v>1</v>
      </c>
      <c r="F766">
        <f t="shared" si="32"/>
        <v>25.98</v>
      </c>
      <c r="H766" t="str">
        <f t="shared" si="34"/>
        <v>Neglected Tropical Disease</v>
      </c>
      <c r="I766" t="str">
        <f t="shared" si="34"/>
        <v>LF hydrocele surgery</v>
      </c>
      <c r="J766" t="str">
        <f t="shared" si="34"/>
        <v>Syringe, 20ml, disposable with 21g needle_each_CMST</v>
      </c>
      <c r="K766">
        <f t="shared" si="33"/>
        <v>25.98</v>
      </c>
      <c r="L766">
        <f t="shared" si="33"/>
        <v>1</v>
      </c>
      <c r="M766">
        <f t="shared" si="33"/>
        <v>25.98</v>
      </c>
    </row>
    <row r="767" spans="1:13">
      <c r="A767" t="s">
        <v>146</v>
      </c>
      <c r="B767" t="s">
        <v>738</v>
      </c>
      <c r="C767" t="s">
        <v>934</v>
      </c>
      <c r="D767">
        <v>31.63</v>
      </c>
      <c r="E767">
        <v>1</v>
      </c>
      <c r="F767">
        <f t="shared" si="32"/>
        <v>31.63</v>
      </c>
      <c r="H767" t="str">
        <f t="shared" si="34"/>
        <v>Neglected Tropical Disease</v>
      </c>
      <c r="I767" t="str">
        <f t="shared" si="34"/>
        <v>LF hydrocele surgery</v>
      </c>
      <c r="J767" t="str">
        <f t="shared" si="34"/>
        <v xml:space="preserve">Water for injections, 10ml_Each_BB077100_CMST
</v>
      </c>
      <c r="K767">
        <f t="shared" si="33"/>
        <v>31.63</v>
      </c>
      <c r="L767">
        <f t="shared" si="33"/>
        <v>1</v>
      </c>
      <c r="M767">
        <f t="shared" si="33"/>
        <v>31.63</v>
      </c>
    </row>
    <row r="768" spans="1:13">
      <c r="A768" t="s">
        <v>146</v>
      </c>
      <c r="B768" t="s">
        <v>739</v>
      </c>
      <c r="C768" t="s">
        <v>1000</v>
      </c>
      <c r="D768">
        <v>0</v>
      </c>
      <c r="E768">
        <v>1</v>
      </c>
      <c r="F768">
        <f t="shared" si="32"/>
        <v>0</v>
      </c>
      <c r="H768" t="str">
        <f t="shared" si="34"/>
        <v>Neglected Tropical Disease</v>
      </c>
      <c r="I768" t="str">
        <f t="shared" si="34"/>
        <v>Lymphoedema management</v>
      </c>
      <c r="J768" t="str">
        <f t="shared" si="34"/>
        <v xml:space="preserve">Powder Free Gloves (Small)_100_HH077150_CMST
</v>
      </c>
      <c r="K768">
        <f t="shared" si="33"/>
        <v>0</v>
      </c>
      <c r="L768">
        <f t="shared" si="33"/>
        <v>1</v>
      </c>
      <c r="M768">
        <f t="shared" si="33"/>
        <v>0</v>
      </c>
    </row>
    <row r="769" spans="1:13">
      <c r="A769" t="s">
        <v>146</v>
      </c>
      <c r="B769" t="s">
        <v>740</v>
      </c>
      <c r="C769" t="s">
        <v>1118</v>
      </c>
      <c r="D769">
        <v>0</v>
      </c>
      <c r="E769">
        <v>1</v>
      </c>
      <c r="F769">
        <f t="shared" si="32"/>
        <v>0</v>
      </c>
      <c r="H769" t="str">
        <f t="shared" si="34"/>
        <v>Neglected Tropical Disease</v>
      </c>
      <c r="I769" t="str">
        <f t="shared" si="34"/>
        <v>Onchocerciasis mass drug administration</v>
      </c>
      <c r="J769" t="str">
        <f t="shared" si="34"/>
        <v>Mectizan</v>
      </c>
      <c r="K769">
        <f t="shared" si="33"/>
        <v>0</v>
      </c>
      <c r="L769">
        <f t="shared" si="33"/>
        <v>1</v>
      </c>
      <c r="M769">
        <f t="shared" si="33"/>
        <v>0</v>
      </c>
    </row>
    <row r="770" spans="1:13">
      <c r="A770" t="s">
        <v>146</v>
      </c>
      <c r="B770" t="s">
        <v>147</v>
      </c>
      <c r="C770" t="s">
        <v>897</v>
      </c>
      <c r="D770">
        <v>35.619999999999997</v>
      </c>
      <c r="E770">
        <v>1</v>
      </c>
      <c r="F770">
        <f t="shared" si="32"/>
        <v>35.619999999999997</v>
      </c>
      <c r="H770" t="str">
        <f t="shared" si="34"/>
        <v>Neglected Tropical Disease</v>
      </c>
      <c r="I770" t="str">
        <f t="shared" si="34"/>
        <v>Schistosomiasis diagnosis through urine and stools microscopy</v>
      </c>
      <c r="J770" t="str">
        <f t="shared" si="34"/>
        <v xml:space="preserve">Glove disposable powdered latex large_100_HH077400_CMST
</v>
      </c>
      <c r="K770">
        <f t="shared" si="33"/>
        <v>35.619999999999997</v>
      </c>
      <c r="L770">
        <f t="shared" si="33"/>
        <v>1</v>
      </c>
      <c r="M770">
        <f t="shared" si="33"/>
        <v>35.619999999999997</v>
      </c>
    </row>
    <row r="771" spans="1:13">
      <c r="A771" t="s">
        <v>146</v>
      </c>
      <c r="B771" t="s">
        <v>147</v>
      </c>
      <c r="C771" t="s">
        <v>1030</v>
      </c>
      <c r="D771">
        <v>59</v>
      </c>
      <c r="E771">
        <v>1</v>
      </c>
      <c r="F771">
        <f t="shared" si="32"/>
        <v>59</v>
      </c>
      <c r="H771" t="str">
        <f t="shared" si="34"/>
        <v>Neglected Tropical Disease</v>
      </c>
      <c r="I771" t="str">
        <f t="shared" si="34"/>
        <v>Schistosomiasis diagnosis through urine and stools microscopy</v>
      </c>
      <c r="J771" t="str">
        <f t="shared" si="34"/>
        <v xml:space="preserve">Glucose in urine (Clinistix)_50_MM134450_CMST
</v>
      </c>
      <c r="K771">
        <f t="shared" si="33"/>
        <v>59</v>
      </c>
      <c r="L771">
        <f t="shared" si="33"/>
        <v>1</v>
      </c>
      <c r="M771">
        <f t="shared" si="33"/>
        <v>59</v>
      </c>
    </row>
    <row r="772" spans="1:13">
      <c r="A772" t="s">
        <v>146</v>
      </c>
      <c r="B772" t="s">
        <v>147</v>
      </c>
      <c r="C772" t="s">
        <v>1119</v>
      </c>
      <c r="D772">
        <v>231.93</v>
      </c>
      <c r="E772">
        <v>1</v>
      </c>
      <c r="F772">
        <f t="shared" si="32"/>
        <v>231.93</v>
      </c>
      <c r="H772" t="str">
        <f t="shared" si="34"/>
        <v>Neglected Tropical Disease</v>
      </c>
      <c r="I772" t="str">
        <f t="shared" si="34"/>
        <v>Schistosomiasis diagnosis through urine and stools microscopy</v>
      </c>
      <c r="J772" t="str">
        <f t="shared" si="34"/>
        <v xml:space="preserve">N95 Face Masks_35_HH104400_CMST
</v>
      </c>
      <c r="K772">
        <f t="shared" si="33"/>
        <v>231.93</v>
      </c>
      <c r="L772">
        <f t="shared" si="33"/>
        <v>1</v>
      </c>
      <c r="M772">
        <f t="shared" si="33"/>
        <v>231.93</v>
      </c>
    </row>
    <row r="773" spans="1:13">
      <c r="A773" t="s">
        <v>146</v>
      </c>
      <c r="B773" t="s">
        <v>147</v>
      </c>
      <c r="C773" t="s">
        <v>1000</v>
      </c>
      <c r="D773">
        <v>19.989999999999998</v>
      </c>
      <c r="E773">
        <v>1</v>
      </c>
      <c r="F773">
        <f t="shared" si="32"/>
        <v>19.989999999999998</v>
      </c>
      <c r="H773" t="str">
        <f t="shared" si="34"/>
        <v>Neglected Tropical Disease</v>
      </c>
      <c r="I773" t="str">
        <f t="shared" si="34"/>
        <v>Schistosomiasis diagnosis through urine and stools microscopy</v>
      </c>
      <c r="J773" t="str">
        <f t="shared" si="34"/>
        <v xml:space="preserve">Powder Free Gloves (Small)_100_HH077150_CMST
</v>
      </c>
      <c r="K773">
        <f t="shared" si="33"/>
        <v>19.989999999999998</v>
      </c>
      <c r="L773">
        <f t="shared" si="33"/>
        <v>1</v>
      </c>
      <c r="M773">
        <f t="shared" si="33"/>
        <v>19.989999999999998</v>
      </c>
    </row>
    <row r="774" spans="1:13">
      <c r="A774" t="s">
        <v>146</v>
      </c>
      <c r="B774" t="s">
        <v>147</v>
      </c>
      <c r="C774" t="s">
        <v>838</v>
      </c>
      <c r="D774">
        <v>500</v>
      </c>
      <c r="E774">
        <v>1</v>
      </c>
      <c r="F774">
        <f t="shared" ref="F774:F837" si="35">E774*D774</f>
        <v>500</v>
      </c>
      <c r="H774" t="str">
        <f t="shared" si="34"/>
        <v>Neglected Tropical Disease</v>
      </c>
      <c r="I774" t="str">
        <f t="shared" si="34"/>
        <v>Schistosomiasis diagnosis through urine and stools microscopy</v>
      </c>
      <c r="J774" t="str">
        <f t="shared" si="34"/>
        <v>Stool test</v>
      </c>
      <c r="K774">
        <f t="shared" si="33"/>
        <v>500</v>
      </c>
      <c r="L774">
        <f t="shared" si="33"/>
        <v>1</v>
      </c>
      <c r="M774">
        <f t="shared" si="33"/>
        <v>500</v>
      </c>
    </row>
    <row r="775" spans="1:13">
      <c r="A775" t="s">
        <v>146</v>
      </c>
      <c r="B775" t="s">
        <v>741</v>
      </c>
      <c r="C775" t="s">
        <v>961</v>
      </c>
      <c r="D775">
        <v>413.03999999999996</v>
      </c>
      <c r="E775">
        <v>2</v>
      </c>
      <c r="F775">
        <f t="shared" si="35"/>
        <v>826.07999999999993</v>
      </c>
      <c r="H775" t="str">
        <f t="shared" si="34"/>
        <v>Neglected Tropical Disease</v>
      </c>
      <c r="I775" t="str">
        <f t="shared" si="34"/>
        <v>Schistosomiasis Mass drug administration (adults)</v>
      </c>
      <c r="J775" t="str">
        <f t="shared" si="34"/>
        <v xml:space="preserve">Praziquantel 600mg, tablets_1000_AA051300_CMST
</v>
      </c>
      <c r="K775">
        <f t="shared" si="33"/>
        <v>413.03999999999996</v>
      </c>
      <c r="L775">
        <f t="shared" si="33"/>
        <v>2</v>
      </c>
      <c r="M775">
        <f t="shared" si="33"/>
        <v>826.07999999999993</v>
      </c>
    </row>
    <row r="776" spans="1:13">
      <c r="A776" t="s">
        <v>146</v>
      </c>
      <c r="B776" t="s">
        <v>742</v>
      </c>
      <c r="C776" t="s">
        <v>961</v>
      </c>
      <c r="D776">
        <v>0</v>
      </c>
      <c r="E776">
        <v>1</v>
      </c>
      <c r="F776">
        <f t="shared" si="35"/>
        <v>0</v>
      </c>
      <c r="H776" t="str">
        <f t="shared" si="34"/>
        <v>Neglected Tropical Disease</v>
      </c>
      <c r="I776" t="str">
        <f t="shared" si="34"/>
        <v>Schistosomiasis treatment</v>
      </c>
      <c r="J776" t="str">
        <f t="shared" si="34"/>
        <v xml:space="preserve">Praziquantel 600mg, tablets_1000_AA051300_CMST
</v>
      </c>
      <c r="K776">
        <f t="shared" si="33"/>
        <v>0</v>
      </c>
      <c r="L776">
        <f t="shared" si="33"/>
        <v>1</v>
      </c>
      <c r="M776">
        <f t="shared" si="33"/>
        <v>0</v>
      </c>
    </row>
    <row r="777" spans="1:13">
      <c r="A777" t="s">
        <v>151</v>
      </c>
      <c r="B777" t="s">
        <v>658</v>
      </c>
      <c r="C777" t="s">
        <v>1120</v>
      </c>
      <c r="D777">
        <v>0</v>
      </c>
      <c r="E777">
        <v>0.2</v>
      </c>
      <c r="F777">
        <f t="shared" si="35"/>
        <v>0</v>
      </c>
      <c r="H777" t="str">
        <f t="shared" si="34"/>
        <v>Non-Communicable Disease and Injury</v>
      </c>
      <c r="I777" t="str">
        <f t="shared" si="34"/>
        <v>??</v>
      </c>
      <c r="J777" t="str">
        <f t="shared" si="34"/>
        <v>Bevacizumab 25mg/ml, 4ml</v>
      </c>
      <c r="K777">
        <f t="shared" si="33"/>
        <v>0</v>
      </c>
      <c r="L777">
        <f t="shared" si="33"/>
        <v>0.2</v>
      </c>
      <c r="M777">
        <f t="shared" si="33"/>
        <v>0</v>
      </c>
    </row>
    <row r="778" spans="1:13">
      <c r="A778" t="s">
        <v>151</v>
      </c>
      <c r="B778" t="s">
        <v>658</v>
      </c>
      <c r="C778" t="s">
        <v>1121</v>
      </c>
      <c r="D778">
        <v>666000</v>
      </c>
      <c r="E778">
        <v>1</v>
      </c>
      <c r="F778">
        <f t="shared" si="35"/>
        <v>666000</v>
      </c>
      <c r="H778" t="str">
        <f t="shared" si="34"/>
        <v>Non-Communicable Disease and Injury</v>
      </c>
      <c r="I778" t="str">
        <f t="shared" si="34"/>
        <v>??</v>
      </c>
      <c r="J778" t="str">
        <f t="shared" si="34"/>
        <v>Bisoprolol 2.5mg tablets</v>
      </c>
      <c r="K778">
        <f t="shared" si="33"/>
        <v>666000</v>
      </c>
      <c r="L778">
        <f t="shared" si="33"/>
        <v>1</v>
      </c>
      <c r="M778">
        <f t="shared" si="33"/>
        <v>666000</v>
      </c>
    </row>
    <row r="779" spans="1:13">
      <c r="A779" t="s">
        <v>151</v>
      </c>
      <c r="B779" t="s">
        <v>658</v>
      </c>
      <c r="C779" t="s">
        <v>894</v>
      </c>
      <c r="D779">
        <v>338.67</v>
      </c>
      <c r="E779">
        <v>1</v>
      </c>
      <c r="F779">
        <f t="shared" si="35"/>
        <v>338.67</v>
      </c>
      <c r="H779" t="str">
        <f t="shared" si="34"/>
        <v>Non-Communicable Disease and Injury</v>
      </c>
      <c r="I779" t="str">
        <f t="shared" si="34"/>
        <v>??</v>
      </c>
      <c r="J779" t="str">
        <f t="shared" si="34"/>
        <v xml:space="preserve">Bottle, Blood Collecting Plain Plastic Vacutainer, 5ml_100_MM038700_CMST
</v>
      </c>
      <c r="K779">
        <f t="shared" si="33"/>
        <v>338.67</v>
      </c>
      <c r="L779">
        <f t="shared" si="33"/>
        <v>1</v>
      </c>
      <c r="M779">
        <f t="shared" si="33"/>
        <v>338.67</v>
      </c>
    </row>
    <row r="780" spans="1:13">
      <c r="A780" t="s">
        <v>151</v>
      </c>
      <c r="B780" t="s">
        <v>658</v>
      </c>
      <c r="C780" t="s">
        <v>1122</v>
      </c>
      <c r="D780">
        <v>1950</v>
      </c>
      <c r="E780">
        <v>1</v>
      </c>
      <c r="F780">
        <f t="shared" si="35"/>
        <v>1950</v>
      </c>
      <c r="H780" t="str">
        <f t="shared" si="34"/>
        <v>Non-Communicable Disease and Injury</v>
      </c>
      <c r="I780" t="str">
        <f t="shared" si="34"/>
        <v>??</v>
      </c>
      <c r="J780" t="str">
        <f t="shared" si="34"/>
        <v>Cholesterol test (reagent)</v>
      </c>
      <c r="K780">
        <f t="shared" si="33"/>
        <v>1950</v>
      </c>
      <c r="L780">
        <f t="shared" si="33"/>
        <v>1</v>
      </c>
      <c r="M780">
        <f t="shared" si="33"/>
        <v>1950</v>
      </c>
    </row>
    <row r="781" spans="1:13">
      <c r="A781" t="s">
        <v>151</v>
      </c>
      <c r="B781" t="s">
        <v>658</v>
      </c>
      <c r="C781" t="s">
        <v>896</v>
      </c>
      <c r="D781">
        <v>4000</v>
      </c>
      <c r="E781">
        <v>2</v>
      </c>
      <c r="F781">
        <f t="shared" si="35"/>
        <v>8000</v>
      </c>
      <c r="H781" t="str">
        <f t="shared" si="34"/>
        <v>Non-Communicable Disease and Injury</v>
      </c>
      <c r="I781" t="str">
        <f t="shared" si="34"/>
        <v>??</v>
      </c>
      <c r="J781" t="str">
        <f t="shared" si="34"/>
        <v xml:space="preserve">Creatinine Liquicolor Test Kit (Human), 200ml_Each_MM091500_CMST
</v>
      </c>
      <c r="K781">
        <f t="shared" si="33"/>
        <v>4000</v>
      </c>
      <c r="L781">
        <f t="shared" si="33"/>
        <v>2</v>
      </c>
      <c r="M781">
        <f t="shared" si="33"/>
        <v>8000</v>
      </c>
    </row>
    <row r="782" spans="1:13">
      <c r="A782" t="s">
        <v>151</v>
      </c>
      <c r="B782" t="s">
        <v>658</v>
      </c>
      <c r="C782" t="s">
        <v>1123</v>
      </c>
      <c r="D782">
        <v>8200</v>
      </c>
      <c r="E782">
        <v>1</v>
      </c>
      <c r="F782">
        <f t="shared" si="35"/>
        <v>8200</v>
      </c>
      <c r="H782" t="str">
        <f t="shared" si="34"/>
        <v>Non-Communicable Disease and Injury</v>
      </c>
      <c r="I782" t="str">
        <f t="shared" si="34"/>
        <v>??</v>
      </c>
      <c r="J782" t="str">
        <f t="shared" si="34"/>
        <v>Creatinine test LFT kit</v>
      </c>
      <c r="K782">
        <f t="shared" si="33"/>
        <v>8200</v>
      </c>
      <c r="L782">
        <f t="shared" si="33"/>
        <v>1</v>
      </c>
      <c r="M782">
        <f t="shared" si="33"/>
        <v>8200</v>
      </c>
    </row>
    <row r="783" spans="1:13">
      <c r="A783" t="s">
        <v>151</v>
      </c>
      <c r="B783" t="s">
        <v>658</v>
      </c>
      <c r="C783" t="s">
        <v>1124</v>
      </c>
      <c r="D783">
        <v>36.81</v>
      </c>
      <c r="E783">
        <v>0.05</v>
      </c>
      <c r="F783">
        <f t="shared" si="35"/>
        <v>1.8405000000000002</v>
      </c>
      <c r="H783" t="str">
        <f t="shared" si="34"/>
        <v>Non-Communicable Disease and Injury</v>
      </c>
      <c r="I783" t="str">
        <f t="shared" si="34"/>
        <v>??</v>
      </c>
      <c r="J783" t="str">
        <f t="shared" si="34"/>
        <v xml:space="preserve">Digoxin 250 micrograms, tablets_100_AA021300_CMST
</v>
      </c>
      <c r="K783">
        <f t="shared" si="33"/>
        <v>36.81</v>
      </c>
      <c r="L783">
        <f t="shared" si="33"/>
        <v>0.05</v>
      </c>
      <c r="M783">
        <f t="shared" si="33"/>
        <v>1.8405000000000002</v>
      </c>
    </row>
    <row r="784" spans="1:13">
      <c r="A784" t="s">
        <v>151</v>
      </c>
      <c r="B784" t="s">
        <v>658</v>
      </c>
      <c r="C784" t="s">
        <v>1125</v>
      </c>
      <c r="D784">
        <v>2675.09</v>
      </c>
      <c r="E784">
        <v>1</v>
      </c>
      <c r="F784">
        <f t="shared" si="35"/>
        <v>2675.09</v>
      </c>
      <c r="H784" t="str">
        <f t="shared" si="34"/>
        <v>Non-Communicable Disease and Injury</v>
      </c>
      <c r="I784" t="str">
        <f t="shared" si="34"/>
        <v>??</v>
      </c>
      <c r="J784" t="str">
        <f t="shared" si="34"/>
        <v xml:space="preserve">Enalapril 10mg tablets_100_AA022800_CMST
</v>
      </c>
      <c r="K784">
        <f t="shared" si="33"/>
        <v>2675.09</v>
      </c>
      <c r="L784">
        <f t="shared" si="33"/>
        <v>1</v>
      </c>
      <c r="M784">
        <f t="shared" si="33"/>
        <v>2675.09</v>
      </c>
    </row>
    <row r="785" spans="1:13">
      <c r="A785" t="s">
        <v>151</v>
      </c>
      <c r="B785" t="s">
        <v>658</v>
      </c>
      <c r="C785" t="s">
        <v>1126</v>
      </c>
      <c r="D785">
        <v>76.11</v>
      </c>
      <c r="E785">
        <v>0.5</v>
      </c>
      <c r="F785">
        <f t="shared" si="35"/>
        <v>38.055</v>
      </c>
      <c r="H785" t="str">
        <f t="shared" si="34"/>
        <v>Non-Communicable Disease and Injury</v>
      </c>
      <c r="I785" t="str">
        <f t="shared" si="34"/>
        <v>??</v>
      </c>
      <c r="J785" t="str">
        <f t="shared" si="34"/>
        <v xml:space="preserve">Furosemide (Frusemide) 40mg, tablets_1000_AA028200_CMST
</v>
      </c>
      <c r="K785">
        <f t="shared" si="33"/>
        <v>76.11</v>
      </c>
      <c r="L785">
        <f t="shared" si="33"/>
        <v>0.5</v>
      </c>
      <c r="M785">
        <f t="shared" si="33"/>
        <v>38.055</v>
      </c>
    </row>
    <row r="786" spans="1:13">
      <c r="A786" t="s">
        <v>151</v>
      </c>
      <c r="B786" t="s">
        <v>658</v>
      </c>
      <c r="C786" t="s">
        <v>897</v>
      </c>
      <c r="D786">
        <v>3.56</v>
      </c>
      <c r="E786">
        <v>1</v>
      </c>
      <c r="F786">
        <f t="shared" si="35"/>
        <v>3.56</v>
      </c>
      <c r="H786" t="str">
        <f t="shared" si="34"/>
        <v>Non-Communicable Disease and Injury</v>
      </c>
      <c r="I786" t="str">
        <f t="shared" si="34"/>
        <v>??</v>
      </c>
      <c r="J786" t="str">
        <f t="shared" si="34"/>
        <v xml:space="preserve">Glove disposable powdered latex large_100_HH077400_CMST
</v>
      </c>
      <c r="K786">
        <f t="shared" si="33"/>
        <v>3.56</v>
      </c>
      <c r="L786">
        <f t="shared" si="33"/>
        <v>1</v>
      </c>
      <c r="M786">
        <f t="shared" si="33"/>
        <v>3.56</v>
      </c>
    </row>
    <row r="787" spans="1:13">
      <c r="A787" t="s">
        <v>151</v>
      </c>
      <c r="B787" t="s">
        <v>658</v>
      </c>
      <c r="C787" t="s">
        <v>1127</v>
      </c>
      <c r="D787">
        <v>0</v>
      </c>
      <c r="E787">
        <v>0.05</v>
      </c>
      <c r="F787">
        <f t="shared" si="35"/>
        <v>0</v>
      </c>
      <c r="H787" t="str">
        <f t="shared" si="34"/>
        <v>Non-Communicable Disease and Injury</v>
      </c>
      <c r="I787" t="str">
        <f t="shared" si="34"/>
        <v>??</v>
      </c>
      <c r="J787" t="str">
        <f t="shared" si="34"/>
        <v xml:space="preserve">Heparin sodium 5,000 IU/ml, 5ml_Each_BB038400_CMST
</v>
      </c>
      <c r="K787">
        <f t="shared" si="33"/>
        <v>0</v>
      </c>
      <c r="L787">
        <f t="shared" si="33"/>
        <v>0.05</v>
      </c>
      <c r="M787">
        <f t="shared" si="33"/>
        <v>0</v>
      </c>
    </row>
    <row r="788" spans="1:13">
      <c r="A788" t="s">
        <v>151</v>
      </c>
      <c r="B788" t="s">
        <v>658</v>
      </c>
      <c r="C788" t="s">
        <v>898</v>
      </c>
      <c r="D788">
        <v>883.4</v>
      </c>
      <c r="E788">
        <v>1</v>
      </c>
      <c r="F788">
        <f t="shared" si="35"/>
        <v>883.4</v>
      </c>
      <c r="H788" t="str">
        <f t="shared" si="34"/>
        <v>Non-Communicable Disease and Injury</v>
      </c>
      <c r="I788" t="str">
        <f t="shared" si="34"/>
        <v>??</v>
      </c>
      <c r="J788" t="str">
        <f t="shared" si="34"/>
        <v>Needle for blood draw</v>
      </c>
      <c r="K788">
        <f t="shared" si="33"/>
        <v>883.4</v>
      </c>
      <c r="L788">
        <f t="shared" si="33"/>
        <v>1</v>
      </c>
      <c r="M788">
        <f t="shared" si="33"/>
        <v>883.4</v>
      </c>
    </row>
    <row r="789" spans="1:13">
      <c r="A789" t="s">
        <v>151</v>
      </c>
      <c r="B789" t="s">
        <v>658</v>
      </c>
      <c r="C789" t="s">
        <v>1128</v>
      </c>
      <c r="D789">
        <v>6890.04</v>
      </c>
      <c r="E789">
        <v>0.05</v>
      </c>
      <c r="F789">
        <f t="shared" si="35"/>
        <v>344.50200000000001</v>
      </c>
      <c r="H789" t="str">
        <f t="shared" si="34"/>
        <v>Non-Communicable Disease and Injury</v>
      </c>
      <c r="I789" t="str">
        <f t="shared" si="34"/>
        <v>??</v>
      </c>
      <c r="J789" t="str">
        <f t="shared" si="34"/>
        <v>Potassium chloride 600mg (slow release), tablets</v>
      </c>
      <c r="K789">
        <f t="shared" si="33"/>
        <v>6890.04</v>
      </c>
      <c r="L789">
        <f t="shared" si="33"/>
        <v>0.05</v>
      </c>
      <c r="M789">
        <f t="shared" si="33"/>
        <v>344.50200000000001</v>
      </c>
    </row>
    <row r="790" spans="1:13">
      <c r="A790" t="s">
        <v>151</v>
      </c>
      <c r="B790" t="s">
        <v>658</v>
      </c>
      <c r="C790" t="s">
        <v>1129</v>
      </c>
      <c r="D790">
        <v>0</v>
      </c>
      <c r="E790">
        <v>1</v>
      </c>
      <c r="F790">
        <f t="shared" si="35"/>
        <v>0</v>
      </c>
      <c r="H790" t="str">
        <f t="shared" si="34"/>
        <v>Non-Communicable Disease and Injury</v>
      </c>
      <c r="I790" t="str">
        <f t="shared" si="34"/>
        <v>??</v>
      </c>
      <c r="J790" t="str">
        <f t="shared" si="34"/>
        <v>PT test reagents</v>
      </c>
      <c r="K790">
        <f t="shared" si="33"/>
        <v>0</v>
      </c>
      <c r="L790">
        <f t="shared" si="33"/>
        <v>1</v>
      </c>
      <c r="M790">
        <f t="shared" si="33"/>
        <v>0</v>
      </c>
    </row>
    <row r="791" spans="1:13">
      <c r="A791" t="s">
        <v>151</v>
      </c>
      <c r="B791" t="s">
        <v>658</v>
      </c>
      <c r="C791" t="s">
        <v>1130</v>
      </c>
      <c r="D791">
        <v>373.92</v>
      </c>
      <c r="E791">
        <v>0.2</v>
      </c>
      <c r="F791">
        <f t="shared" si="35"/>
        <v>74.784000000000006</v>
      </c>
      <c r="H791" t="str">
        <f t="shared" si="34"/>
        <v>Non-Communicable Disease and Injury</v>
      </c>
      <c r="I791" t="str">
        <f t="shared" si="34"/>
        <v>??</v>
      </c>
      <c r="J791" t="str">
        <f t="shared" si="34"/>
        <v>Spironolactone 25mg, tablets</v>
      </c>
      <c r="K791">
        <f t="shared" si="33"/>
        <v>373.92</v>
      </c>
      <c r="L791">
        <f t="shared" si="33"/>
        <v>0.2</v>
      </c>
      <c r="M791">
        <f t="shared" si="33"/>
        <v>74.784000000000006</v>
      </c>
    </row>
    <row r="792" spans="1:13">
      <c r="A792" t="s">
        <v>151</v>
      </c>
      <c r="B792" t="s">
        <v>658</v>
      </c>
      <c r="C792" t="s">
        <v>1131</v>
      </c>
      <c r="D792">
        <v>41778</v>
      </c>
      <c r="E792">
        <v>0.05</v>
      </c>
      <c r="F792">
        <f t="shared" si="35"/>
        <v>2088.9</v>
      </c>
      <c r="H792" t="str">
        <f t="shared" si="34"/>
        <v>Non-Communicable Disease and Injury</v>
      </c>
      <c r="I792" t="str">
        <f t="shared" si="34"/>
        <v>??</v>
      </c>
      <c r="J792" t="str">
        <f t="shared" si="34"/>
        <v>Warfarin sodium 1mg, Tablets</v>
      </c>
      <c r="K792">
        <f t="shared" si="33"/>
        <v>41778</v>
      </c>
      <c r="L792">
        <f t="shared" si="33"/>
        <v>0.05</v>
      </c>
      <c r="M792">
        <f t="shared" si="33"/>
        <v>2088.9</v>
      </c>
    </row>
    <row r="793" spans="1:13">
      <c r="A793" t="s">
        <v>151</v>
      </c>
      <c r="B793" t="s">
        <v>743</v>
      </c>
      <c r="C793" t="s">
        <v>984</v>
      </c>
      <c r="D793">
        <v>100.3</v>
      </c>
      <c r="E793">
        <v>1</v>
      </c>
      <c r="F793">
        <f t="shared" si="35"/>
        <v>100.3</v>
      </c>
      <c r="H793" t="str">
        <f t="shared" si="34"/>
        <v>Non-Communicable Disease and Injury</v>
      </c>
      <c r="I793" t="str">
        <f t="shared" si="34"/>
        <v>Amputation</v>
      </c>
      <c r="J793" t="str">
        <f t="shared" si="34"/>
        <v xml:space="preserve">Cannula iv (winged with injection pot) 14G_Each_HH014400_CMST
</v>
      </c>
      <c r="K793">
        <f t="shared" si="33"/>
        <v>100.3</v>
      </c>
      <c r="L793">
        <f t="shared" si="33"/>
        <v>1</v>
      </c>
      <c r="M793">
        <f t="shared" si="33"/>
        <v>100.3</v>
      </c>
    </row>
    <row r="794" spans="1:13">
      <c r="A794" t="s">
        <v>151</v>
      </c>
      <c r="B794" t="s">
        <v>743</v>
      </c>
      <c r="C794" t="s">
        <v>872</v>
      </c>
      <c r="D794">
        <v>306.88</v>
      </c>
      <c r="E794">
        <v>1</v>
      </c>
      <c r="F794">
        <f t="shared" si="35"/>
        <v>306.88</v>
      </c>
      <c r="H794" t="str">
        <f t="shared" si="34"/>
        <v>Non-Communicable Disease and Injury</v>
      </c>
      <c r="I794" t="str">
        <f t="shared" si="34"/>
        <v>Amputation</v>
      </c>
      <c r="J794" t="str">
        <f t="shared" si="34"/>
        <v xml:space="preserve">Catgut chromic suture sterile 0, round bodied ? circle 40mm needle_12_GG000600_CMST
</v>
      </c>
      <c r="K794">
        <f t="shared" si="33"/>
        <v>306.88</v>
      </c>
      <c r="L794">
        <f t="shared" si="33"/>
        <v>1</v>
      </c>
      <c r="M794">
        <f t="shared" si="33"/>
        <v>306.88</v>
      </c>
    </row>
    <row r="795" spans="1:13">
      <c r="A795" t="s">
        <v>151</v>
      </c>
      <c r="B795" t="s">
        <v>743</v>
      </c>
      <c r="C795" t="s">
        <v>966</v>
      </c>
      <c r="D795">
        <v>325.95</v>
      </c>
      <c r="E795">
        <v>1</v>
      </c>
      <c r="F795">
        <f t="shared" si="35"/>
        <v>325.95</v>
      </c>
      <c r="H795" t="str">
        <f t="shared" si="34"/>
        <v>Non-Communicable Disease and Injury</v>
      </c>
      <c r="I795" t="str">
        <f t="shared" si="34"/>
        <v>Amputation</v>
      </c>
      <c r="J795" t="str">
        <f t="shared" si="34"/>
        <v xml:space="preserve">Catheter Foleys + urine bag (2000ml) 14g_Each_HH021300_CMST
</v>
      </c>
      <c r="K795">
        <f t="shared" si="33"/>
        <v>325.95</v>
      </c>
      <c r="L795">
        <f t="shared" si="33"/>
        <v>1</v>
      </c>
      <c r="M795">
        <f t="shared" si="33"/>
        <v>325.95</v>
      </c>
    </row>
    <row r="796" spans="1:13">
      <c r="A796" t="s">
        <v>151</v>
      </c>
      <c r="B796" t="s">
        <v>743</v>
      </c>
      <c r="C796" t="s">
        <v>853</v>
      </c>
      <c r="D796">
        <v>892.15</v>
      </c>
      <c r="E796">
        <v>1</v>
      </c>
      <c r="F796">
        <f t="shared" si="35"/>
        <v>892.15</v>
      </c>
      <c r="H796" t="str">
        <f t="shared" si="34"/>
        <v>Non-Communicable Disease and Injury</v>
      </c>
      <c r="I796" t="str">
        <f t="shared" si="34"/>
        <v>Amputation</v>
      </c>
      <c r="J796" t="str">
        <f t="shared" si="34"/>
        <v xml:space="preserve">Ceftriaxone 1g, PFR_Each_BB013500_CMST
</v>
      </c>
      <c r="K796">
        <f t="shared" si="33"/>
        <v>892.15</v>
      </c>
      <c r="L796">
        <f t="shared" si="33"/>
        <v>1</v>
      </c>
      <c r="M796">
        <f t="shared" si="33"/>
        <v>892.15</v>
      </c>
    </row>
    <row r="797" spans="1:13">
      <c r="A797" t="s">
        <v>151</v>
      </c>
      <c r="B797" t="s">
        <v>743</v>
      </c>
      <c r="C797" t="s">
        <v>967</v>
      </c>
      <c r="D797">
        <v>1221.82</v>
      </c>
      <c r="E797">
        <v>1</v>
      </c>
      <c r="F797">
        <f t="shared" si="35"/>
        <v>1221.82</v>
      </c>
      <c r="H797" t="str">
        <f t="shared" si="34"/>
        <v>Non-Communicable Disease and Injury</v>
      </c>
      <c r="I797" t="str">
        <f t="shared" si="34"/>
        <v>Amputation</v>
      </c>
      <c r="J797" t="str">
        <f t="shared" si="34"/>
        <v xml:space="preserve">Chlorhexidine 1.5% solution, 5ml_Each_EE010800_CMST
</v>
      </c>
      <c r="K797">
        <f t="shared" si="33"/>
        <v>1221.82</v>
      </c>
      <c r="L797">
        <f t="shared" si="33"/>
        <v>1</v>
      </c>
      <c r="M797">
        <f t="shared" si="33"/>
        <v>1221.82</v>
      </c>
    </row>
    <row r="798" spans="1:13">
      <c r="A798" t="s">
        <v>151</v>
      </c>
      <c r="B798" t="s">
        <v>743</v>
      </c>
      <c r="C798" t="s">
        <v>1132</v>
      </c>
      <c r="D798">
        <v>85.44</v>
      </c>
      <c r="E798">
        <v>1</v>
      </c>
      <c r="F798">
        <f t="shared" si="35"/>
        <v>85.44</v>
      </c>
      <c r="H798" t="str">
        <f t="shared" si="34"/>
        <v>Non-Communicable Disease and Injury</v>
      </c>
      <c r="I798" t="str">
        <f t="shared" si="34"/>
        <v>Amputation</v>
      </c>
      <c r="J798" t="str">
        <f t="shared" si="34"/>
        <v xml:space="preserve">Cloxacillin 250 mg, Capsules_Each_AA016200_CMST
</v>
      </c>
      <c r="K798">
        <f t="shared" si="33"/>
        <v>85.44</v>
      </c>
      <c r="L798">
        <f t="shared" si="33"/>
        <v>1</v>
      </c>
      <c r="M798">
        <f t="shared" si="33"/>
        <v>85.44</v>
      </c>
    </row>
    <row r="799" spans="1:13">
      <c r="A799" t="s">
        <v>151</v>
      </c>
      <c r="B799" t="s">
        <v>743</v>
      </c>
      <c r="C799" t="s">
        <v>969</v>
      </c>
      <c r="D799">
        <v>1818.74</v>
      </c>
      <c r="E799">
        <v>1</v>
      </c>
      <c r="F799">
        <f t="shared" si="35"/>
        <v>1818.74</v>
      </c>
      <c r="H799" t="str">
        <f t="shared" si="34"/>
        <v>Non-Communicable Disease and Injury</v>
      </c>
      <c r="I799" t="str">
        <f t="shared" si="34"/>
        <v>Amputation</v>
      </c>
      <c r="J799" t="str">
        <f t="shared" si="34"/>
        <v xml:space="preserve">Diclofenac Suppositories 100 mg Adult_Each_EE016200_CMST
</v>
      </c>
      <c r="K799">
        <f t="shared" si="33"/>
        <v>1818.74</v>
      </c>
      <c r="L799">
        <f t="shared" si="33"/>
        <v>1</v>
      </c>
      <c r="M799">
        <f t="shared" si="33"/>
        <v>1818.74</v>
      </c>
    </row>
    <row r="800" spans="1:13">
      <c r="A800" t="s">
        <v>151</v>
      </c>
      <c r="B800" t="s">
        <v>743</v>
      </c>
      <c r="C800" t="s">
        <v>1133</v>
      </c>
      <c r="D800">
        <v>169.02</v>
      </c>
      <c r="E800">
        <v>1</v>
      </c>
      <c r="F800">
        <f t="shared" si="35"/>
        <v>169.02</v>
      </c>
      <c r="H800" t="str">
        <f t="shared" si="34"/>
        <v>Non-Communicable Disease and Injury</v>
      </c>
      <c r="I800" t="str">
        <f t="shared" si="34"/>
        <v>Amputation</v>
      </c>
      <c r="J800" t="str">
        <f t="shared" si="34"/>
        <v>Flucloxacillin 250mg, Capsules_100_AA025800_CMST</v>
      </c>
      <c r="K800">
        <f t="shared" si="33"/>
        <v>169.02</v>
      </c>
      <c r="L800">
        <f t="shared" si="33"/>
        <v>1</v>
      </c>
      <c r="M800">
        <f t="shared" si="33"/>
        <v>169.02</v>
      </c>
    </row>
    <row r="801" spans="1:13">
      <c r="A801" t="s">
        <v>151</v>
      </c>
      <c r="B801" t="s">
        <v>743</v>
      </c>
      <c r="C801" t="s">
        <v>985</v>
      </c>
      <c r="D801">
        <v>1107.67</v>
      </c>
      <c r="E801">
        <v>1</v>
      </c>
      <c r="F801">
        <f t="shared" si="35"/>
        <v>1107.67</v>
      </c>
      <c r="H801" t="str">
        <f t="shared" si="34"/>
        <v>Non-Communicable Disease and Injury</v>
      </c>
      <c r="I801" t="str">
        <f t="shared" si="34"/>
        <v>Amputation</v>
      </c>
      <c r="J801" t="str">
        <f t="shared" si="34"/>
        <v xml:space="preserve">Gauze, absorbent 90cm x 40m_Each_FF010500_CMST 
</v>
      </c>
      <c r="K801">
        <f t="shared" si="33"/>
        <v>1107.67</v>
      </c>
      <c r="L801">
        <f t="shared" si="33"/>
        <v>1</v>
      </c>
      <c r="M801">
        <f t="shared" si="33"/>
        <v>1107.67</v>
      </c>
    </row>
    <row r="802" spans="1:13">
      <c r="A802" t="s">
        <v>151</v>
      </c>
      <c r="B802" t="s">
        <v>743</v>
      </c>
      <c r="C802" t="s">
        <v>931</v>
      </c>
      <c r="D802">
        <v>15.64</v>
      </c>
      <c r="E802">
        <v>1</v>
      </c>
      <c r="F802">
        <f t="shared" si="35"/>
        <v>15.64</v>
      </c>
      <c r="H802" t="str">
        <f t="shared" si="34"/>
        <v>Non-Communicable Disease and Injury</v>
      </c>
      <c r="I802" t="str">
        <f t="shared" si="34"/>
        <v>Amputation</v>
      </c>
      <c r="J802" t="str">
        <f t="shared" si="34"/>
        <v xml:space="preserve">Gauze, swabs 8-ply 10cm x 10cm_100_FF010800_CMST
</v>
      </c>
      <c r="K802">
        <f t="shared" si="33"/>
        <v>15.64</v>
      </c>
      <c r="L802">
        <f t="shared" si="33"/>
        <v>1</v>
      </c>
      <c r="M802">
        <f t="shared" si="33"/>
        <v>15.64</v>
      </c>
    </row>
    <row r="803" spans="1:13">
      <c r="A803" t="s">
        <v>151</v>
      </c>
      <c r="B803" t="s">
        <v>743</v>
      </c>
      <c r="C803" t="s">
        <v>848</v>
      </c>
      <c r="D803">
        <v>303.12</v>
      </c>
      <c r="E803">
        <v>1</v>
      </c>
      <c r="F803">
        <f t="shared" si="35"/>
        <v>303.12</v>
      </c>
      <c r="H803" t="str">
        <f t="shared" si="34"/>
        <v>Non-Communicable Disease and Injury</v>
      </c>
      <c r="I803" t="str">
        <f t="shared" si="34"/>
        <v>Amputation</v>
      </c>
      <c r="J803" t="str">
        <f t="shared" si="34"/>
        <v xml:space="preserve">Giving set adult iv administration + needle 15 drops/ml_Each_HH075600_CMST
</v>
      </c>
      <c r="K803">
        <f t="shared" si="33"/>
        <v>303.12</v>
      </c>
      <c r="L803">
        <f t="shared" si="33"/>
        <v>1</v>
      </c>
      <c r="M803">
        <f t="shared" si="33"/>
        <v>303.12</v>
      </c>
    </row>
    <row r="804" spans="1:13">
      <c r="A804" t="s">
        <v>151</v>
      </c>
      <c r="B804" t="s">
        <v>743</v>
      </c>
      <c r="C804" t="s">
        <v>897</v>
      </c>
      <c r="D804">
        <v>213.74</v>
      </c>
      <c r="E804">
        <v>1</v>
      </c>
      <c r="F804">
        <f t="shared" si="35"/>
        <v>213.74</v>
      </c>
      <c r="H804" t="str">
        <f t="shared" si="34"/>
        <v>Non-Communicable Disease and Injury</v>
      </c>
      <c r="I804" t="str">
        <f t="shared" si="34"/>
        <v>Amputation</v>
      </c>
      <c r="J804" t="str">
        <f t="shared" si="34"/>
        <v xml:space="preserve">Glove disposable powdered latex large_100_HH077400_CMST
</v>
      </c>
      <c r="K804">
        <f t="shared" si="33"/>
        <v>213.74</v>
      </c>
      <c r="L804">
        <f t="shared" si="33"/>
        <v>1</v>
      </c>
      <c r="M804">
        <f t="shared" si="33"/>
        <v>213.74</v>
      </c>
    </row>
    <row r="805" spans="1:13">
      <c r="A805" t="s">
        <v>151</v>
      </c>
      <c r="B805" t="s">
        <v>743</v>
      </c>
      <c r="C805" t="s">
        <v>973</v>
      </c>
      <c r="D805">
        <v>5103.3599999999997</v>
      </c>
      <c r="E805">
        <v>1</v>
      </c>
      <c r="F805">
        <f t="shared" si="35"/>
        <v>5103.3599999999997</v>
      </c>
      <c r="H805" t="str">
        <f t="shared" si="34"/>
        <v>Non-Communicable Disease and Injury</v>
      </c>
      <c r="I805" t="str">
        <f t="shared" si="34"/>
        <v>Amputation</v>
      </c>
      <c r="J805" t="str">
        <f t="shared" si="34"/>
        <v xml:space="preserve">Halothane (fluothane)_Each_EE022500_CMST
</v>
      </c>
      <c r="K805">
        <f t="shared" si="33"/>
        <v>5103.3599999999997</v>
      </c>
      <c r="L805">
        <f t="shared" si="33"/>
        <v>1</v>
      </c>
      <c r="M805">
        <f t="shared" si="33"/>
        <v>5103.3599999999997</v>
      </c>
    </row>
    <row r="806" spans="1:13">
      <c r="A806" t="s">
        <v>151</v>
      </c>
      <c r="B806" t="s">
        <v>743</v>
      </c>
      <c r="C806" t="s">
        <v>974</v>
      </c>
      <c r="D806">
        <v>1614.24</v>
      </c>
      <c r="E806">
        <v>1</v>
      </c>
      <c r="F806">
        <f t="shared" si="35"/>
        <v>1614.24</v>
      </c>
      <c r="H806" t="str">
        <f t="shared" si="34"/>
        <v>Non-Communicable Disease and Injury</v>
      </c>
      <c r="I806" t="str">
        <f t="shared" si="34"/>
        <v>Amputation</v>
      </c>
      <c r="J806" t="str">
        <f t="shared" si="34"/>
        <v xml:space="preserve">Iodine strong 10% solution, 500ml_Each_EE024600_CMST
</v>
      </c>
      <c r="K806">
        <f t="shared" si="33"/>
        <v>1614.24</v>
      </c>
      <c r="L806">
        <f t="shared" si="33"/>
        <v>1</v>
      </c>
      <c r="M806">
        <f t="shared" si="33"/>
        <v>1614.24</v>
      </c>
    </row>
    <row r="807" spans="1:13">
      <c r="A807" t="s">
        <v>151</v>
      </c>
      <c r="B807" t="s">
        <v>743</v>
      </c>
      <c r="C807" t="s">
        <v>877</v>
      </c>
      <c r="D807">
        <v>1794.64</v>
      </c>
      <c r="E807">
        <v>1</v>
      </c>
      <c r="F807">
        <f t="shared" si="35"/>
        <v>1794.64</v>
      </c>
      <c r="H807" t="str">
        <f t="shared" si="34"/>
        <v>Non-Communicable Disease and Injury</v>
      </c>
      <c r="I807" t="str">
        <f t="shared" si="34"/>
        <v>Amputation</v>
      </c>
      <c r="J807" t="str">
        <f t="shared" si="34"/>
        <v xml:space="preserve">Ketamine hydrochloride 50mg/ml, 10ml_Each_BB044400_CMST
</v>
      </c>
      <c r="K807">
        <f t="shared" si="33"/>
        <v>1794.64</v>
      </c>
      <c r="L807">
        <f t="shared" si="33"/>
        <v>1</v>
      </c>
      <c r="M807">
        <f t="shared" si="33"/>
        <v>1794.64</v>
      </c>
    </row>
    <row r="808" spans="1:13">
      <c r="A808" t="s">
        <v>151</v>
      </c>
      <c r="B808" t="s">
        <v>743</v>
      </c>
      <c r="C808" t="s">
        <v>975</v>
      </c>
      <c r="D808">
        <v>339.29</v>
      </c>
      <c r="E808">
        <v>1</v>
      </c>
      <c r="F808">
        <f t="shared" si="35"/>
        <v>339.29</v>
      </c>
      <c r="H808" t="str">
        <f t="shared" si="34"/>
        <v>Non-Communicable Disease and Injury</v>
      </c>
      <c r="I808" t="str">
        <f t="shared" si="34"/>
        <v>Amputation</v>
      </c>
      <c r="J808" t="str">
        <f t="shared" si="34"/>
        <v xml:space="preserve">Lignocaine hydrochloride 5%+glucose 7.5%,heavy spinal,2ml_Each_BB047400_CMST
</v>
      </c>
      <c r="K808">
        <f t="shared" si="33"/>
        <v>339.29</v>
      </c>
      <c r="L808">
        <f t="shared" si="33"/>
        <v>1</v>
      </c>
      <c r="M808">
        <f t="shared" si="33"/>
        <v>339.29</v>
      </c>
    </row>
    <row r="809" spans="1:13">
      <c r="A809" t="s">
        <v>151</v>
      </c>
      <c r="B809" t="s">
        <v>743</v>
      </c>
      <c r="C809" t="s">
        <v>1134</v>
      </c>
      <c r="D809">
        <v>28320</v>
      </c>
      <c r="E809">
        <v>1</v>
      </c>
      <c r="F809">
        <f t="shared" si="35"/>
        <v>28320</v>
      </c>
      <c r="H809" t="str">
        <f t="shared" si="34"/>
        <v>Non-Communicable Disease and Injury</v>
      </c>
      <c r="I809" t="str">
        <f t="shared" si="34"/>
        <v>Amputation</v>
      </c>
      <c r="J809" t="str">
        <f t="shared" si="34"/>
        <v xml:space="preserve">Morphine sulphate 10mg/ml, 1ml_Each_BB056100_CMST
</v>
      </c>
      <c r="K809">
        <f t="shared" si="34"/>
        <v>28320</v>
      </c>
      <c r="L809">
        <f t="shared" si="34"/>
        <v>1</v>
      </c>
      <c r="M809">
        <f t="shared" si="34"/>
        <v>28320</v>
      </c>
    </row>
    <row r="810" spans="1:13">
      <c r="A810" t="s">
        <v>151</v>
      </c>
      <c r="B810" t="s">
        <v>743</v>
      </c>
      <c r="C810" t="s">
        <v>977</v>
      </c>
      <c r="D810">
        <v>539.70000000000005</v>
      </c>
      <c r="E810">
        <v>1</v>
      </c>
      <c r="F810">
        <f t="shared" si="35"/>
        <v>539.70000000000005</v>
      </c>
      <c r="H810" t="str">
        <f t="shared" ref="H810:M852" si="36">A810</f>
        <v>Non-Communicable Disease and Injury</v>
      </c>
      <c r="I810" t="str">
        <f t="shared" si="36"/>
        <v>Amputation</v>
      </c>
      <c r="J810" t="str">
        <f t="shared" si="36"/>
        <v xml:space="preserve">Needle suture Size 1_Each_HH108663_CMST
</v>
      </c>
      <c r="K810">
        <f t="shared" si="36"/>
        <v>539.70000000000005</v>
      </c>
      <c r="L810">
        <f t="shared" si="36"/>
        <v>1</v>
      </c>
      <c r="M810">
        <f t="shared" si="36"/>
        <v>539.70000000000005</v>
      </c>
    </row>
    <row r="811" spans="1:13">
      <c r="A811" t="s">
        <v>151</v>
      </c>
      <c r="B811" t="s">
        <v>743</v>
      </c>
      <c r="C811" t="s">
        <v>987</v>
      </c>
      <c r="D811">
        <v>8826.2999999999993</v>
      </c>
      <c r="E811">
        <v>1</v>
      </c>
      <c r="F811">
        <f t="shared" si="35"/>
        <v>8826.2999999999993</v>
      </c>
      <c r="H811" t="str">
        <f t="shared" si="36"/>
        <v>Non-Communicable Disease and Injury</v>
      </c>
      <c r="I811" t="str">
        <f t="shared" si="36"/>
        <v>Amputation</v>
      </c>
      <c r="J811" t="str">
        <f t="shared" si="36"/>
        <v>Pethidine hydrochloride 50mg/1ml, 2ml_Each_BB062700_CMST</v>
      </c>
      <c r="K811">
        <f t="shared" si="36"/>
        <v>8826.2999999999993</v>
      </c>
      <c r="L811">
        <f t="shared" si="36"/>
        <v>1</v>
      </c>
      <c r="M811">
        <f t="shared" si="36"/>
        <v>8826.2999999999993</v>
      </c>
    </row>
    <row r="812" spans="1:13">
      <c r="A812" t="s">
        <v>151</v>
      </c>
      <c r="B812" t="s">
        <v>743</v>
      </c>
      <c r="C812" t="s">
        <v>980</v>
      </c>
      <c r="D812">
        <v>779.46</v>
      </c>
      <c r="E812">
        <v>1</v>
      </c>
      <c r="F812">
        <f t="shared" si="35"/>
        <v>779.46</v>
      </c>
      <c r="H812" t="str">
        <f t="shared" si="36"/>
        <v>Non-Communicable Disease and Injury</v>
      </c>
      <c r="I812" t="str">
        <f t="shared" si="36"/>
        <v>Amputation</v>
      </c>
      <c r="J812" t="str">
        <f t="shared" si="36"/>
        <v xml:space="preserve">Plaster, elastic adhesive 10cm x 5m long, when stretched_Each_FF014100_CMST
</v>
      </c>
      <c r="K812">
        <f t="shared" si="36"/>
        <v>779.46</v>
      </c>
      <c r="L812">
        <f t="shared" si="36"/>
        <v>1</v>
      </c>
      <c r="M812">
        <f t="shared" si="36"/>
        <v>779.46</v>
      </c>
    </row>
    <row r="813" spans="1:13">
      <c r="A813" t="s">
        <v>151</v>
      </c>
      <c r="B813" t="s">
        <v>743</v>
      </c>
      <c r="C813" t="s">
        <v>981</v>
      </c>
      <c r="D813">
        <v>37.479999999999997</v>
      </c>
      <c r="E813">
        <v>1</v>
      </c>
      <c r="F813">
        <f t="shared" si="35"/>
        <v>37.479999999999997</v>
      </c>
      <c r="H813" t="str">
        <f t="shared" si="36"/>
        <v>Non-Communicable Disease and Injury</v>
      </c>
      <c r="I813" t="str">
        <f t="shared" si="36"/>
        <v>Amputation</v>
      </c>
      <c r="J813" t="str">
        <f t="shared" si="36"/>
        <v xml:space="preserve">Scalpel blade size 22 (individually wrapped),Carbon steel_100_HH124500_CMST
</v>
      </c>
      <c r="K813">
        <f t="shared" si="36"/>
        <v>37.479999999999997</v>
      </c>
      <c r="L813">
        <f t="shared" si="36"/>
        <v>1</v>
      </c>
      <c r="M813">
        <f t="shared" si="36"/>
        <v>37.479999999999997</v>
      </c>
    </row>
    <row r="814" spans="1:13">
      <c r="A814" t="s">
        <v>151</v>
      </c>
      <c r="B814" t="s">
        <v>743</v>
      </c>
      <c r="C814" t="s">
        <v>982</v>
      </c>
      <c r="D814">
        <v>51.96</v>
      </c>
      <c r="E814">
        <v>1</v>
      </c>
      <c r="F814">
        <f t="shared" si="35"/>
        <v>51.96</v>
      </c>
      <c r="H814" t="str">
        <f t="shared" si="36"/>
        <v>Non-Communicable Disease and Injury</v>
      </c>
      <c r="I814" t="str">
        <f t="shared" si="36"/>
        <v>Amputation</v>
      </c>
      <c r="J814" t="str">
        <f t="shared" si="36"/>
        <v xml:space="preserve">Syringe, 20ml, disposable with 21g needle_Each_HH146700_CMST
</v>
      </c>
      <c r="K814">
        <f t="shared" si="36"/>
        <v>51.96</v>
      </c>
      <c r="L814">
        <f t="shared" si="36"/>
        <v>1</v>
      </c>
      <c r="M814">
        <f t="shared" si="36"/>
        <v>51.96</v>
      </c>
    </row>
    <row r="815" spans="1:13">
      <c r="A815" t="s">
        <v>151</v>
      </c>
      <c r="B815" t="s">
        <v>743</v>
      </c>
      <c r="C815" t="s">
        <v>988</v>
      </c>
      <c r="D815">
        <v>1381.64</v>
      </c>
      <c r="E815">
        <v>1</v>
      </c>
      <c r="F815">
        <f t="shared" si="35"/>
        <v>1381.64</v>
      </c>
      <c r="H815" t="str">
        <f t="shared" si="36"/>
        <v>Non-Communicable Disease and Injury</v>
      </c>
      <c r="I815" t="str">
        <f t="shared" si="36"/>
        <v>Amputation</v>
      </c>
      <c r="J815" t="str">
        <f t="shared" si="36"/>
        <v>Syringe, 5ml, disposable, hypoluer with 21g needle_each_CMST</v>
      </c>
      <c r="K815">
        <f t="shared" si="36"/>
        <v>1381.64</v>
      </c>
      <c r="L815">
        <f t="shared" si="36"/>
        <v>1</v>
      </c>
      <c r="M815">
        <f t="shared" si="36"/>
        <v>1381.64</v>
      </c>
    </row>
    <row r="816" spans="1:13">
      <c r="A816" t="s">
        <v>151</v>
      </c>
      <c r="B816" t="s">
        <v>743</v>
      </c>
      <c r="C816" t="s">
        <v>1135</v>
      </c>
      <c r="D816">
        <v>70425</v>
      </c>
      <c r="E816">
        <v>1</v>
      </c>
      <c r="F816">
        <f t="shared" si="35"/>
        <v>70425</v>
      </c>
      <c r="H816" t="str">
        <f t="shared" si="36"/>
        <v>Non-Communicable Disease and Injury</v>
      </c>
      <c r="I816" t="str">
        <f t="shared" si="36"/>
        <v>Amputation</v>
      </c>
      <c r="J816" t="str">
        <f t="shared" si="36"/>
        <v>Vancomycin 500mg for injection</v>
      </c>
      <c r="K816">
        <f t="shared" si="36"/>
        <v>70425</v>
      </c>
      <c r="L816">
        <f t="shared" si="36"/>
        <v>1</v>
      </c>
      <c r="M816">
        <f t="shared" si="36"/>
        <v>70425</v>
      </c>
    </row>
    <row r="817" spans="1:13">
      <c r="A817" t="s">
        <v>151</v>
      </c>
      <c r="B817" t="s">
        <v>744</v>
      </c>
      <c r="C817" t="s">
        <v>1136</v>
      </c>
      <c r="D817">
        <v>14549.76</v>
      </c>
      <c r="E817">
        <v>1</v>
      </c>
      <c r="F817">
        <f t="shared" si="35"/>
        <v>14549.76</v>
      </c>
      <c r="H817" t="str">
        <f t="shared" si="36"/>
        <v>Non-Communicable Disease and Injury</v>
      </c>
      <c r="I817" t="str">
        <f t="shared" si="36"/>
        <v>Breast Cancer (first line)</v>
      </c>
      <c r="J817" t="str">
        <f t="shared" si="36"/>
        <v>5-Fluorouracil 500mg injection</v>
      </c>
      <c r="K817">
        <f t="shared" si="36"/>
        <v>14549.76</v>
      </c>
      <c r="L817">
        <f t="shared" si="36"/>
        <v>1</v>
      </c>
      <c r="M817">
        <f t="shared" si="36"/>
        <v>14549.76</v>
      </c>
    </row>
    <row r="818" spans="1:13">
      <c r="A818" t="s">
        <v>151</v>
      </c>
      <c r="B818" t="s">
        <v>744</v>
      </c>
      <c r="C818" t="s">
        <v>1137</v>
      </c>
      <c r="D818">
        <v>38193.120000000003</v>
      </c>
      <c r="E818">
        <v>1</v>
      </c>
      <c r="F818">
        <f t="shared" si="35"/>
        <v>38193.120000000003</v>
      </c>
      <c r="H818" t="str">
        <f t="shared" si="36"/>
        <v>Non-Communicable Disease and Injury</v>
      </c>
      <c r="I818" t="str">
        <f t="shared" si="36"/>
        <v>Breast Cancer (first line)</v>
      </c>
      <c r="J818" t="str">
        <f t="shared" si="36"/>
        <v xml:space="preserve">Cyclophosphamide 500mg PFR_Each_BB017400_CMST
</v>
      </c>
      <c r="K818">
        <f t="shared" si="36"/>
        <v>38193.120000000003</v>
      </c>
      <c r="L818">
        <f t="shared" si="36"/>
        <v>1</v>
      </c>
      <c r="M818">
        <f t="shared" si="36"/>
        <v>38193.120000000003</v>
      </c>
    </row>
    <row r="819" spans="1:13">
      <c r="A819" t="s">
        <v>151</v>
      </c>
      <c r="B819" t="s">
        <v>744</v>
      </c>
      <c r="C819" t="s">
        <v>1138</v>
      </c>
      <c r="D819">
        <v>767819.4</v>
      </c>
      <c r="E819">
        <v>1</v>
      </c>
      <c r="F819">
        <f t="shared" si="35"/>
        <v>767819.4</v>
      </c>
      <c r="H819" t="str">
        <f t="shared" si="36"/>
        <v>Non-Communicable Disease and Injury</v>
      </c>
      <c r="I819" t="str">
        <f t="shared" si="36"/>
        <v>Breast Cancer (first line)</v>
      </c>
      <c r="J819" t="str">
        <f t="shared" si="36"/>
        <v>Docetaxel Concentrate 120mg/3ml PFR with solvent</v>
      </c>
      <c r="K819">
        <f t="shared" si="36"/>
        <v>767819.4</v>
      </c>
      <c r="L819">
        <f t="shared" si="36"/>
        <v>1</v>
      </c>
      <c r="M819">
        <f t="shared" si="36"/>
        <v>767819.4</v>
      </c>
    </row>
    <row r="820" spans="1:13">
      <c r="A820" t="s">
        <v>151</v>
      </c>
      <c r="B820" t="s">
        <v>744</v>
      </c>
      <c r="C820" t="s">
        <v>1139</v>
      </c>
      <c r="D820">
        <v>202658.35</v>
      </c>
      <c r="E820">
        <v>1</v>
      </c>
      <c r="F820">
        <f t="shared" si="35"/>
        <v>202658.35</v>
      </c>
      <c r="H820" t="str">
        <f t="shared" si="36"/>
        <v>Non-Communicable Disease and Injury</v>
      </c>
      <c r="I820" t="str">
        <f t="shared" si="36"/>
        <v>Breast Cancer (first line)</v>
      </c>
      <c r="J820" t="str">
        <f t="shared" si="36"/>
        <v xml:space="preserve">Doxorubicin 50mg vial_Each_BB026400_CMST
</v>
      </c>
      <c r="K820">
        <f t="shared" si="36"/>
        <v>202658.35</v>
      </c>
      <c r="L820">
        <f t="shared" si="36"/>
        <v>1</v>
      </c>
      <c r="M820">
        <f t="shared" si="36"/>
        <v>202658.35</v>
      </c>
    </row>
    <row r="821" spans="1:13">
      <c r="A821" t="s">
        <v>151</v>
      </c>
      <c r="B821" t="s">
        <v>744</v>
      </c>
      <c r="C821" t="s">
        <v>1140</v>
      </c>
      <c r="D821">
        <v>1399344.48</v>
      </c>
      <c r="E821">
        <v>1</v>
      </c>
      <c r="F821">
        <f t="shared" si="35"/>
        <v>1399344.48</v>
      </c>
      <c r="H821" t="str">
        <f t="shared" si="36"/>
        <v>Non-Communicable Disease and Injury</v>
      </c>
      <c r="I821" t="str">
        <f t="shared" si="36"/>
        <v>Breast Cancer (first line)</v>
      </c>
      <c r="J821" t="str">
        <f t="shared" si="36"/>
        <v>Epirubicin Hydrochloride for Injection 50mg</v>
      </c>
      <c r="K821">
        <f t="shared" si="36"/>
        <v>1399344.48</v>
      </c>
      <c r="L821">
        <f t="shared" si="36"/>
        <v>1</v>
      </c>
      <c r="M821">
        <f t="shared" si="36"/>
        <v>1399344.48</v>
      </c>
    </row>
    <row r="822" spans="1:13">
      <c r="A822" t="s">
        <v>151</v>
      </c>
      <c r="B822" t="s">
        <v>744</v>
      </c>
      <c r="C822" t="s">
        <v>1141</v>
      </c>
      <c r="D822">
        <v>160869.29999999999</v>
      </c>
      <c r="E822">
        <v>1</v>
      </c>
      <c r="F822">
        <f t="shared" si="35"/>
        <v>160869.29999999999</v>
      </c>
      <c r="H822" t="str">
        <f t="shared" si="36"/>
        <v>Non-Communicable Disease and Injury</v>
      </c>
      <c r="I822" t="str">
        <f t="shared" si="36"/>
        <v>Breast Cancer (first line)</v>
      </c>
      <c r="J822" t="str">
        <f t="shared" si="36"/>
        <v>Methotrexate 500mg/20ml</v>
      </c>
      <c r="K822">
        <f t="shared" si="36"/>
        <v>160869.29999999999</v>
      </c>
      <c r="L822">
        <f t="shared" si="36"/>
        <v>1</v>
      </c>
      <c r="M822">
        <f t="shared" si="36"/>
        <v>160869.29999999999</v>
      </c>
    </row>
    <row r="823" spans="1:13">
      <c r="A823" t="s">
        <v>151</v>
      </c>
      <c r="B823" t="s">
        <v>745</v>
      </c>
      <c r="C823" t="s">
        <v>1136</v>
      </c>
      <c r="D823">
        <v>7274.88</v>
      </c>
      <c r="E823">
        <v>1</v>
      </c>
      <c r="F823">
        <f t="shared" si="35"/>
        <v>7274.88</v>
      </c>
      <c r="H823" t="str">
        <f t="shared" si="36"/>
        <v>Non-Communicable Disease and Injury</v>
      </c>
      <c r="I823" t="str">
        <f t="shared" si="36"/>
        <v>Cervical cancer (first line)</v>
      </c>
      <c r="J823" t="str">
        <f t="shared" si="36"/>
        <v>5-Fluorouracil 500mg injection</v>
      </c>
      <c r="K823">
        <f t="shared" si="36"/>
        <v>7274.88</v>
      </c>
      <c r="L823">
        <f t="shared" si="36"/>
        <v>1</v>
      </c>
      <c r="M823">
        <f t="shared" si="36"/>
        <v>7274.88</v>
      </c>
    </row>
    <row r="824" spans="1:13">
      <c r="A824" t="s">
        <v>151</v>
      </c>
      <c r="B824" t="s">
        <v>745</v>
      </c>
      <c r="C824" t="s">
        <v>1142</v>
      </c>
      <c r="D824">
        <v>288225.21999999997</v>
      </c>
      <c r="E824">
        <v>1</v>
      </c>
      <c r="F824">
        <f t="shared" si="35"/>
        <v>288225.21999999997</v>
      </c>
      <c r="H824" t="str">
        <f t="shared" si="36"/>
        <v>Non-Communicable Disease and Injury</v>
      </c>
      <c r="I824" t="str">
        <f t="shared" si="36"/>
        <v>Cervical cancer (first line)</v>
      </c>
      <c r="J824" t="str">
        <f t="shared" si="36"/>
        <v xml:space="preserve">Cisplatin 50mg PFR_Each_BB015600_CMST
</v>
      </c>
      <c r="K824">
        <f t="shared" si="36"/>
        <v>288225.21999999997</v>
      </c>
      <c r="L824">
        <f t="shared" si="36"/>
        <v>1</v>
      </c>
      <c r="M824">
        <f t="shared" si="36"/>
        <v>288225.21999999997</v>
      </c>
    </row>
    <row r="825" spans="1:13">
      <c r="A825" t="s">
        <v>151</v>
      </c>
      <c r="B825" t="s">
        <v>745</v>
      </c>
      <c r="C825" t="s">
        <v>1143</v>
      </c>
      <c r="D825">
        <v>468220.35</v>
      </c>
      <c r="E825">
        <v>1</v>
      </c>
      <c r="F825">
        <f t="shared" si="35"/>
        <v>468220.35</v>
      </c>
      <c r="H825" t="str">
        <f t="shared" si="36"/>
        <v>Non-Communicable Disease and Injury</v>
      </c>
      <c r="I825" t="str">
        <f t="shared" si="36"/>
        <v>Cervical cancer (first line)</v>
      </c>
      <c r="J825" t="str">
        <f t="shared" si="36"/>
        <v xml:space="preserve">Paclitaxel concentrate 6mg/ml, 50ml ( 300mg) injection_Each_BB060600_CMST
</v>
      </c>
      <c r="K825">
        <f t="shared" si="36"/>
        <v>468220.35</v>
      </c>
      <c r="L825">
        <f t="shared" si="36"/>
        <v>1</v>
      </c>
      <c r="M825">
        <f t="shared" si="36"/>
        <v>468220.35</v>
      </c>
    </row>
    <row r="826" spans="1:13">
      <c r="A826" t="s">
        <v>151</v>
      </c>
      <c r="B826" t="s">
        <v>745</v>
      </c>
      <c r="C826" t="s">
        <v>1144</v>
      </c>
      <c r="D826">
        <v>0</v>
      </c>
      <c r="E826">
        <v>1</v>
      </c>
      <c r="F826">
        <f t="shared" si="35"/>
        <v>0</v>
      </c>
      <c r="H826" t="str">
        <f t="shared" si="36"/>
        <v>Non-Communicable Disease and Injury</v>
      </c>
      <c r="I826" t="str">
        <f t="shared" si="36"/>
        <v>Cervical cancer (first line)</v>
      </c>
      <c r="J826" t="str">
        <f t="shared" si="36"/>
        <v>pemetraxade 500mg</v>
      </c>
      <c r="K826">
        <f t="shared" si="36"/>
        <v>0</v>
      </c>
      <c r="L826">
        <f t="shared" si="36"/>
        <v>1</v>
      </c>
      <c r="M826">
        <f t="shared" si="36"/>
        <v>0</v>
      </c>
    </row>
    <row r="827" spans="1:13">
      <c r="A827" t="s">
        <v>151</v>
      </c>
      <c r="B827" t="s">
        <v>745</v>
      </c>
      <c r="C827" t="s">
        <v>1145</v>
      </c>
      <c r="D827">
        <v>0</v>
      </c>
      <c r="E827">
        <v>1</v>
      </c>
      <c r="F827">
        <f t="shared" si="35"/>
        <v>0</v>
      </c>
      <c r="H827" t="str">
        <f t="shared" si="36"/>
        <v>Non-Communicable Disease and Injury</v>
      </c>
      <c r="I827" t="str">
        <f t="shared" si="36"/>
        <v>Cervical cancer (first line)</v>
      </c>
      <c r="J827" t="str">
        <f t="shared" si="36"/>
        <v>Pertuzumab 240/4mL</v>
      </c>
      <c r="K827">
        <f t="shared" si="36"/>
        <v>0</v>
      </c>
      <c r="L827">
        <f t="shared" si="36"/>
        <v>1</v>
      </c>
      <c r="M827">
        <f t="shared" si="36"/>
        <v>0</v>
      </c>
    </row>
    <row r="828" spans="1:13">
      <c r="A828" t="s">
        <v>151</v>
      </c>
      <c r="B828" t="s">
        <v>746</v>
      </c>
      <c r="C828" t="s">
        <v>1136</v>
      </c>
      <c r="D828">
        <v>155197.44</v>
      </c>
      <c r="E828">
        <v>1</v>
      </c>
      <c r="F828">
        <f t="shared" si="35"/>
        <v>155197.44</v>
      </c>
      <c r="H828" t="str">
        <f t="shared" si="36"/>
        <v>Non-Communicable Disease and Injury</v>
      </c>
      <c r="I828" t="str">
        <f t="shared" si="36"/>
        <v>Colorectal cancer screening</v>
      </c>
      <c r="J828" t="str">
        <f t="shared" si="36"/>
        <v>5-Fluorouracil 500mg injection</v>
      </c>
      <c r="K828">
        <f t="shared" si="36"/>
        <v>155197.44</v>
      </c>
      <c r="L828">
        <f t="shared" si="36"/>
        <v>1</v>
      </c>
      <c r="M828">
        <f t="shared" si="36"/>
        <v>155197.44</v>
      </c>
    </row>
    <row r="829" spans="1:13">
      <c r="A829" t="s">
        <v>151</v>
      </c>
      <c r="B829" t="s">
        <v>746</v>
      </c>
      <c r="C829" t="s">
        <v>1146</v>
      </c>
      <c r="D829">
        <v>0</v>
      </c>
      <c r="E829">
        <v>0.2</v>
      </c>
      <c r="F829">
        <f t="shared" si="35"/>
        <v>0</v>
      </c>
      <c r="H829" t="str">
        <f t="shared" si="36"/>
        <v>Non-Communicable Disease and Injury</v>
      </c>
      <c r="I829" t="str">
        <f t="shared" si="36"/>
        <v>Colorectal cancer screening</v>
      </c>
      <c r="J829" t="str">
        <f t="shared" si="36"/>
        <v xml:space="preserve">Bevacizumab 25mg/ml, 4ml_Each_BB007500_CMST
</v>
      </c>
      <c r="K829">
        <f t="shared" si="36"/>
        <v>0</v>
      </c>
      <c r="L829">
        <f t="shared" si="36"/>
        <v>0.2</v>
      </c>
      <c r="M829">
        <f t="shared" si="36"/>
        <v>0</v>
      </c>
    </row>
    <row r="830" spans="1:13">
      <c r="A830" t="s">
        <v>151</v>
      </c>
      <c r="B830" t="s">
        <v>746</v>
      </c>
      <c r="C830" t="s">
        <v>1147</v>
      </c>
      <c r="D830">
        <v>209153.7</v>
      </c>
      <c r="E830">
        <v>1</v>
      </c>
      <c r="F830">
        <f t="shared" si="35"/>
        <v>209153.7</v>
      </c>
      <c r="H830" t="str">
        <f t="shared" si="36"/>
        <v>Non-Communicable Disease and Injury</v>
      </c>
      <c r="I830" t="str">
        <f t="shared" si="36"/>
        <v>Colorectal cancer screening</v>
      </c>
      <c r="J830" t="str">
        <f t="shared" si="36"/>
        <v>Capecitabine 500 mg, tablets</v>
      </c>
      <c r="K830">
        <f t="shared" si="36"/>
        <v>209153.7</v>
      </c>
      <c r="L830">
        <f t="shared" si="36"/>
        <v>1</v>
      </c>
      <c r="M830">
        <f t="shared" si="36"/>
        <v>209153.7</v>
      </c>
    </row>
    <row r="831" spans="1:13">
      <c r="A831" t="s">
        <v>151</v>
      </c>
      <c r="B831" t="s">
        <v>746</v>
      </c>
      <c r="C831" t="s">
        <v>1148</v>
      </c>
      <c r="D831">
        <v>0</v>
      </c>
      <c r="E831">
        <v>0.2</v>
      </c>
      <c r="F831">
        <f t="shared" si="35"/>
        <v>0</v>
      </c>
      <c r="H831" t="str">
        <f t="shared" si="36"/>
        <v>Non-Communicable Disease and Injury</v>
      </c>
      <c r="I831" t="str">
        <f t="shared" si="36"/>
        <v>Colorectal cancer screening</v>
      </c>
      <c r="J831" t="str">
        <f t="shared" si="36"/>
        <v>Cetuximab</v>
      </c>
      <c r="K831">
        <f t="shared" si="36"/>
        <v>0</v>
      </c>
      <c r="L831">
        <f t="shared" si="36"/>
        <v>0.2</v>
      </c>
      <c r="M831">
        <f t="shared" si="36"/>
        <v>0</v>
      </c>
    </row>
    <row r="832" spans="1:13">
      <c r="A832" t="s">
        <v>151</v>
      </c>
      <c r="B832" t="s">
        <v>746</v>
      </c>
      <c r="C832" t="s">
        <v>1149</v>
      </c>
      <c r="D832">
        <v>500</v>
      </c>
      <c r="E832">
        <v>1</v>
      </c>
      <c r="F832">
        <f t="shared" si="35"/>
        <v>500</v>
      </c>
      <c r="H832" t="str">
        <f t="shared" si="36"/>
        <v>Non-Communicable Disease and Injury</v>
      </c>
      <c r="I832" t="str">
        <f t="shared" si="36"/>
        <v>Colorectal cancer screening</v>
      </c>
      <c r="J832" t="str">
        <f t="shared" si="36"/>
        <v>Fecal blood test</v>
      </c>
      <c r="K832">
        <f t="shared" si="36"/>
        <v>500</v>
      </c>
      <c r="L832">
        <f t="shared" si="36"/>
        <v>1</v>
      </c>
      <c r="M832">
        <f t="shared" si="36"/>
        <v>500</v>
      </c>
    </row>
    <row r="833" spans="1:13">
      <c r="A833" t="s">
        <v>151</v>
      </c>
      <c r="B833" t="s">
        <v>746</v>
      </c>
      <c r="C833" t="s">
        <v>1150</v>
      </c>
      <c r="D833">
        <v>785690.64</v>
      </c>
      <c r="E833">
        <v>1</v>
      </c>
      <c r="F833">
        <f t="shared" si="35"/>
        <v>785690.64</v>
      </c>
      <c r="H833" t="str">
        <f t="shared" si="36"/>
        <v>Non-Communicable Disease and Injury</v>
      </c>
      <c r="I833" t="str">
        <f t="shared" si="36"/>
        <v>Colorectal cancer screening</v>
      </c>
      <c r="J833" t="str">
        <f t="shared" si="36"/>
        <v>Irinotecan Hydrochloride 100mg/5ml</v>
      </c>
      <c r="K833">
        <f t="shared" si="36"/>
        <v>785690.64</v>
      </c>
      <c r="L833">
        <f t="shared" si="36"/>
        <v>1</v>
      </c>
      <c r="M833">
        <f t="shared" si="36"/>
        <v>785690.64</v>
      </c>
    </row>
    <row r="834" spans="1:13">
      <c r="A834" t="s">
        <v>151</v>
      </c>
      <c r="B834" t="s">
        <v>746</v>
      </c>
      <c r="C834" t="s">
        <v>1151</v>
      </c>
      <c r="D834">
        <v>7056</v>
      </c>
      <c r="E834">
        <v>1</v>
      </c>
      <c r="F834">
        <f t="shared" si="35"/>
        <v>7056</v>
      </c>
      <c r="H834" t="str">
        <f t="shared" si="36"/>
        <v>Non-Communicable Disease and Injury</v>
      </c>
      <c r="I834" t="str">
        <f t="shared" si="36"/>
        <v>Colorectal cancer screening</v>
      </c>
      <c r="J834" t="str">
        <f t="shared" si="36"/>
        <v>Ketamine hydrochloride 50mg/ml, 10ml</v>
      </c>
      <c r="K834">
        <f t="shared" si="36"/>
        <v>7056</v>
      </c>
      <c r="L834">
        <f t="shared" si="36"/>
        <v>1</v>
      </c>
      <c r="M834">
        <f t="shared" si="36"/>
        <v>7056</v>
      </c>
    </row>
    <row r="835" spans="1:13">
      <c r="A835" t="s">
        <v>151</v>
      </c>
      <c r="B835" t="s">
        <v>746</v>
      </c>
      <c r="C835" t="s">
        <v>1152</v>
      </c>
      <c r="D835">
        <v>83141.759999999995</v>
      </c>
      <c r="E835">
        <v>1</v>
      </c>
      <c r="F835">
        <f t="shared" si="35"/>
        <v>83141.759999999995</v>
      </c>
      <c r="H835" t="str">
        <f t="shared" si="36"/>
        <v>Non-Communicable Disease and Injury</v>
      </c>
      <c r="I835" t="str">
        <f t="shared" si="36"/>
        <v>Colorectal cancer screening</v>
      </c>
      <c r="J835" t="str">
        <f t="shared" si="36"/>
        <v xml:space="preserve">Leucovorin Calcium 50mg PFR_Each_BB045900_CMST
</v>
      </c>
      <c r="K835">
        <f t="shared" si="36"/>
        <v>83141.759999999995</v>
      </c>
      <c r="L835">
        <f t="shared" si="36"/>
        <v>1</v>
      </c>
      <c r="M835">
        <f t="shared" si="36"/>
        <v>83141.759999999995</v>
      </c>
    </row>
    <row r="836" spans="1:13">
      <c r="A836" t="s">
        <v>151</v>
      </c>
      <c r="B836" t="s">
        <v>746</v>
      </c>
      <c r="C836" t="s">
        <v>1153</v>
      </c>
      <c r="D836">
        <v>0</v>
      </c>
      <c r="E836">
        <v>0.2</v>
      </c>
      <c r="F836">
        <f t="shared" si="35"/>
        <v>0</v>
      </c>
      <c r="H836" t="str">
        <f t="shared" si="36"/>
        <v>Non-Communicable Disease and Injury</v>
      </c>
      <c r="I836" t="str">
        <f t="shared" si="36"/>
        <v>Colorectal cancer screening</v>
      </c>
      <c r="J836" t="str">
        <f t="shared" si="36"/>
        <v>Nivolumab</v>
      </c>
      <c r="K836">
        <f t="shared" si="36"/>
        <v>0</v>
      </c>
      <c r="L836">
        <f t="shared" si="36"/>
        <v>0.2</v>
      </c>
      <c r="M836">
        <f t="shared" si="36"/>
        <v>0</v>
      </c>
    </row>
    <row r="837" spans="1:13">
      <c r="A837" t="s">
        <v>151</v>
      </c>
      <c r="B837" t="s">
        <v>746</v>
      </c>
      <c r="C837" t="s">
        <v>1154</v>
      </c>
      <c r="D837">
        <v>147230.34</v>
      </c>
      <c r="E837">
        <v>1</v>
      </c>
      <c r="F837">
        <f t="shared" si="35"/>
        <v>147230.34</v>
      </c>
      <c r="H837" t="str">
        <f t="shared" si="36"/>
        <v>Non-Communicable Disease and Injury</v>
      </c>
      <c r="I837" t="str">
        <f t="shared" si="36"/>
        <v>Colorectal cancer screening</v>
      </c>
      <c r="J837" t="str">
        <f t="shared" si="36"/>
        <v>Oxaliplatin, 100mg/50ml</v>
      </c>
      <c r="K837">
        <f t="shared" si="36"/>
        <v>147230.34</v>
      </c>
      <c r="L837">
        <f t="shared" si="36"/>
        <v>1</v>
      </c>
      <c r="M837">
        <f t="shared" si="36"/>
        <v>147230.34</v>
      </c>
    </row>
    <row r="838" spans="1:13">
      <c r="A838" t="s">
        <v>151</v>
      </c>
      <c r="B838" t="s">
        <v>746</v>
      </c>
      <c r="C838" t="s">
        <v>1155</v>
      </c>
      <c r="D838">
        <v>0</v>
      </c>
      <c r="E838">
        <v>0.2</v>
      </c>
      <c r="F838">
        <f t="shared" ref="F838:F901" si="37">E838*D838</f>
        <v>0</v>
      </c>
      <c r="H838" t="str">
        <f t="shared" si="36"/>
        <v>Non-Communicable Disease and Injury</v>
      </c>
      <c r="I838" t="str">
        <f t="shared" si="36"/>
        <v>Colorectal cancer screening</v>
      </c>
      <c r="J838" t="str">
        <f t="shared" si="36"/>
        <v>Panitumumab</v>
      </c>
      <c r="K838">
        <f t="shared" si="36"/>
        <v>0</v>
      </c>
      <c r="L838">
        <f t="shared" si="36"/>
        <v>0.2</v>
      </c>
      <c r="M838">
        <f t="shared" si="36"/>
        <v>0</v>
      </c>
    </row>
    <row r="839" spans="1:13">
      <c r="A839" t="s">
        <v>151</v>
      </c>
      <c r="B839" t="s">
        <v>746</v>
      </c>
      <c r="C839" t="s">
        <v>1156</v>
      </c>
      <c r="D839">
        <v>0</v>
      </c>
      <c r="E839">
        <v>0.2</v>
      </c>
      <c r="F839">
        <f t="shared" si="37"/>
        <v>0</v>
      </c>
      <c r="H839" t="str">
        <f t="shared" si="36"/>
        <v>Non-Communicable Disease and Injury</v>
      </c>
      <c r="I839" t="str">
        <f t="shared" si="36"/>
        <v>Colorectal cancer screening</v>
      </c>
      <c r="J839" t="str">
        <f t="shared" si="36"/>
        <v>Pembrolizumab</v>
      </c>
      <c r="K839">
        <f t="shared" si="36"/>
        <v>0</v>
      </c>
      <c r="L839">
        <f t="shared" si="36"/>
        <v>0.2</v>
      </c>
      <c r="M839">
        <f t="shared" si="36"/>
        <v>0</v>
      </c>
    </row>
    <row r="840" spans="1:13">
      <c r="A840" t="s">
        <v>151</v>
      </c>
      <c r="B840" t="s">
        <v>746</v>
      </c>
      <c r="C840" t="s">
        <v>1157</v>
      </c>
      <c r="D840">
        <v>822.63</v>
      </c>
      <c r="E840">
        <v>1</v>
      </c>
      <c r="F840">
        <f t="shared" si="37"/>
        <v>822.63</v>
      </c>
      <c r="H840" t="str">
        <f t="shared" si="36"/>
        <v>Non-Communicable Disease and Injury</v>
      </c>
      <c r="I840" t="str">
        <f t="shared" si="36"/>
        <v>Colorectal cancer screening</v>
      </c>
      <c r="J840" t="str">
        <f t="shared" si="36"/>
        <v>Pethidine hydrochloride 50mg/1ml, 2ml</v>
      </c>
      <c r="K840">
        <f t="shared" si="36"/>
        <v>822.63</v>
      </c>
      <c r="L840">
        <f t="shared" si="36"/>
        <v>1</v>
      </c>
      <c r="M840">
        <f t="shared" si="36"/>
        <v>822.63</v>
      </c>
    </row>
    <row r="841" spans="1:13">
      <c r="A841" t="s">
        <v>151</v>
      </c>
      <c r="B841" t="s">
        <v>746</v>
      </c>
      <c r="C841" t="s">
        <v>1158</v>
      </c>
      <c r="D841">
        <v>0</v>
      </c>
      <c r="E841">
        <v>0.2</v>
      </c>
      <c r="F841">
        <f t="shared" si="37"/>
        <v>0</v>
      </c>
      <c r="H841" t="str">
        <f t="shared" si="36"/>
        <v>Non-Communicable Disease and Injury</v>
      </c>
      <c r="I841" t="str">
        <f t="shared" si="36"/>
        <v>Colorectal cancer screening</v>
      </c>
      <c r="J841" t="str">
        <f t="shared" si="36"/>
        <v>Ziv-afribercept</v>
      </c>
      <c r="K841">
        <f t="shared" si="36"/>
        <v>0</v>
      </c>
      <c r="L841">
        <f t="shared" si="36"/>
        <v>0.2</v>
      </c>
      <c r="M841">
        <f t="shared" si="36"/>
        <v>0</v>
      </c>
    </row>
    <row r="842" spans="1:13">
      <c r="A842" t="s">
        <v>151</v>
      </c>
      <c r="B842" t="s">
        <v>159</v>
      </c>
      <c r="C842" t="s">
        <v>1159</v>
      </c>
      <c r="D842">
        <v>0</v>
      </c>
      <c r="E842">
        <v>1</v>
      </c>
      <c r="F842">
        <f t="shared" si="37"/>
        <v>0</v>
      </c>
      <c r="H842" t="str">
        <f t="shared" si="36"/>
        <v>Non-Communicable Disease and Injury</v>
      </c>
      <c r="I842" t="str">
        <f t="shared" si="36"/>
        <v>Diabetes Type I</v>
      </c>
      <c r="J842" t="str">
        <f t="shared" si="36"/>
        <v xml:space="preserve">Albumin Test Kit (Human) 1000ml_Each_MM016500_CMST
</v>
      </c>
      <c r="K842">
        <f t="shared" si="36"/>
        <v>0</v>
      </c>
      <c r="L842">
        <f t="shared" si="36"/>
        <v>1</v>
      </c>
      <c r="M842">
        <f t="shared" si="36"/>
        <v>0</v>
      </c>
    </row>
    <row r="843" spans="1:13">
      <c r="A843" t="s">
        <v>151</v>
      </c>
      <c r="B843" t="s">
        <v>159</v>
      </c>
      <c r="C843" t="s">
        <v>1160</v>
      </c>
      <c r="D843">
        <v>36.880000000000003</v>
      </c>
      <c r="E843">
        <v>2</v>
      </c>
      <c r="F843">
        <f t="shared" si="37"/>
        <v>73.760000000000005</v>
      </c>
      <c r="H843" t="str">
        <f t="shared" si="36"/>
        <v>Non-Communicable Disease and Injury</v>
      </c>
      <c r="I843" t="str">
        <f t="shared" si="36"/>
        <v>Diabetes Type I</v>
      </c>
      <c r="J843" t="str">
        <f t="shared" si="36"/>
        <v>Alcohol wipe/methylated spirit</v>
      </c>
      <c r="K843">
        <f t="shared" si="36"/>
        <v>36.880000000000003</v>
      </c>
      <c r="L843">
        <f t="shared" si="36"/>
        <v>2</v>
      </c>
      <c r="M843">
        <f t="shared" si="36"/>
        <v>73.760000000000005</v>
      </c>
    </row>
    <row r="844" spans="1:13">
      <c r="A844" t="s">
        <v>151</v>
      </c>
      <c r="B844" t="s">
        <v>159</v>
      </c>
      <c r="C844" t="s">
        <v>894</v>
      </c>
      <c r="D844">
        <v>84.67</v>
      </c>
      <c r="E844">
        <v>2</v>
      </c>
      <c r="F844">
        <f t="shared" si="37"/>
        <v>169.34</v>
      </c>
      <c r="H844" t="str">
        <f t="shared" si="36"/>
        <v>Non-Communicable Disease and Injury</v>
      </c>
      <c r="I844" t="str">
        <f t="shared" si="36"/>
        <v>Diabetes Type I</v>
      </c>
      <c r="J844" t="str">
        <f t="shared" si="36"/>
        <v xml:space="preserve">Bottle, Blood Collecting Plain Plastic Vacutainer, 5ml_100_MM038700_CMST
</v>
      </c>
      <c r="K844">
        <f t="shared" si="36"/>
        <v>84.67</v>
      </c>
      <c r="L844">
        <f t="shared" si="36"/>
        <v>2</v>
      </c>
      <c r="M844">
        <f t="shared" si="36"/>
        <v>169.34</v>
      </c>
    </row>
    <row r="845" spans="1:13">
      <c r="A845" t="s">
        <v>151</v>
      </c>
      <c r="B845" t="s">
        <v>159</v>
      </c>
      <c r="C845" t="s">
        <v>891</v>
      </c>
      <c r="D845">
        <v>1075.92</v>
      </c>
      <c r="E845">
        <v>1</v>
      </c>
      <c r="F845">
        <f t="shared" si="37"/>
        <v>1075.92</v>
      </c>
      <c r="H845" t="str">
        <f t="shared" si="36"/>
        <v>Non-Communicable Disease and Injury</v>
      </c>
      <c r="I845" t="str">
        <f t="shared" si="36"/>
        <v>Diabetes Type I</v>
      </c>
      <c r="J845" t="str">
        <f t="shared" si="36"/>
        <v xml:space="preserve">Cotton wool, 500g_Each_FF007800_CMST
</v>
      </c>
      <c r="K845">
        <f t="shared" si="36"/>
        <v>1075.92</v>
      </c>
      <c r="L845">
        <f t="shared" si="36"/>
        <v>1</v>
      </c>
      <c r="M845">
        <f t="shared" si="36"/>
        <v>1075.92</v>
      </c>
    </row>
    <row r="846" spans="1:13">
      <c r="A846" t="s">
        <v>151</v>
      </c>
      <c r="B846" t="s">
        <v>159</v>
      </c>
      <c r="C846" t="s">
        <v>896</v>
      </c>
      <c r="D846">
        <v>800</v>
      </c>
      <c r="E846">
        <v>1</v>
      </c>
      <c r="F846">
        <f t="shared" si="37"/>
        <v>800</v>
      </c>
      <c r="H846" t="str">
        <f t="shared" si="36"/>
        <v>Non-Communicable Disease and Injury</v>
      </c>
      <c r="I846" t="str">
        <f t="shared" si="36"/>
        <v>Diabetes Type I</v>
      </c>
      <c r="J846" t="str">
        <f t="shared" si="36"/>
        <v xml:space="preserve">Creatinine Liquicolor Test Kit (Human), 200ml_Each_MM091500_CMST
</v>
      </c>
      <c r="K846">
        <f t="shared" si="36"/>
        <v>800</v>
      </c>
      <c r="L846">
        <f t="shared" si="36"/>
        <v>1</v>
      </c>
      <c r="M846">
        <f t="shared" si="36"/>
        <v>800</v>
      </c>
    </row>
    <row r="847" spans="1:13">
      <c r="A847" t="s">
        <v>151</v>
      </c>
      <c r="B847" t="s">
        <v>159</v>
      </c>
      <c r="C847" t="s">
        <v>897</v>
      </c>
      <c r="D847">
        <v>320.60000000000002</v>
      </c>
      <c r="E847">
        <v>3</v>
      </c>
      <c r="F847">
        <f t="shared" si="37"/>
        <v>961.80000000000007</v>
      </c>
      <c r="H847" t="str">
        <f t="shared" si="36"/>
        <v>Non-Communicable Disease and Injury</v>
      </c>
      <c r="I847" t="str">
        <f t="shared" si="36"/>
        <v>Diabetes Type I</v>
      </c>
      <c r="J847" t="str">
        <f t="shared" si="36"/>
        <v xml:space="preserve">Glove disposable powdered latex large_100_HH077400_CMST
</v>
      </c>
      <c r="K847">
        <f t="shared" si="36"/>
        <v>320.60000000000002</v>
      </c>
      <c r="L847">
        <f t="shared" si="36"/>
        <v>3</v>
      </c>
      <c r="M847">
        <f t="shared" si="36"/>
        <v>961.80000000000007</v>
      </c>
    </row>
    <row r="848" spans="1:13">
      <c r="A848" t="s">
        <v>151</v>
      </c>
      <c r="B848" t="s">
        <v>159</v>
      </c>
      <c r="C848" t="s">
        <v>932</v>
      </c>
      <c r="D848">
        <v>0</v>
      </c>
      <c r="E848">
        <v>1</v>
      </c>
      <c r="F848">
        <f t="shared" si="37"/>
        <v>0</v>
      </c>
      <c r="H848" t="str">
        <f t="shared" si="36"/>
        <v>Non-Communicable Disease and Injury</v>
      </c>
      <c r="I848" t="str">
        <f t="shared" si="36"/>
        <v>Diabetes Type I</v>
      </c>
      <c r="J848" t="str">
        <f t="shared" si="36"/>
        <v xml:space="preserve">Glove disposable powdered latex medium_100_HH077700_CMST
</v>
      </c>
      <c r="K848">
        <f t="shared" si="36"/>
        <v>0</v>
      </c>
      <c r="L848">
        <f t="shared" si="36"/>
        <v>1</v>
      </c>
      <c r="M848">
        <f t="shared" si="36"/>
        <v>0</v>
      </c>
    </row>
    <row r="849" spans="1:13">
      <c r="A849" t="s">
        <v>151</v>
      </c>
      <c r="B849" t="s">
        <v>159</v>
      </c>
      <c r="C849" t="s">
        <v>1161</v>
      </c>
      <c r="D849">
        <v>63956</v>
      </c>
      <c r="E849">
        <v>2</v>
      </c>
      <c r="F849">
        <f t="shared" si="37"/>
        <v>127912</v>
      </c>
      <c r="H849" t="str">
        <f t="shared" si="36"/>
        <v>Non-Communicable Disease and Injury</v>
      </c>
      <c r="I849" t="str">
        <f t="shared" si="36"/>
        <v>Diabetes Type I</v>
      </c>
      <c r="J849" t="str">
        <f t="shared" si="36"/>
        <v>Glucometer test strip</v>
      </c>
      <c r="K849">
        <f t="shared" si="36"/>
        <v>63956</v>
      </c>
      <c r="L849">
        <f t="shared" si="36"/>
        <v>2</v>
      </c>
      <c r="M849">
        <f t="shared" si="36"/>
        <v>127912</v>
      </c>
    </row>
    <row r="850" spans="1:13">
      <c r="A850" t="s">
        <v>151</v>
      </c>
      <c r="B850" t="s">
        <v>159</v>
      </c>
      <c r="C850" t="s">
        <v>1030</v>
      </c>
      <c r="D850">
        <v>0</v>
      </c>
      <c r="E850">
        <v>3</v>
      </c>
      <c r="F850">
        <f t="shared" si="37"/>
        <v>0</v>
      </c>
      <c r="H850" t="str">
        <f t="shared" si="36"/>
        <v>Non-Communicable Disease and Injury</v>
      </c>
      <c r="I850" t="str">
        <f t="shared" si="36"/>
        <v>Diabetes Type I</v>
      </c>
      <c r="J850" t="str">
        <f t="shared" si="36"/>
        <v xml:space="preserve">Glucose in urine (Clinistix)_50_MM134450_CMST
</v>
      </c>
      <c r="K850">
        <f t="shared" si="36"/>
        <v>0</v>
      </c>
      <c r="L850">
        <f t="shared" si="36"/>
        <v>3</v>
      </c>
      <c r="M850">
        <f t="shared" si="36"/>
        <v>0</v>
      </c>
    </row>
    <row r="851" spans="1:13">
      <c r="A851" t="s">
        <v>151</v>
      </c>
      <c r="B851" t="s">
        <v>159</v>
      </c>
      <c r="C851" t="s">
        <v>1162</v>
      </c>
      <c r="D851">
        <v>14100</v>
      </c>
      <c r="E851">
        <v>2</v>
      </c>
      <c r="F851">
        <f t="shared" si="37"/>
        <v>28200</v>
      </c>
      <c r="H851" t="str">
        <f t="shared" si="36"/>
        <v>Non-Communicable Disease and Injury</v>
      </c>
      <c r="I851" t="str">
        <f t="shared" si="36"/>
        <v>Diabetes Type I</v>
      </c>
      <c r="J851" t="str">
        <f t="shared" si="36"/>
        <v>HbA1c cartridges</v>
      </c>
      <c r="K851">
        <f t="shared" si="36"/>
        <v>14100</v>
      </c>
      <c r="L851">
        <f t="shared" si="36"/>
        <v>2</v>
      </c>
      <c r="M851">
        <f t="shared" si="36"/>
        <v>28200</v>
      </c>
    </row>
    <row r="852" spans="1:13">
      <c r="A852" t="s">
        <v>151</v>
      </c>
      <c r="B852" t="s">
        <v>159</v>
      </c>
      <c r="C852" t="s">
        <v>1163</v>
      </c>
      <c r="D852">
        <v>5573.4</v>
      </c>
      <c r="E852">
        <v>1</v>
      </c>
      <c r="F852">
        <f t="shared" si="37"/>
        <v>5573.4</v>
      </c>
      <c r="H852" t="str">
        <f t="shared" si="36"/>
        <v>Non-Communicable Disease and Injury</v>
      </c>
      <c r="I852" t="str">
        <f t="shared" si="36"/>
        <v>Diabetes Type I</v>
      </c>
      <c r="J852" t="str">
        <f t="shared" si="36"/>
        <v xml:space="preserve">Insulin soluble 100 IU/ml, 10ml_Each_BB042900_CMST
</v>
      </c>
      <c r="K852">
        <f t="shared" ref="K852:M915" si="38">D852</f>
        <v>5573.4</v>
      </c>
      <c r="L852">
        <f t="shared" si="38"/>
        <v>1</v>
      </c>
      <c r="M852">
        <f t="shared" si="38"/>
        <v>5573.4</v>
      </c>
    </row>
    <row r="853" spans="1:13">
      <c r="A853" t="s">
        <v>151</v>
      </c>
      <c r="B853" t="s">
        <v>159</v>
      </c>
      <c r="C853" t="s">
        <v>1164</v>
      </c>
      <c r="D853">
        <v>5764.16</v>
      </c>
      <c r="E853">
        <v>1</v>
      </c>
      <c r="F853">
        <f t="shared" si="37"/>
        <v>5764.16</v>
      </c>
      <c r="H853" t="str">
        <f t="shared" ref="H853:M916" si="39">A853</f>
        <v>Non-Communicable Disease and Injury</v>
      </c>
      <c r="I853" t="str">
        <f t="shared" si="39"/>
        <v>Diabetes Type I</v>
      </c>
      <c r="J853" t="str">
        <f t="shared" si="39"/>
        <v xml:space="preserve">Insulin zinc suspension (lente) 100 IU/ml, 10ml_Each_BB043200_CMST
</v>
      </c>
      <c r="K853">
        <f t="shared" si="38"/>
        <v>5764.16</v>
      </c>
      <c r="L853">
        <f t="shared" si="38"/>
        <v>1</v>
      </c>
      <c r="M853">
        <f t="shared" si="38"/>
        <v>5764.16</v>
      </c>
    </row>
    <row r="854" spans="1:13">
      <c r="A854" t="s">
        <v>151</v>
      </c>
      <c r="B854" t="s">
        <v>159</v>
      </c>
      <c r="C854" t="s">
        <v>1042</v>
      </c>
      <c r="D854">
        <v>232.91</v>
      </c>
      <c r="E854">
        <v>1</v>
      </c>
      <c r="F854">
        <f t="shared" si="37"/>
        <v>232.91</v>
      </c>
      <c r="H854" t="str">
        <f t="shared" si="39"/>
        <v>Non-Communicable Disease and Injury</v>
      </c>
      <c r="I854" t="str">
        <f t="shared" si="39"/>
        <v>Diabetes Type I</v>
      </c>
      <c r="J854" t="str">
        <f t="shared" si="39"/>
        <v xml:space="preserve">Lancet, Retractable 2mm Blade, Sterile, Single-Use_200_MM156300_CMST
</v>
      </c>
      <c r="K854">
        <f t="shared" si="38"/>
        <v>232.91</v>
      </c>
      <c r="L854">
        <f t="shared" si="38"/>
        <v>1</v>
      </c>
      <c r="M854">
        <f t="shared" si="38"/>
        <v>232.91</v>
      </c>
    </row>
    <row r="855" spans="1:13">
      <c r="A855" t="s">
        <v>151</v>
      </c>
      <c r="B855" t="s">
        <v>159</v>
      </c>
      <c r="C855" t="s">
        <v>1165</v>
      </c>
      <c r="D855">
        <v>0</v>
      </c>
      <c r="E855">
        <v>1</v>
      </c>
      <c r="F855">
        <f t="shared" si="37"/>
        <v>0</v>
      </c>
      <c r="H855" t="str">
        <f t="shared" si="39"/>
        <v>Non-Communicable Disease and Injury</v>
      </c>
      <c r="I855" t="str">
        <f t="shared" si="39"/>
        <v>Diabetes Type I</v>
      </c>
      <c r="J855" t="str">
        <f t="shared" si="39"/>
        <v>Monofilament</v>
      </c>
      <c r="K855">
        <f t="shared" si="38"/>
        <v>0</v>
      </c>
      <c r="L855">
        <f t="shared" si="38"/>
        <v>1</v>
      </c>
      <c r="M855">
        <f t="shared" si="38"/>
        <v>0</v>
      </c>
    </row>
    <row r="856" spans="1:13">
      <c r="A856" t="s">
        <v>151</v>
      </c>
      <c r="B856" t="s">
        <v>159</v>
      </c>
      <c r="C856" t="s">
        <v>898</v>
      </c>
      <c r="D856">
        <v>1766.8</v>
      </c>
      <c r="E856">
        <v>2</v>
      </c>
      <c r="F856">
        <f t="shared" si="37"/>
        <v>3533.6</v>
      </c>
      <c r="H856" t="str">
        <f t="shared" si="39"/>
        <v>Non-Communicable Disease and Injury</v>
      </c>
      <c r="I856" t="str">
        <f t="shared" si="39"/>
        <v>Diabetes Type I</v>
      </c>
      <c r="J856" t="str">
        <f t="shared" si="39"/>
        <v>Needle for blood draw</v>
      </c>
      <c r="K856">
        <f t="shared" si="38"/>
        <v>1766.8</v>
      </c>
      <c r="L856">
        <f t="shared" si="38"/>
        <v>2</v>
      </c>
      <c r="M856">
        <f t="shared" si="38"/>
        <v>3533.6</v>
      </c>
    </row>
    <row r="857" spans="1:13">
      <c r="A857" t="s">
        <v>151</v>
      </c>
      <c r="B857" t="s">
        <v>159</v>
      </c>
      <c r="C857" t="s">
        <v>1129</v>
      </c>
      <c r="D857">
        <v>0</v>
      </c>
      <c r="E857">
        <v>1</v>
      </c>
      <c r="F857">
        <f t="shared" si="37"/>
        <v>0</v>
      </c>
      <c r="H857" t="str">
        <f t="shared" si="39"/>
        <v>Non-Communicable Disease and Injury</v>
      </c>
      <c r="I857" t="str">
        <f t="shared" si="39"/>
        <v>Diabetes Type I</v>
      </c>
      <c r="J857" t="str">
        <f t="shared" si="39"/>
        <v>PT test reagents</v>
      </c>
      <c r="K857">
        <f t="shared" si="38"/>
        <v>0</v>
      </c>
      <c r="L857">
        <f t="shared" si="38"/>
        <v>1</v>
      </c>
      <c r="M857">
        <f t="shared" si="38"/>
        <v>0</v>
      </c>
    </row>
    <row r="858" spans="1:13">
      <c r="A858" t="s">
        <v>151</v>
      </c>
      <c r="B858" t="s">
        <v>159</v>
      </c>
      <c r="C858" t="s">
        <v>1166</v>
      </c>
      <c r="D858">
        <v>29937.599999999999</v>
      </c>
      <c r="E858">
        <v>1</v>
      </c>
      <c r="F858">
        <f t="shared" si="37"/>
        <v>29937.599999999999</v>
      </c>
      <c r="H858" t="str">
        <f t="shared" si="39"/>
        <v>Non-Communicable Disease and Injury</v>
      </c>
      <c r="I858" t="str">
        <f t="shared" si="39"/>
        <v>Diabetes Type I</v>
      </c>
      <c r="J858" t="str">
        <f t="shared" si="39"/>
        <v>Syringe, NSEP, 1 cc</v>
      </c>
      <c r="K858">
        <f t="shared" si="38"/>
        <v>29937.599999999999</v>
      </c>
      <c r="L858">
        <f t="shared" si="38"/>
        <v>1</v>
      </c>
      <c r="M858">
        <f t="shared" si="38"/>
        <v>29937.599999999999</v>
      </c>
    </row>
    <row r="859" spans="1:13">
      <c r="A859" t="s">
        <v>151</v>
      </c>
      <c r="B859" t="s">
        <v>159</v>
      </c>
      <c r="C859" t="s">
        <v>1167</v>
      </c>
      <c r="D859">
        <v>1319.6</v>
      </c>
      <c r="E859">
        <v>2</v>
      </c>
      <c r="F859">
        <f t="shared" si="37"/>
        <v>2639.2</v>
      </c>
      <c r="H859" t="str">
        <f t="shared" si="39"/>
        <v>Non-Communicable Disease and Injury</v>
      </c>
      <c r="I859" t="str">
        <f t="shared" si="39"/>
        <v>Diabetes Type I</v>
      </c>
      <c r="J859" t="str">
        <f t="shared" si="39"/>
        <v>Urine cup</v>
      </c>
      <c r="K859">
        <f t="shared" si="38"/>
        <v>1319.6</v>
      </c>
      <c r="L859">
        <f t="shared" si="38"/>
        <v>2</v>
      </c>
      <c r="M859">
        <f t="shared" si="38"/>
        <v>2639.2</v>
      </c>
    </row>
    <row r="860" spans="1:13">
      <c r="A860" t="s">
        <v>151</v>
      </c>
      <c r="B860" t="s">
        <v>160</v>
      </c>
      <c r="C860" t="s">
        <v>1159</v>
      </c>
      <c r="D860">
        <v>756</v>
      </c>
      <c r="E860">
        <v>1</v>
      </c>
      <c r="F860">
        <f t="shared" si="37"/>
        <v>756</v>
      </c>
      <c r="H860" t="str">
        <f t="shared" si="39"/>
        <v>Non-Communicable Disease and Injury</v>
      </c>
      <c r="I860" t="str">
        <f t="shared" si="39"/>
        <v>Diabetes Type II</v>
      </c>
      <c r="J860" t="str">
        <f t="shared" si="39"/>
        <v xml:space="preserve">Albumin Test Kit (Human) 1000ml_Each_MM016500_CMST
</v>
      </c>
      <c r="K860">
        <f t="shared" si="38"/>
        <v>756</v>
      </c>
      <c r="L860">
        <f t="shared" si="38"/>
        <v>1</v>
      </c>
      <c r="M860">
        <f t="shared" si="38"/>
        <v>756</v>
      </c>
    </row>
    <row r="861" spans="1:13">
      <c r="A861" t="s">
        <v>151</v>
      </c>
      <c r="B861" t="s">
        <v>160</v>
      </c>
      <c r="C861" t="s">
        <v>1168</v>
      </c>
      <c r="D861">
        <v>63720</v>
      </c>
      <c r="E861">
        <v>1</v>
      </c>
      <c r="F861">
        <f t="shared" si="37"/>
        <v>63720</v>
      </c>
      <c r="H861" t="str">
        <f t="shared" si="39"/>
        <v>Non-Communicable Disease and Injury</v>
      </c>
      <c r="I861" t="str">
        <f t="shared" si="39"/>
        <v>Diabetes Type II</v>
      </c>
      <c r="J861" t="str">
        <f t="shared" si="39"/>
        <v xml:space="preserve">Blood glucose test strips_Each_MM036370_CMST
</v>
      </c>
      <c r="K861">
        <f t="shared" si="38"/>
        <v>63720</v>
      </c>
      <c r="L861">
        <f t="shared" si="38"/>
        <v>1</v>
      </c>
      <c r="M861">
        <f t="shared" si="38"/>
        <v>63720</v>
      </c>
    </row>
    <row r="862" spans="1:13">
      <c r="A862" t="s">
        <v>151</v>
      </c>
      <c r="B862" t="s">
        <v>160</v>
      </c>
      <c r="C862" t="s">
        <v>894</v>
      </c>
      <c r="D862">
        <v>0</v>
      </c>
      <c r="E862">
        <v>1</v>
      </c>
      <c r="F862">
        <f t="shared" si="37"/>
        <v>0</v>
      </c>
      <c r="H862" t="str">
        <f t="shared" si="39"/>
        <v>Non-Communicable Disease and Injury</v>
      </c>
      <c r="I862" t="str">
        <f t="shared" si="39"/>
        <v>Diabetes Type II</v>
      </c>
      <c r="J862" t="str">
        <f t="shared" si="39"/>
        <v xml:space="preserve">Bottle, Blood Collecting Plain Plastic Vacutainer, 5ml_100_MM038700_CMST
</v>
      </c>
      <c r="K862">
        <f t="shared" si="38"/>
        <v>0</v>
      </c>
      <c r="L862">
        <f t="shared" si="38"/>
        <v>1</v>
      </c>
      <c r="M862">
        <f t="shared" si="38"/>
        <v>0</v>
      </c>
    </row>
    <row r="863" spans="1:13">
      <c r="A863" t="s">
        <v>151</v>
      </c>
      <c r="B863" t="s">
        <v>160</v>
      </c>
      <c r="C863" t="s">
        <v>891</v>
      </c>
      <c r="D863">
        <v>1075.92</v>
      </c>
      <c r="E863">
        <v>1</v>
      </c>
      <c r="F863">
        <f t="shared" si="37"/>
        <v>1075.92</v>
      </c>
      <c r="H863" t="str">
        <f t="shared" si="39"/>
        <v>Non-Communicable Disease and Injury</v>
      </c>
      <c r="I863" t="str">
        <f t="shared" si="39"/>
        <v>Diabetes Type II</v>
      </c>
      <c r="J863" t="str">
        <f t="shared" si="39"/>
        <v xml:space="preserve">Cotton wool, 500g_Each_FF007800_CMST
</v>
      </c>
      <c r="K863">
        <f t="shared" si="38"/>
        <v>1075.92</v>
      </c>
      <c r="L863">
        <f t="shared" si="38"/>
        <v>1</v>
      </c>
      <c r="M863">
        <f t="shared" si="38"/>
        <v>1075.92</v>
      </c>
    </row>
    <row r="864" spans="1:13">
      <c r="A864" t="s">
        <v>151</v>
      </c>
      <c r="B864" t="s">
        <v>160</v>
      </c>
      <c r="C864" t="s">
        <v>896</v>
      </c>
      <c r="D864">
        <v>800</v>
      </c>
      <c r="E864">
        <v>1</v>
      </c>
      <c r="F864">
        <f t="shared" si="37"/>
        <v>800</v>
      </c>
      <c r="H864" t="str">
        <f t="shared" si="39"/>
        <v>Non-Communicable Disease and Injury</v>
      </c>
      <c r="I864" t="str">
        <f t="shared" si="39"/>
        <v>Diabetes Type II</v>
      </c>
      <c r="J864" t="str">
        <f t="shared" si="39"/>
        <v xml:space="preserve">Creatinine Liquicolor Test Kit (Human), 200ml_Each_MM091500_CMST
</v>
      </c>
      <c r="K864">
        <f t="shared" si="38"/>
        <v>800</v>
      </c>
      <c r="L864">
        <f t="shared" si="38"/>
        <v>1</v>
      </c>
      <c r="M864">
        <f t="shared" si="38"/>
        <v>800</v>
      </c>
    </row>
    <row r="865" spans="1:13">
      <c r="A865" t="s">
        <v>151</v>
      </c>
      <c r="B865" t="s">
        <v>160</v>
      </c>
      <c r="C865" t="s">
        <v>1169</v>
      </c>
      <c r="D865">
        <v>0</v>
      </c>
      <c r="E865">
        <v>0.2</v>
      </c>
      <c r="F865">
        <f t="shared" si="37"/>
        <v>0</v>
      </c>
      <c r="H865" t="str">
        <f t="shared" si="39"/>
        <v>Non-Communicable Disease and Injury</v>
      </c>
      <c r="I865" t="str">
        <f t="shared" si="39"/>
        <v>Diabetes Type II</v>
      </c>
      <c r="J865" t="str">
        <f t="shared" si="39"/>
        <v xml:space="preserve">Glibenclamide 5mg, tablets_1000_AA028800_CMST
</v>
      </c>
      <c r="K865">
        <f t="shared" si="38"/>
        <v>0</v>
      </c>
      <c r="L865">
        <f t="shared" si="38"/>
        <v>0.2</v>
      </c>
      <c r="M865">
        <f t="shared" si="38"/>
        <v>0</v>
      </c>
    </row>
    <row r="866" spans="1:13">
      <c r="A866" t="s">
        <v>151</v>
      </c>
      <c r="B866" t="s">
        <v>160</v>
      </c>
      <c r="C866" t="s">
        <v>932</v>
      </c>
      <c r="D866">
        <v>0</v>
      </c>
      <c r="E866">
        <v>1</v>
      </c>
      <c r="F866">
        <f t="shared" si="37"/>
        <v>0</v>
      </c>
      <c r="H866" t="str">
        <f t="shared" si="39"/>
        <v>Non-Communicable Disease and Injury</v>
      </c>
      <c r="I866" t="str">
        <f t="shared" si="39"/>
        <v>Diabetes Type II</v>
      </c>
      <c r="J866" t="str">
        <f t="shared" si="39"/>
        <v xml:space="preserve">Glove disposable powdered latex medium_100_HH077700_CMST
</v>
      </c>
      <c r="K866">
        <f t="shared" si="38"/>
        <v>0</v>
      </c>
      <c r="L866">
        <f t="shared" si="38"/>
        <v>1</v>
      </c>
      <c r="M866">
        <f t="shared" si="38"/>
        <v>0</v>
      </c>
    </row>
    <row r="867" spans="1:13">
      <c r="A867" t="s">
        <v>151</v>
      </c>
      <c r="B867" t="s">
        <v>160</v>
      </c>
      <c r="C867" t="s">
        <v>1030</v>
      </c>
      <c r="D867">
        <v>0</v>
      </c>
      <c r="E867">
        <v>1</v>
      </c>
      <c r="F867">
        <f t="shared" si="37"/>
        <v>0</v>
      </c>
      <c r="H867" t="str">
        <f t="shared" si="39"/>
        <v>Non-Communicable Disease and Injury</v>
      </c>
      <c r="I867" t="str">
        <f t="shared" si="39"/>
        <v>Diabetes Type II</v>
      </c>
      <c r="J867" t="str">
        <f t="shared" si="39"/>
        <v xml:space="preserve">Glucose in urine (Clinistix)_50_MM134450_CMST
</v>
      </c>
      <c r="K867">
        <f t="shared" si="38"/>
        <v>0</v>
      </c>
      <c r="L867">
        <f t="shared" si="38"/>
        <v>1</v>
      </c>
      <c r="M867">
        <f t="shared" si="38"/>
        <v>0</v>
      </c>
    </row>
    <row r="868" spans="1:13">
      <c r="A868" t="s">
        <v>151</v>
      </c>
      <c r="B868" t="s">
        <v>160</v>
      </c>
      <c r="C868" t="s">
        <v>1162</v>
      </c>
      <c r="D868">
        <v>9400</v>
      </c>
      <c r="E868">
        <v>1</v>
      </c>
      <c r="F868">
        <f t="shared" si="37"/>
        <v>9400</v>
      </c>
      <c r="H868" t="str">
        <f t="shared" si="39"/>
        <v>Non-Communicable Disease and Injury</v>
      </c>
      <c r="I868" t="str">
        <f t="shared" si="39"/>
        <v>Diabetes Type II</v>
      </c>
      <c r="J868" t="str">
        <f t="shared" si="39"/>
        <v>HbA1c cartridges</v>
      </c>
      <c r="K868">
        <f t="shared" si="38"/>
        <v>9400</v>
      </c>
      <c r="L868">
        <f t="shared" si="38"/>
        <v>1</v>
      </c>
      <c r="M868">
        <f t="shared" si="38"/>
        <v>9400</v>
      </c>
    </row>
    <row r="869" spans="1:13">
      <c r="A869" t="s">
        <v>151</v>
      </c>
      <c r="B869" t="s">
        <v>160</v>
      </c>
      <c r="C869" t="s">
        <v>1163</v>
      </c>
      <c r="D869">
        <v>5573.4</v>
      </c>
      <c r="E869">
        <v>0.25</v>
      </c>
      <c r="F869">
        <f t="shared" si="37"/>
        <v>1393.35</v>
      </c>
      <c r="H869" t="str">
        <f t="shared" si="39"/>
        <v>Non-Communicable Disease and Injury</v>
      </c>
      <c r="I869" t="str">
        <f t="shared" si="39"/>
        <v>Diabetes Type II</v>
      </c>
      <c r="J869" t="str">
        <f t="shared" si="39"/>
        <v xml:space="preserve">Insulin soluble 100 IU/ml, 10ml_Each_BB042900_CMST
</v>
      </c>
      <c r="K869">
        <f t="shared" si="38"/>
        <v>5573.4</v>
      </c>
      <c r="L869">
        <f t="shared" si="38"/>
        <v>0.25</v>
      </c>
      <c r="M869">
        <f t="shared" si="38"/>
        <v>1393.35</v>
      </c>
    </row>
    <row r="870" spans="1:13">
      <c r="A870" t="s">
        <v>151</v>
      </c>
      <c r="B870" t="s">
        <v>160</v>
      </c>
      <c r="C870" t="s">
        <v>1164</v>
      </c>
      <c r="D870">
        <v>5764.16</v>
      </c>
      <c r="E870">
        <v>0.25</v>
      </c>
      <c r="F870">
        <f t="shared" si="37"/>
        <v>1441.04</v>
      </c>
      <c r="H870" t="str">
        <f t="shared" si="39"/>
        <v>Non-Communicable Disease and Injury</v>
      </c>
      <c r="I870" t="str">
        <f t="shared" si="39"/>
        <v>Diabetes Type II</v>
      </c>
      <c r="J870" t="str">
        <f t="shared" si="39"/>
        <v xml:space="preserve">Insulin zinc suspension (lente) 100 IU/ml, 10ml_Each_BB043200_CMST
</v>
      </c>
      <c r="K870">
        <f t="shared" si="38"/>
        <v>5764.16</v>
      </c>
      <c r="L870">
        <f t="shared" si="38"/>
        <v>0.25</v>
      </c>
      <c r="M870">
        <f t="shared" si="38"/>
        <v>1441.04</v>
      </c>
    </row>
    <row r="871" spans="1:13">
      <c r="A871" t="s">
        <v>151</v>
      </c>
      <c r="B871" t="s">
        <v>160</v>
      </c>
      <c r="C871" t="s">
        <v>1170</v>
      </c>
      <c r="D871">
        <v>0</v>
      </c>
      <c r="E871">
        <v>0.9</v>
      </c>
      <c r="F871">
        <f t="shared" si="37"/>
        <v>0</v>
      </c>
      <c r="H871" t="str">
        <f t="shared" si="39"/>
        <v>Non-Communicable Disease and Injury</v>
      </c>
      <c r="I871" t="str">
        <f t="shared" si="39"/>
        <v>Diabetes Type II</v>
      </c>
      <c r="J871" t="str">
        <f t="shared" si="39"/>
        <v xml:space="preserve">Metformin hydrochloride 500mg, tablets_1000_AA042000_CMST
</v>
      </c>
      <c r="K871">
        <f t="shared" si="38"/>
        <v>0</v>
      </c>
      <c r="L871">
        <f t="shared" si="38"/>
        <v>0.9</v>
      </c>
      <c r="M871">
        <f t="shared" si="38"/>
        <v>0</v>
      </c>
    </row>
    <row r="872" spans="1:13">
      <c r="A872" t="s">
        <v>151</v>
      </c>
      <c r="B872" t="s">
        <v>160</v>
      </c>
      <c r="C872" t="s">
        <v>898</v>
      </c>
      <c r="D872">
        <v>883.4</v>
      </c>
      <c r="E872">
        <v>1</v>
      </c>
      <c r="F872">
        <f t="shared" si="37"/>
        <v>883.4</v>
      </c>
      <c r="H872" t="str">
        <f t="shared" si="39"/>
        <v>Non-Communicable Disease and Injury</v>
      </c>
      <c r="I872" t="str">
        <f t="shared" si="39"/>
        <v>Diabetes Type II</v>
      </c>
      <c r="J872" t="str">
        <f t="shared" si="39"/>
        <v>Needle for blood draw</v>
      </c>
      <c r="K872">
        <f t="shared" si="38"/>
        <v>883.4</v>
      </c>
      <c r="L872">
        <f t="shared" si="38"/>
        <v>1</v>
      </c>
      <c r="M872">
        <f t="shared" si="38"/>
        <v>883.4</v>
      </c>
    </row>
    <row r="873" spans="1:13">
      <c r="A873" t="s">
        <v>151</v>
      </c>
      <c r="B873" t="s">
        <v>160</v>
      </c>
      <c r="C873" t="s">
        <v>1129</v>
      </c>
      <c r="D873">
        <v>0</v>
      </c>
      <c r="E873">
        <v>1</v>
      </c>
      <c r="F873">
        <f t="shared" si="37"/>
        <v>0</v>
      </c>
      <c r="H873" t="str">
        <f t="shared" si="39"/>
        <v>Non-Communicable Disease and Injury</v>
      </c>
      <c r="I873" t="str">
        <f t="shared" si="39"/>
        <v>Diabetes Type II</v>
      </c>
      <c r="J873" t="str">
        <f t="shared" si="39"/>
        <v>PT test reagents</v>
      </c>
      <c r="K873">
        <f t="shared" si="38"/>
        <v>0</v>
      </c>
      <c r="L873">
        <f t="shared" si="38"/>
        <v>1</v>
      </c>
      <c r="M873">
        <f t="shared" si="38"/>
        <v>0</v>
      </c>
    </row>
    <row r="874" spans="1:13">
      <c r="A874" t="s">
        <v>151</v>
      </c>
      <c r="B874" t="s">
        <v>160</v>
      </c>
      <c r="C874" t="s">
        <v>1166</v>
      </c>
      <c r="D874">
        <v>29937.599999999999</v>
      </c>
      <c r="E874">
        <v>0.25</v>
      </c>
      <c r="F874">
        <f t="shared" si="37"/>
        <v>7484.4</v>
      </c>
      <c r="H874" t="str">
        <f t="shared" si="39"/>
        <v>Non-Communicable Disease and Injury</v>
      </c>
      <c r="I874" t="str">
        <f t="shared" si="39"/>
        <v>Diabetes Type II</v>
      </c>
      <c r="J874" t="str">
        <f t="shared" si="39"/>
        <v>Syringe, NSEP, 1 cc</v>
      </c>
      <c r="K874">
        <f t="shared" si="38"/>
        <v>29937.599999999999</v>
      </c>
      <c r="L874">
        <f t="shared" si="38"/>
        <v>0.25</v>
      </c>
      <c r="M874">
        <f t="shared" si="38"/>
        <v>7484.4</v>
      </c>
    </row>
    <row r="875" spans="1:13">
      <c r="A875" t="s">
        <v>151</v>
      </c>
      <c r="B875" t="s">
        <v>160</v>
      </c>
      <c r="C875" t="s">
        <v>1167</v>
      </c>
      <c r="D875">
        <v>659.8</v>
      </c>
      <c r="E875">
        <v>1</v>
      </c>
      <c r="F875">
        <f t="shared" si="37"/>
        <v>659.8</v>
      </c>
      <c r="H875" t="str">
        <f t="shared" si="39"/>
        <v>Non-Communicable Disease and Injury</v>
      </c>
      <c r="I875" t="str">
        <f t="shared" si="39"/>
        <v>Diabetes Type II</v>
      </c>
      <c r="J875" t="str">
        <f t="shared" si="39"/>
        <v>Urine cup</v>
      </c>
      <c r="K875">
        <f t="shared" si="38"/>
        <v>659.8</v>
      </c>
      <c r="L875">
        <f t="shared" si="38"/>
        <v>1</v>
      </c>
      <c r="M875">
        <f t="shared" si="38"/>
        <v>659.8</v>
      </c>
    </row>
    <row r="876" spans="1:13">
      <c r="A876" t="s">
        <v>151</v>
      </c>
      <c r="B876" t="s">
        <v>747</v>
      </c>
      <c r="C876" t="s">
        <v>1136</v>
      </c>
      <c r="D876">
        <v>58199.040000000001</v>
      </c>
      <c r="E876">
        <v>1</v>
      </c>
      <c r="F876">
        <f t="shared" si="37"/>
        <v>58199.040000000001</v>
      </c>
      <c r="H876" t="str">
        <f t="shared" si="39"/>
        <v>Non-Communicable Disease and Injury</v>
      </c>
      <c r="I876" t="str">
        <f t="shared" si="39"/>
        <v>Head and neck cancer (esophageal)</v>
      </c>
      <c r="J876" t="str">
        <f t="shared" si="39"/>
        <v>5-Fluorouracil 500mg injection</v>
      </c>
      <c r="K876">
        <f t="shared" si="38"/>
        <v>58199.040000000001</v>
      </c>
      <c r="L876">
        <f t="shared" si="38"/>
        <v>1</v>
      </c>
      <c r="M876">
        <f t="shared" si="38"/>
        <v>58199.040000000001</v>
      </c>
    </row>
    <row r="877" spans="1:13">
      <c r="A877" t="s">
        <v>151</v>
      </c>
      <c r="B877" t="s">
        <v>747</v>
      </c>
      <c r="C877" t="s">
        <v>1171</v>
      </c>
      <c r="D877">
        <v>0</v>
      </c>
      <c r="E877">
        <v>1</v>
      </c>
      <c r="F877">
        <f t="shared" si="37"/>
        <v>0</v>
      </c>
      <c r="H877" t="str">
        <f t="shared" si="39"/>
        <v>Non-Communicable Disease and Injury</v>
      </c>
      <c r="I877" t="str">
        <f t="shared" si="39"/>
        <v>Head and neck cancer (esophageal)</v>
      </c>
      <c r="J877" t="str">
        <f t="shared" si="39"/>
        <v xml:space="preserve">Carboplatin 10mg/ml, 45ml ( 450mg) injection_Each_BB011700_CMST
</v>
      </c>
      <c r="K877">
        <f t="shared" si="38"/>
        <v>0</v>
      </c>
      <c r="L877">
        <f t="shared" si="38"/>
        <v>1</v>
      </c>
      <c r="M877">
        <f t="shared" si="38"/>
        <v>0</v>
      </c>
    </row>
    <row r="878" spans="1:13">
      <c r="A878" t="s">
        <v>151</v>
      </c>
      <c r="B878" t="s">
        <v>747</v>
      </c>
      <c r="C878" t="s">
        <v>1172</v>
      </c>
      <c r="D878">
        <v>0</v>
      </c>
      <c r="E878">
        <v>1</v>
      </c>
      <c r="F878">
        <f t="shared" si="37"/>
        <v>0</v>
      </c>
      <c r="H878" t="str">
        <f t="shared" si="39"/>
        <v>Non-Communicable Disease and Injury</v>
      </c>
      <c r="I878" t="str">
        <f t="shared" si="39"/>
        <v>Head and neck cancer (esophageal)</v>
      </c>
      <c r="J878" t="str">
        <f t="shared" si="39"/>
        <v>Cetuximab 100mg/50mL (50mL)</v>
      </c>
      <c r="K878">
        <f t="shared" si="38"/>
        <v>0</v>
      </c>
      <c r="L878">
        <f t="shared" si="38"/>
        <v>1</v>
      </c>
      <c r="M878">
        <f t="shared" si="38"/>
        <v>0</v>
      </c>
    </row>
    <row r="879" spans="1:13">
      <c r="A879" t="s">
        <v>151</v>
      </c>
      <c r="B879" t="s">
        <v>747</v>
      </c>
      <c r="C879" t="s">
        <v>1142</v>
      </c>
      <c r="D879">
        <v>0</v>
      </c>
      <c r="E879">
        <v>1</v>
      </c>
      <c r="F879">
        <f t="shared" si="37"/>
        <v>0</v>
      </c>
      <c r="H879" t="str">
        <f t="shared" si="39"/>
        <v>Non-Communicable Disease and Injury</v>
      </c>
      <c r="I879" t="str">
        <f t="shared" si="39"/>
        <v>Head and neck cancer (esophageal)</v>
      </c>
      <c r="J879" t="str">
        <f t="shared" si="39"/>
        <v xml:space="preserve">Cisplatin 50mg PFR_Each_BB015600_CMST
</v>
      </c>
      <c r="K879">
        <f t="shared" si="38"/>
        <v>0</v>
      </c>
      <c r="L879">
        <f t="shared" si="38"/>
        <v>1</v>
      </c>
      <c r="M879">
        <f t="shared" si="38"/>
        <v>0</v>
      </c>
    </row>
    <row r="880" spans="1:13">
      <c r="A880" t="s">
        <v>151</v>
      </c>
      <c r="B880" t="s">
        <v>747</v>
      </c>
      <c r="C880" t="s">
        <v>1173</v>
      </c>
      <c r="D880">
        <v>434121.9</v>
      </c>
      <c r="E880">
        <v>1</v>
      </c>
      <c r="F880">
        <f t="shared" si="37"/>
        <v>434121.9</v>
      </c>
      <c r="H880" t="str">
        <f t="shared" si="39"/>
        <v>Non-Communicable Disease and Injury</v>
      </c>
      <c r="I880" t="str">
        <f t="shared" si="39"/>
        <v>Head and neck cancer (esophageal)</v>
      </c>
      <c r="J880" t="str">
        <f t="shared" si="39"/>
        <v>Docetaxel concentrate 80mg/2ml PFR with solvent</v>
      </c>
      <c r="K880">
        <f t="shared" si="38"/>
        <v>434121.9</v>
      </c>
      <c r="L880">
        <f t="shared" si="38"/>
        <v>1</v>
      </c>
      <c r="M880">
        <f t="shared" si="38"/>
        <v>434121.9</v>
      </c>
    </row>
    <row r="881" spans="1:13">
      <c r="A881" t="s">
        <v>151</v>
      </c>
      <c r="B881" t="s">
        <v>747</v>
      </c>
      <c r="C881" t="s">
        <v>1174</v>
      </c>
      <c r="D881">
        <v>41570918.399999999</v>
      </c>
      <c r="E881">
        <v>1</v>
      </c>
      <c r="F881">
        <f t="shared" si="37"/>
        <v>41570918.399999999</v>
      </c>
      <c r="H881" t="str">
        <f t="shared" si="39"/>
        <v>Non-Communicable Disease and Injury</v>
      </c>
      <c r="I881" t="str">
        <f t="shared" si="39"/>
        <v>Head and neck cancer (esophageal)</v>
      </c>
      <c r="J881" t="str">
        <f t="shared" si="39"/>
        <v>Ifosfamide 1g10ml</v>
      </c>
      <c r="K881">
        <f t="shared" si="38"/>
        <v>41570918.399999999</v>
      </c>
      <c r="L881">
        <f t="shared" si="38"/>
        <v>1</v>
      </c>
      <c r="M881">
        <f t="shared" si="38"/>
        <v>41570918.399999999</v>
      </c>
    </row>
    <row r="882" spans="1:13">
      <c r="A882" t="s">
        <v>151</v>
      </c>
      <c r="B882" t="s">
        <v>747</v>
      </c>
      <c r="C882" t="s">
        <v>1143</v>
      </c>
      <c r="D882">
        <v>145668.54999999999</v>
      </c>
      <c r="E882">
        <v>1</v>
      </c>
      <c r="F882">
        <f t="shared" si="37"/>
        <v>145668.54999999999</v>
      </c>
      <c r="H882" t="str">
        <f t="shared" si="39"/>
        <v>Non-Communicable Disease and Injury</v>
      </c>
      <c r="I882" t="str">
        <f t="shared" si="39"/>
        <v>Head and neck cancer (esophageal)</v>
      </c>
      <c r="J882" t="str">
        <f t="shared" si="39"/>
        <v xml:space="preserve">Paclitaxel concentrate 6mg/ml, 50ml ( 300mg) injection_Each_BB060600_CMST
</v>
      </c>
      <c r="K882">
        <f t="shared" si="38"/>
        <v>145668.54999999999</v>
      </c>
      <c r="L882">
        <f t="shared" si="38"/>
        <v>1</v>
      </c>
      <c r="M882">
        <f t="shared" si="38"/>
        <v>145668.54999999999</v>
      </c>
    </row>
    <row r="883" spans="1:13">
      <c r="A883" t="s">
        <v>151</v>
      </c>
      <c r="B883" t="s">
        <v>748</v>
      </c>
      <c r="C883" t="s">
        <v>1175</v>
      </c>
      <c r="D883">
        <v>0</v>
      </c>
      <c r="E883">
        <v>0.5</v>
      </c>
      <c r="F883">
        <f t="shared" si="37"/>
        <v>0</v>
      </c>
      <c r="H883" t="str">
        <f t="shared" si="39"/>
        <v>Non-Communicable Disease and Injury</v>
      </c>
      <c r="I883" t="str">
        <f t="shared" si="39"/>
        <v>HER2</v>
      </c>
      <c r="J883" t="str">
        <f t="shared" si="39"/>
        <v>Fulvestrant 500mg</v>
      </c>
      <c r="K883">
        <f t="shared" si="38"/>
        <v>0</v>
      </c>
      <c r="L883">
        <f t="shared" si="38"/>
        <v>0.5</v>
      </c>
      <c r="M883">
        <f t="shared" si="38"/>
        <v>0</v>
      </c>
    </row>
    <row r="884" spans="1:13">
      <c r="A884" t="s">
        <v>151</v>
      </c>
      <c r="B884" t="s">
        <v>748</v>
      </c>
      <c r="C884" t="s">
        <v>1176</v>
      </c>
      <c r="D884">
        <v>0</v>
      </c>
      <c r="E884">
        <v>0.5</v>
      </c>
      <c r="F884">
        <f t="shared" si="37"/>
        <v>0</v>
      </c>
      <c r="H884" t="str">
        <f t="shared" si="39"/>
        <v>Non-Communicable Disease and Injury</v>
      </c>
      <c r="I884" t="str">
        <f t="shared" si="39"/>
        <v>HER2</v>
      </c>
      <c r="J884" t="str">
        <f t="shared" si="39"/>
        <v>Goselerin</v>
      </c>
      <c r="K884">
        <f t="shared" si="38"/>
        <v>0</v>
      </c>
      <c r="L884">
        <f t="shared" si="38"/>
        <v>0.5</v>
      </c>
      <c r="M884">
        <f t="shared" si="38"/>
        <v>0</v>
      </c>
    </row>
    <row r="885" spans="1:13">
      <c r="A885" t="s">
        <v>151</v>
      </c>
      <c r="B885" t="s">
        <v>748</v>
      </c>
      <c r="C885" t="s">
        <v>1177</v>
      </c>
      <c r="D885">
        <v>0</v>
      </c>
      <c r="E885">
        <v>0.5</v>
      </c>
      <c r="F885">
        <f t="shared" si="37"/>
        <v>0</v>
      </c>
      <c r="H885" t="str">
        <f t="shared" si="39"/>
        <v>Non-Communicable Disease and Injury</v>
      </c>
      <c r="I885" t="str">
        <f t="shared" si="39"/>
        <v>HER2</v>
      </c>
      <c r="J885" t="str">
        <f t="shared" si="39"/>
        <v>Trastuzumab 440mg</v>
      </c>
      <c r="K885">
        <f t="shared" si="38"/>
        <v>0</v>
      </c>
      <c r="L885">
        <f t="shared" si="38"/>
        <v>0.5</v>
      </c>
      <c r="M885">
        <f t="shared" si="38"/>
        <v>0</v>
      </c>
    </row>
    <row r="886" spans="1:13">
      <c r="A886" t="s">
        <v>151</v>
      </c>
      <c r="B886" t="s">
        <v>749</v>
      </c>
      <c r="C886" t="s">
        <v>894</v>
      </c>
      <c r="D886">
        <v>338.67</v>
      </c>
      <c r="E886">
        <v>1</v>
      </c>
      <c r="F886">
        <f t="shared" si="37"/>
        <v>338.67</v>
      </c>
      <c r="H886" t="str">
        <f t="shared" si="39"/>
        <v>Non-Communicable Disease and Injury</v>
      </c>
      <c r="I886" t="str">
        <f t="shared" si="39"/>
        <v>High cholesterol</v>
      </c>
      <c r="J886" t="str">
        <f t="shared" si="39"/>
        <v xml:space="preserve">Bottle, Blood Collecting Plain Plastic Vacutainer, 5ml_100_MM038700_CMST
</v>
      </c>
      <c r="K886">
        <f t="shared" si="38"/>
        <v>338.67</v>
      </c>
      <c r="L886">
        <f t="shared" si="38"/>
        <v>1</v>
      </c>
      <c r="M886">
        <f t="shared" si="38"/>
        <v>338.67</v>
      </c>
    </row>
    <row r="887" spans="1:13">
      <c r="A887" t="s">
        <v>151</v>
      </c>
      <c r="B887" t="s">
        <v>749</v>
      </c>
      <c r="C887" t="s">
        <v>1122</v>
      </c>
      <c r="D887">
        <v>1950</v>
      </c>
      <c r="E887">
        <v>1</v>
      </c>
      <c r="F887">
        <f t="shared" si="37"/>
        <v>1950</v>
      </c>
      <c r="H887" t="str">
        <f t="shared" si="39"/>
        <v>Non-Communicable Disease and Injury</v>
      </c>
      <c r="I887" t="str">
        <f t="shared" si="39"/>
        <v>High cholesterol</v>
      </c>
      <c r="J887" t="str">
        <f t="shared" si="39"/>
        <v>Cholesterol test (reagent)</v>
      </c>
      <c r="K887">
        <f t="shared" si="38"/>
        <v>1950</v>
      </c>
      <c r="L887">
        <f t="shared" si="38"/>
        <v>1</v>
      </c>
      <c r="M887">
        <f t="shared" si="38"/>
        <v>1950</v>
      </c>
    </row>
    <row r="888" spans="1:13">
      <c r="A888" t="s">
        <v>151</v>
      </c>
      <c r="B888" t="s">
        <v>749</v>
      </c>
      <c r="C888" t="s">
        <v>896</v>
      </c>
      <c r="D888">
        <v>800</v>
      </c>
      <c r="E888">
        <v>1</v>
      </c>
      <c r="F888">
        <f t="shared" si="37"/>
        <v>800</v>
      </c>
      <c r="H888" t="str">
        <f t="shared" si="39"/>
        <v>Non-Communicable Disease and Injury</v>
      </c>
      <c r="I888" t="str">
        <f t="shared" si="39"/>
        <v>High cholesterol</v>
      </c>
      <c r="J888" t="str">
        <f t="shared" si="39"/>
        <v xml:space="preserve">Creatinine Liquicolor Test Kit (Human), 200ml_Each_MM091500_CMST
</v>
      </c>
      <c r="K888">
        <f t="shared" si="38"/>
        <v>800</v>
      </c>
      <c r="L888">
        <f t="shared" si="38"/>
        <v>1</v>
      </c>
      <c r="M888">
        <f t="shared" si="38"/>
        <v>800</v>
      </c>
    </row>
    <row r="889" spans="1:13">
      <c r="A889" t="s">
        <v>151</v>
      </c>
      <c r="B889" t="s">
        <v>749</v>
      </c>
      <c r="C889" t="s">
        <v>1178</v>
      </c>
      <c r="D889">
        <v>43.16</v>
      </c>
      <c r="E889">
        <v>1</v>
      </c>
      <c r="F889">
        <f t="shared" si="37"/>
        <v>43.16</v>
      </c>
      <c r="H889" t="str">
        <f t="shared" si="39"/>
        <v>Non-Communicable Disease and Injury</v>
      </c>
      <c r="I889" t="str">
        <f t="shared" si="39"/>
        <v>High cholesterol</v>
      </c>
      <c r="J889" t="str">
        <f t="shared" si="39"/>
        <v>Gloves, exam, latex, disposable, pair</v>
      </c>
      <c r="K889">
        <f t="shared" si="38"/>
        <v>43.16</v>
      </c>
      <c r="L889">
        <f t="shared" si="38"/>
        <v>1</v>
      </c>
      <c r="M889">
        <f t="shared" si="38"/>
        <v>43.16</v>
      </c>
    </row>
    <row r="890" spans="1:13">
      <c r="A890" t="s">
        <v>151</v>
      </c>
      <c r="B890" t="s">
        <v>749</v>
      </c>
      <c r="C890" t="s">
        <v>898</v>
      </c>
      <c r="D890">
        <v>883.4</v>
      </c>
      <c r="E890">
        <v>1</v>
      </c>
      <c r="F890">
        <f t="shared" si="37"/>
        <v>883.4</v>
      </c>
      <c r="H890" t="str">
        <f t="shared" si="39"/>
        <v>Non-Communicable Disease and Injury</v>
      </c>
      <c r="I890" t="str">
        <f t="shared" si="39"/>
        <v>High cholesterol</v>
      </c>
      <c r="J890" t="str">
        <f t="shared" si="39"/>
        <v>Needle for blood draw</v>
      </c>
      <c r="K890">
        <f t="shared" si="38"/>
        <v>883.4</v>
      </c>
      <c r="L890">
        <f t="shared" si="38"/>
        <v>1</v>
      </c>
      <c r="M890">
        <f t="shared" si="38"/>
        <v>883.4</v>
      </c>
    </row>
    <row r="891" spans="1:13">
      <c r="A891" t="s">
        <v>151</v>
      </c>
      <c r="B891" t="s">
        <v>749</v>
      </c>
      <c r="C891" t="s">
        <v>1129</v>
      </c>
      <c r="D891">
        <v>0</v>
      </c>
      <c r="E891">
        <v>1</v>
      </c>
      <c r="F891">
        <f t="shared" si="37"/>
        <v>0</v>
      </c>
      <c r="H891" t="str">
        <f t="shared" si="39"/>
        <v>Non-Communicable Disease and Injury</v>
      </c>
      <c r="I891" t="str">
        <f t="shared" si="39"/>
        <v>High cholesterol</v>
      </c>
      <c r="J891" t="str">
        <f t="shared" si="39"/>
        <v>PT test reagents</v>
      </c>
      <c r="K891">
        <f t="shared" si="38"/>
        <v>0</v>
      </c>
      <c r="L891">
        <f t="shared" si="38"/>
        <v>1</v>
      </c>
      <c r="M891">
        <f t="shared" si="38"/>
        <v>0</v>
      </c>
    </row>
    <row r="892" spans="1:13">
      <c r="A892" t="s">
        <v>151</v>
      </c>
      <c r="B892" t="s">
        <v>749</v>
      </c>
      <c r="C892" t="s">
        <v>1179</v>
      </c>
      <c r="D892">
        <v>191160</v>
      </c>
      <c r="E892">
        <v>1</v>
      </c>
      <c r="F892">
        <f t="shared" si="37"/>
        <v>191160</v>
      </c>
      <c r="H892" t="str">
        <f t="shared" si="39"/>
        <v>Non-Communicable Disease and Injury</v>
      </c>
      <c r="I892" t="str">
        <f t="shared" si="39"/>
        <v>High cholesterol</v>
      </c>
      <c r="J892" t="str">
        <f t="shared" si="39"/>
        <v>Simvastatin 20mg tablets</v>
      </c>
      <c r="K892">
        <f t="shared" si="38"/>
        <v>191160</v>
      </c>
      <c r="L892">
        <f t="shared" si="38"/>
        <v>1</v>
      </c>
      <c r="M892">
        <f t="shared" si="38"/>
        <v>191160</v>
      </c>
    </row>
    <row r="893" spans="1:13">
      <c r="A893" t="s">
        <v>151</v>
      </c>
      <c r="B893" t="s">
        <v>750</v>
      </c>
      <c r="C893" t="s">
        <v>1180</v>
      </c>
      <c r="D893">
        <v>122.69</v>
      </c>
      <c r="E893">
        <v>1</v>
      </c>
      <c r="F893">
        <f t="shared" si="37"/>
        <v>122.69</v>
      </c>
      <c r="H893" t="str">
        <f t="shared" si="39"/>
        <v>Non-Communicable Disease and Injury</v>
      </c>
      <c r="I893" t="str">
        <f t="shared" si="39"/>
        <v>Hodgkin's lymphoma</v>
      </c>
      <c r="J893" t="str">
        <f t="shared" si="39"/>
        <v>Bleomycin 15mg (15,000 IU) PFR</v>
      </c>
      <c r="K893">
        <f t="shared" si="38"/>
        <v>122.69</v>
      </c>
      <c r="L893">
        <f t="shared" si="38"/>
        <v>1</v>
      </c>
      <c r="M893">
        <f t="shared" si="38"/>
        <v>122.69</v>
      </c>
    </row>
    <row r="894" spans="1:13">
      <c r="A894" t="s">
        <v>151</v>
      </c>
      <c r="B894" t="s">
        <v>750</v>
      </c>
      <c r="C894" t="s">
        <v>1181</v>
      </c>
      <c r="D894">
        <v>0</v>
      </c>
      <c r="E894">
        <v>1</v>
      </c>
      <c r="F894">
        <f t="shared" si="37"/>
        <v>0</v>
      </c>
      <c r="H894" t="str">
        <f t="shared" si="39"/>
        <v>Non-Communicable Disease and Injury</v>
      </c>
      <c r="I894" t="str">
        <f t="shared" si="39"/>
        <v>Hodgkin's lymphoma</v>
      </c>
      <c r="J894" t="str">
        <f t="shared" si="39"/>
        <v>Brentuximab 50mg</v>
      </c>
      <c r="K894">
        <f t="shared" si="38"/>
        <v>0</v>
      </c>
      <c r="L894">
        <f t="shared" si="38"/>
        <v>1</v>
      </c>
      <c r="M894">
        <f t="shared" si="38"/>
        <v>0</v>
      </c>
    </row>
    <row r="895" spans="1:13">
      <c r="A895" t="s">
        <v>151</v>
      </c>
      <c r="B895" t="s">
        <v>750</v>
      </c>
      <c r="C895" t="s">
        <v>1182</v>
      </c>
      <c r="D895">
        <v>33421.440000000002</v>
      </c>
      <c r="E895">
        <v>1</v>
      </c>
      <c r="F895">
        <f t="shared" si="37"/>
        <v>33421.440000000002</v>
      </c>
      <c r="H895" t="str">
        <f t="shared" si="39"/>
        <v>Non-Communicable Disease and Injury</v>
      </c>
      <c r="I895" t="str">
        <f t="shared" si="39"/>
        <v>Hodgkin's lymphoma</v>
      </c>
      <c r="J895" t="str">
        <f t="shared" si="39"/>
        <v>Cyclophosphamide 50mg, tablets</v>
      </c>
      <c r="K895">
        <f t="shared" si="38"/>
        <v>33421.440000000002</v>
      </c>
      <c r="L895">
        <f t="shared" si="38"/>
        <v>1</v>
      </c>
      <c r="M895">
        <f t="shared" si="38"/>
        <v>33421.440000000002</v>
      </c>
    </row>
    <row r="896" spans="1:13">
      <c r="A896" t="s">
        <v>151</v>
      </c>
      <c r="B896" t="s">
        <v>750</v>
      </c>
      <c r="C896" t="s">
        <v>1183</v>
      </c>
      <c r="D896">
        <v>103118.74</v>
      </c>
      <c r="E896">
        <v>1</v>
      </c>
      <c r="F896">
        <f t="shared" si="37"/>
        <v>103118.74</v>
      </c>
      <c r="H896" t="str">
        <f t="shared" si="39"/>
        <v>Non-Communicable Disease and Injury</v>
      </c>
      <c r="I896" t="str">
        <f t="shared" si="39"/>
        <v>Hodgkin's lymphoma</v>
      </c>
      <c r="J896" t="str">
        <f t="shared" si="39"/>
        <v xml:space="preserve">Dacarbazine 500mg, PFR_Each_BB019200_CMST
</v>
      </c>
      <c r="K896">
        <f t="shared" si="38"/>
        <v>103118.74</v>
      </c>
      <c r="L896">
        <f t="shared" si="38"/>
        <v>1</v>
      </c>
      <c r="M896">
        <f t="shared" si="38"/>
        <v>103118.74</v>
      </c>
    </row>
    <row r="897" spans="1:13">
      <c r="A897" t="s">
        <v>151</v>
      </c>
      <c r="B897" t="s">
        <v>750</v>
      </c>
      <c r="C897" t="s">
        <v>1139</v>
      </c>
      <c r="D897">
        <v>64954.6</v>
      </c>
      <c r="E897">
        <v>1</v>
      </c>
      <c r="F897">
        <f t="shared" si="37"/>
        <v>64954.6</v>
      </c>
      <c r="H897" t="str">
        <f t="shared" si="39"/>
        <v>Non-Communicable Disease and Injury</v>
      </c>
      <c r="I897" t="str">
        <f t="shared" si="39"/>
        <v>Hodgkin's lymphoma</v>
      </c>
      <c r="J897" t="str">
        <f t="shared" si="39"/>
        <v xml:space="preserve">Doxorubicin 50mg vial_Each_BB026400_CMST
</v>
      </c>
      <c r="K897">
        <f t="shared" si="38"/>
        <v>64954.6</v>
      </c>
      <c r="L897">
        <f t="shared" si="38"/>
        <v>1</v>
      </c>
      <c r="M897">
        <f t="shared" si="38"/>
        <v>64954.6</v>
      </c>
    </row>
    <row r="898" spans="1:13">
      <c r="A898" t="s">
        <v>151</v>
      </c>
      <c r="B898" t="s">
        <v>750</v>
      </c>
      <c r="C898" t="s">
        <v>1184</v>
      </c>
      <c r="D898">
        <v>107185.44</v>
      </c>
      <c r="E898">
        <v>1</v>
      </c>
      <c r="F898">
        <f t="shared" si="37"/>
        <v>107185.44</v>
      </c>
      <c r="H898" t="str">
        <f t="shared" si="39"/>
        <v>Non-Communicable Disease and Injury</v>
      </c>
      <c r="I898" t="str">
        <f t="shared" si="39"/>
        <v>Hodgkin's lymphoma</v>
      </c>
      <c r="J898" t="str">
        <f t="shared" si="39"/>
        <v>Etoposide 20mg/ml, 10ml</v>
      </c>
      <c r="K898">
        <f t="shared" si="38"/>
        <v>107185.44</v>
      </c>
      <c r="L898">
        <f t="shared" si="38"/>
        <v>1</v>
      </c>
      <c r="M898">
        <f t="shared" si="38"/>
        <v>107185.44</v>
      </c>
    </row>
    <row r="899" spans="1:13">
      <c r="A899" t="s">
        <v>151</v>
      </c>
      <c r="B899" t="s">
        <v>750</v>
      </c>
      <c r="C899" t="s">
        <v>1185</v>
      </c>
      <c r="D899">
        <v>0</v>
      </c>
      <c r="E899">
        <v>1</v>
      </c>
      <c r="F899">
        <f t="shared" si="37"/>
        <v>0</v>
      </c>
      <c r="H899" t="str">
        <f t="shared" si="39"/>
        <v>Non-Communicable Disease and Injury</v>
      </c>
      <c r="I899" t="str">
        <f t="shared" si="39"/>
        <v>Hodgkin's lymphoma</v>
      </c>
      <c r="J899" t="str">
        <f t="shared" si="39"/>
        <v>mechlorethamine 10mg</v>
      </c>
      <c r="K899">
        <f t="shared" si="38"/>
        <v>0</v>
      </c>
      <c r="L899">
        <f t="shared" si="38"/>
        <v>1</v>
      </c>
      <c r="M899">
        <f t="shared" si="38"/>
        <v>0</v>
      </c>
    </row>
    <row r="900" spans="1:13">
      <c r="A900" t="s">
        <v>151</v>
      </c>
      <c r="B900" t="s">
        <v>750</v>
      </c>
      <c r="C900" t="s">
        <v>1186</v>
      </c>
      <c r="D900">
        <v>179336.64</v>
      </c>
      <c r="E900">
        <v>1</v>
      </c>
      <c r="F900">
        <f t="shared" si="37"/>
        <v>179336.64</v>
      </c>
      <c r="H900" t="str">
        <f t="shared" si="39"/>
        <v>Non-Communicable Disease and Injury</v>
      </c>
      <c r="I900" t="str">
        <f t="shared" si="39"/>
        <v>Hodgkin's lymphoma</v>
      </c>
      <c r="J900" t="str">
        <f t="shared" si="39"/>
        <v>Procarbazine Hydrochloride 50mg, capsules</v>
      </c>
      <c r="K900">
        <f t="shared" si="38"/>
        <v>179336.64</v>
      </c>
      <c r="L900">
        <f t="shared" si="38"/>
        <v>1</v>
      </c>
      <c r="M900">
        <f t="shared" si="38"/>
        <v>179336.64</v>
      </c>
    </row>
    <row r="901" spans="1:13">
      <c r="A901" t="s">
        <v>151</v>
      </c>
      <c r="B901" t="s">
        <v>750</v>
      </c>
      <c r="C901" t="s">
        <v>1187</v>
      </c>
      <c r="D901">
        <v>0</v>
      </c>
      <c r="E901">
        <v>1</v>
      </c>
      <c r="F901">
        <f t="shared" si="37"/>
        <v>0</v>
      </c>
      <c r="H901" t="str">
        <f t="shared" si="39"/>
        <v>Non-Communicable Disease and Injury</v>
      </c>
      <c r="I901" t="str">
        <f t="shared" si="39"/>
        <v>Hodgkin's lymphoma</v>
      </c>
      <c r="J901" t="str">
        <f t="shared" si="39"/>
        <v>Rituximab 500mg vial</v>
      </c>
      <c r="K901">
        <f t="shared" si="38"/>
        <v>0</v>
      </c>
      <c r="L901">
        <f t="shared" si="38"/>
        <v>1</v>
      </c>
      <c r="M901">
        <f t="shared" si="38"/>
        <v>0</v>
      </c>
    </row>
    <row r="902" spans="1:13">
      <c r="A902" t="s">
        <v>151</v>
      </c>
      <c r="B902" t="s">
        <v>750</v>
      </c>
      <c r="C902" t="s">
        <v>1188</v>
      </c>
      <c r="D902">
        <v>83611.3</v>
      </c>
      <c r="E902">
        <v>1</v>
      </c>
      <c r="F902">
        <f t="shared" ref="F902:F965" si="40">E902*D902</f>
        <v>83611.3</v>
      </c>
      <c r="H902" t="str">
        <f t="shared" si="39"/>
        <v>Non-Communicable Disease and Injury</v>
      </c>
      <c r="I902" t="str">
        <f t="shared" si="39"/>
        <v>Hodgkin's lymphoma</v>
      </c>
      <c r="J902" t="str">
        <f t="shared" si="39"/>
        <v>Vinblastine 1mg/ml, 10ml in flip top vial</v>
      </c>
      <c r="K902">
        <f t="shared" si="38"/>
        <v>83611.3</v>
      </c>
      <c r="L902">
        <f t="shared" si="38"/>
        <v>1</v>
      </c>
      <c r="M902">
        <f t="shared" si="38"/>
        <v>83611.3</v>
      </c>
    </row>
    <row r="903" spans="1:13">
      <c r="A903" t="s">
        <v>151</v>
      </c>
      <c r="B903" t="s">
        <v>750</v>
      </c>
      <c r="C903" t="s">
        <v>1189</v>
      </c>
      <c r="D903">
        <v>2036.97</v>
      </c>
      <c r="E903">
        <v>1</v>
      </c>
      <c r="F903">
        <f t="shared" si="40"/>
        <v>2036.97</v>
      </c>
      <c r="H903" t="str">
        <f t="shared" si="39"/>
        <v>Non-Communicable Disease and Injury</v>
      </c>
      <c r="I903" t="str">
        <f t="shared" si="39"/>
        <v>Hodgkin's lymphoma</v>
      </c>
      <c r="J903" t="str">
        <f t="shared" si="39"/>
        <v>Vincristine 1mg/ml, 10ml</v>
      </c>
      <c r="K903">
        <f t="shared" si="38"/>
        <v>2036.97</v>
      </c>
      <c r="L903">
        <f t="shared" si="38"/>
        <v>1</v>
      </c>
      <c r="M903">
        <f t="shared" si="38"/>
        <v>2036.97</v>
      </c>
    </row>
    <row r="904" spans="1:13">
      <c r="A904" t="s">
        <v>151</v>
      </c>
      <c r="B904" t="s">
        <v>751</v>
      </c>
      <c r="C904" t="s">
        <v>1190</v>
      </c>
      <c r="D904">
        <v>15588</v>
      </c>
      <c r="E904">
        <v>0.8</v>
      </c>
      <c r="F904">
        <f t="shared" si="40"/>
        <v>12470.400000000001</v>
      </c>
      <c r="H904" t="str">
        <f t="shared" si="39"/>
        <v>Non-Communicable Disease and Injury</v>
      </c>
      <c r="I904" t="str">
        <f t="shared" si="39"/>
        <v>Hormonal Therapy</v>
      </c>
      <c r="J904" t="str">
        <f t="shared" si="39"/>
        <v xml:space="preserve">Anastrazole 1mg, tablets_10_AA005700_CMST
</v>
      </c>
      <c r="K904">
        <f t="shared" si="38"/>
        <v>15588</v>
      </c>
      <c r="L904">
        <f t="shared" si="38"/>
        <v>0.8</v>
      </c>
      <c r="M904">
        <f t="shared" si="38"/>
        <v>12470.400000000001</v>
      </c>
    </row>
    <row r="905" spans="1:13">
      <c r="A905" t="s">
        <v>151</v>
      </c>
      <c r="B905" t="s">
        <v>751</v>
      </c>
      <c r="C905" t="s">
        <v>1191</v>
      </c>
      <c r="D905">
        <v>0</v>
      </c>
      <c r="E905">
        <v>0.8</v>
      </c>
      <c r="F905">
        <f t="shared" si="40"/>
        <v>0</v>
      </c>
      <c r="H905" t="str">
        <f t="shared" si="39"/>
        <v>Non-Communicable Disease and Injury</v>
      </c>
      <c r="I905" t="str">
        <f t="shared" si="39"/>
        <v>Hormonal Therapy</v>
      </c>
      <c r="J905" t="str">
        <f t="shared" si="39"/>
        <v>exemestane</v>
      </c>
      <c r="K905">
        <f t="shared" si="38"/>
        <v>0</v>
      </c>
      <c r="L905">
        <f t="shared" si="38"/>
        <v>0.8</v>
      </c>
      <c r="M905">
        <f t="shared" si="38"/>
        <v>0</v>
      </c>
    </row>
    <row r="906" spans="1:13">
      <c r="A906" t="s">
        <v>151</v>
      </c>
      <c r="B906" t="s">
        <v>751</v>
      </c>
      <c r="C906" t="s">
        <v>1176</v>
      </c>
      <c r="D906">
        <v>0</v>
      </c>
      <c r="E906">
        <v>0.8</v>
      </c>
      <c r="F906">
        <f t="shared" si="40"/>
        <v>0</v>
      </c>
      <c r="H906" t="str">
        <f t="shared" si="39"/>
        <v>Non-Communicable Disease and Injury</v>
      </c>
      <c r="I906" t="str">
        <f t="shared" si="39"/>
        <v>Hormonal Therapy</v>
      </c>
      <c r="J906" t="str">
        <f t="shared" si="39"/>
        <v>Goselerin</v>
      </c>
      <c r="K906">
        <f t="shared" si="38"/>
        <v>0</v>
      </c>
      <c r="L906">
        <f t="shared" si="38"/>
        <v>0.8</v>
      </c>
      <c r="M906">
        <f t="shared" si="38"/>
        <v>0</v>
      </c>
    </row>
    <row r="907" spans="1:13">
      <c r="A907" t="s">
        <v>151</v>
      </c>
      <c r="B907" t="s">
        <v>751</v>
      </c>
      <c r="C907" t="s">
        <v>1192</v>
      </c>
      <c r="D907">
        <v>0</v>
      </c>
      <c r="E907">
        <v>1</v>
      </c>
      <c r="F907">
        <f t="shared" si="40"/>
        <v>0</v>
      </c>
      <c r="H907" t="str">
        <f t="shared" si="39"/>
        <v>Non-Communicable Disease and Injury</v>
      </c>
      <c r="I907" t="str">
        <f t="shared" si="39"/>
        <v>Hormonal Therapy</v>
      </c>
      <c r="J907" t="str">
        <f t="shared" si="39"/>
        <v>letrozole</v>
      </c>
      <c r="K907">
        <f t="shared" si="38"/>
        <v>0</v>
      </c>
      <c r="L907">
        <f t="shared" si="38"/>
        <v>1</v>
      </c>
      <c r="M907">
        <f t="shared" si="38"/>
        <v>0</v>
      </c>
    </row>
    <row r="908" spans="1:13">
      <c r="A908" t="s">
        <v>151</v>
      </c>
      <c r="B908" t="s">
        <v>751</v>
      </c>
      <c r="C908" t="s">
        <v>1193</v>
      </c>
      <c r="D908">
        <v>45.48</v>
      </c>
      <c r="E908">
        <v>0.8</v>
      </c>
      <c r="F908">
        <f t="shared" si="40"/>
        <v>36.384</v>
      </c>
      <c r="H908" t="str">
        <f t="shared" si="39"/>
        <v>Non-Communicable Disease and Injury</v>
      </c>
      <c r="I908" t="str">
        <f t="shared" si="39"/>
        <v>Hormonal Therapy</v>
      </c>
      <c r="J908" t="str">
        <f t="shared" si="39"/>
        <v>Tamoxifene 20mg, tablets</v>
      </c>
      <c r="K908">
        <f t="shared" si="38"/>
        <v>45.48</v>
      </c>
      <c r="L908">
        <f t="shared" si="38"/>
        <v>0.8</v>
      </c>
      <c r="M908">
        <f t="shared" si="38"/>
        <v>36.384</v>
      </c>
    </row>
    <row r="909" spans="1:13">
      <c r="A909" t="s">
        <v>151</v>
      </c>
      <c r="B909" t="s">
        <v>156</v>
      </c>
      <c r="C909" t="s">
        <v>1194</v>
      </c>
      <c r="D909">
        <v>14648.04</v>
      </c>
      <c r="E909">
        <v>0.2</v>
      </c>
      <c r="F909">
        <f t="shared" si="40"/>
        <v>2929.6080000000002</v>
      </c>
      <c r="H909" t="str">
        <f t="shared" si="39"/>
        <v>Non-Communicable Disease and Injury</v>
      </c>
      <c r="I909" t="str">
        <f t="shared" si="39"/>
        <v>Hypertension</v>
      </c>
      <c r="J909" t="str">
        <f t="shared" si="39"/>
        <v xml:space="preserve">Amlodipine 5mg, tablets_100_AA003900_CMST
</v>
      </c>
      <c r="K909">
        <f t="shared" si="38"/>
        <v>14648.04</v>
      </c>
      <c r="L909">
        <f t="shared" si="38"/>
        <v>0.2</v>
      </c>
      <c r="M909">
        <f t="shared" si="38"/>
        <v>2929.6080000000002</v>
      </c>
    </row>
    <row r="910" spans="1:13">
      <c r="A910" t="s">
        <v>151</v>
      </c>
      <c r="B910" t="s">
        <v>156</v>
      </c>
      <c r="C910" t="s">
        <v>894</v>
      </c>
      <c r="D910">
        <v>338.67</v>
      </c>
      <c r="E910">
        <v>1</v>
      </c>
      <c r="F910">
        <f t="shared" si="40"/>
        <v>338.67</v>
      </c>
      <c r="H910" t="str">
        <f t="shared" si="39"/>
        <v>Non-Communicable Disease and Injury</v>
      </c>
      <c r="I910" t="str">
        <f t="shared" si="39"/>
        <v>Hypertension</v>
      </c>
      <c r="J910" t="str">
        <f t="shared" si="39"/>
        <v xml:space="preserve">Bottle, Blood Collecting Plain Plastic Vacutainer, 5ml_100_MM038700_CMST
</v>
      </c>
      <c r="K910">
        <f t="shared" si="38"/>
        <v>338.67</v>
      </c>
      <c r="L910">
        <f t="shared" si="38"/>
        <v>1</v>
      </c>
      <c r="M910">
        <f t="shared" si="38"/>
        <v>338.67</v>
      </c>
    </row>
    <row r="911" spans="1:13">
      <c r="A911" t="s">
        <v>151</v>
      </c>
      <c r="B911" t="s">
        <v>156</v>
      </c>
      <c r="C911" t="s">
        <v>1122</v>
      </c>
      <c r="D911">
        <v>1950</v>
      </c>
      <c r="E911">
        <v>1</v>
      </c>
      <c r="F911">
        <f t="shared" si="40"/>
        <v>1950</v>
      </c>
      <c r="H911" t="str">
        <f t="shared" si="39"/>
        <v>Non-Communicable Disease and Injury</v>
      </c>
      <c r="I911" t="str">
        <f t="shared" si="39"/>
        <v>Hypertension</v>
      </c>
      <c r="J911" t="str">
        <f t="shared" si="39"/>
        <v>Cholesterol test (reagent)</v>
      </c>
      <c r="K911">
        <f t="shared" si="38"/>
        <v>1950</v>
      </c>
      <c r="L911">
        <f t="shared" si="38"/>
        <v>1</v>
      </c>
      <c r="M911">
        <f t="shared" si="38"/>
        <v>1950</v>
      </c>
    </row>
    <row r="912" spans="1:13">
      <c r="A912" t="s">
        <v>151</v>
      </c>
      <c r="B912" t="s">
        <v>156</v>
      </c>
      <c r="C912" t="s">
        <v>896</v>
      </c>
      <c r="D912">
        <v>800</v>
      </c>
      <c r="E912">
        <v>1</v>
      </c>
      <c r="F912">
        <f t="shared" si="40"/>
        <v>800</v>
      </c>
      <c r="H912" t="str">
        <f t="shared" si="39"/>
        <v>Non-Communicable Disease and Injury</v>
      </c>
      <c r="I912" t="str">
        <f t="shared" si="39"/>
        <v>Hypertension</v>
      </c>
      <c r="J912" t="str">
        <f t="shared" si="39"/>
        <v xml:space="preserve">Creatinine Liquicolor Test Kit (Human), 200ml_Each_MM091500_CMST
</v>
      </c>
      <c r="K912">
        <f t="shared" si="38"/>
        <v>800</v>
      </c>
      <c r="L912">
        <f t="shared" si="38"/>
        <v>1</v>
      </c>
      <c r="M912">
        <f t="shared" si="38"/>
        <v>800</v>
      </c>
    </row>
    <row r="913" spans="1:13">
      <c r="A913" t="s">
        <v>151</v>
      </c>
      <c r="B913" t="s">
        <v>156</v>
      </c>
      <c r="C913" t="s">
        <v>1125</v>
      </c>
      <c r="D913">
        <v>2675.09</v>
      </c>
      <c r="E913">
        <v>0.1</v>
      </c>
      <c r="F913">
        <f t="shared" si="40"/>
        <v>267.50900000000001</v>
      </c>
      <c r="H913" t="str">
        <f t="shared" si="39"/>
        <v>Non-Communicable Disease and Injury</v>
      </c>
      <c r="I913" t="str">
        <f t="shared" si="39"/>
        <v>Hypertension</v>
      </c>
      <c r="J913" t="str">
        <f t="shared" si="39"/>
        <v xml:space="preserve">Enalapril 10mg tablets_100_AA022800_CMST
</v>
      </c>
      <c r="K913">
        <f t="shared" si="38"/>
        <v>2675.09</v>
      </c>
      <c r="L913">
        <f t="shared" si="38"/>
        <v>0.1</v>
      </c>
      <c r="M913">
        <f t="shared" si="38"/>
        <v>267.50900000000001</v>
      </c>
    </row>
    <row r="914" spans="1:13">
      <c r="A914" t="s">
        <v>151</v>
      </c>
      <c r="B914" t="s">
        <v>156</v>
      </c>
      <c r="C914" t="s">
        <v>897</v>
      </c>
      <c r="D914">
        <v>14.25</v>
      </c>
      <c r="E914">
        <v>1</v>
      </c>
      <c r="F914">
        <f t="shared" si="40"/>
        <v>14.25</v>
      </c>
      <c r="H914" t="str">
        <f t="shared" si="39"/>
        <v>Non-Communicable Disease and Injury</v>
      </c>
      <c r="I914" t="str">
        <f t="shared" si="39"/>
        <v>Hypertension</v>
      </c>
      <c r="J914" t="str">
        <f t="shared" si="39"/>
        <v xml:space="preserve">Glove disposable powdered latex large_100_HH077400_CMST
</v>
      </c>
      <c r="K914">
        <f t="shared" si="38"/>
        <v>14.25</v>
      </c>
      <c r="L914">
        <f t="shared" si="38"/>
        <v>1</v>
      </c>
      <c r="M914">
        <f t="shared" si="38"/>
        <v>14.25</v>
      </c>
    </row>
    <row r="915" spans="1:13">
      <c r="A915" t="s">
        <v>151</v>
      </c>
      <c r="B915" t="s">
        <v>156</v>
      </c>
      <c r="C915" t="s">
        <v>1195</v>
      </c>
      <c r="D915">
        <v>625.74</v>
      </c>
      <c r="E915">
        <v>1</v>
      </c>
      <c r="F915">
        <f t="shared" si="40"/>
        <v>625.74</v>
      </c>
      <c r="H915" t="str">
        <f t="shared" si="39"/>
        <v>Non-Communicable Disease and Injury</v>
      </c>
      <c r="I915" t="str">
        <f t="shared" si="39"/>
        <v>Hypertension</v>
      </c>
      <c r="J915" t="str">
        <f t="shared" si="39"/>
        <v xml:space="preserve">Hydrochlorothiazide 25mg, tablets_1000_AA030900_CMST
</v>
      </c>
      <c r="K915">
        <f t="shared" si="38"/>
        <v>625.74</v>
      </c>
      <c r="L915">
        <f t="shared" si="38"/>
        <v>1</v>
      </c>
      <c r="M915">
        <f t="shared" si="38"/>
        <v>625.74</v>
      </c>
    </row>
    <row r="916" spans="1:13">
      <c r="A916" t="s">
        <v>151</v>
      </c>
      <c r="B916" t="s">
        <v>156</v>
      </c>
      <c r="C916" t="s">
        <v>898</v>
      </c>
      <c r="D916">
        <v>883.4</v>
      </c>
      <c r="E916">
        <v>1</v>
      </c>
      <c r="F916">
        <f t="shared" si="40"/>
        <v>883.4</v>
      </c>
      <c r="H916" t="str">
        <f t="shared" si="39"/>
        <v>Non-Communicable Disease and Injury</v>
      </c>
      <c r="I916" t="str">
        <f t="shared" si="39"/>
        <v>Hypertension</v>
      </c>
      <c r="J916" t="str">
        <f t="shared" si="39"/>
        <v>Needle for blood draw</v>
      </c>
      <c r="K916">
        <f t="shared" si="39"/>
        <v>883.4</v>
      </c>
      <c r="L916">
        <f t="shared" si="39"/>
        <v>1</v>
      </c>
      <c r="M916">
        <f t="shared" si="39"/>
        <v>883.4</v>
      </c>
    </row>
    <row r="917" spans="1:13">
      <c r="A917" t="s">
        <v>151</v>
      </c>
      <c r="B917" t="s">
        <v>156</v>
      </c>
      <c r="C917" t="s">
        <v>1129</v>
      </c>
      <c r="D917">
        <v>0</v>
      </c>
      <c r="E917">
        <v>1</v>
      </c>
      <c r="F917">
        <f t="shared" si="40"/>
        <v>0</v>
      </c>
      <c r="H917" t="str">
        <f t="shared" ref="H917:M959" si="41">A917</f>
        <v>Non-Communicable Disease and Injury</v>
      </c>
      <c r="I917" t="str">
        <f t="shared" si="41"/>
        <v>Hypertension</v>
      </c>
      <c r="J917" t="str">
        <f t="shared" si="41"/>
        <v>PT test reagents</v>
      </c>
      <c r="K917">
        <f t="shared" si="41"/>
        <v>0</v>
      </c>
      <c r="L917">
        <f t="shared" si="41"/>
        <v>1</v>
      </c>
      <c r="M917">
        <f t="shared" si="41"/>
        <v>0</v>
      </c>
    </row>
    <row r="918" spans="1:13">
      <c r="A918" t="s">
        <v>151</v>
      </c>
      <c r="B918" t="s">
        <v>752</v>
      </c>
      <c r="C918" t="s">
        <v>953</v>
      </c>
      <c r="D918">
        <v>2492.2800000000002</v>
      </c>
      <c r="E918">
        <v>1</v>
      </c>
      <c r="F918">
        <f t="shared" si="40"/>
        <v>2492.2800000000002</v>
      </c>
      <c r="H918" t="str">
        <f t="shared" si="41"/>
        <v>Non-Communicable Disease and Injury</v>
      </c>
      <c r="I918" t="str">
        <f t="shared" si="41"/>
        <v>Ingunial hernia repair</v>
      </c>
      <c r="J918" t="str">
        <f t="shared" si="41"/>
        <v xml:space="preserve">Ampicillin injection 500mg, PFR_Each_BB005400_CMST
</v>
      </c>
      <c r="K918">
        <f t="shared" si="41"/>
        <v>2492.2800000000002</v>
      </c>
      <c r="L918">
        <f t="shared" si="41"/>
        <v>1</v>
      </c>
      <c r="M918">
        <f t="shared" si="41"/>
        <v>2492.2800000000002</v>
      </c>
    </row>
    <row r="919" spans="1:13">
      <c r="A919" t="s">
        <v>151</v>
      </c>
      <c r="B919" t="s">
        <v>752</v>
      </c>
      <c r="C919" t="s">
        <v>984</v>
      </c>
      <c r="D919">
        <v>100.3</v>
      </c>
      <c r="E919">
        <v>1</v>
      </c>
      <c r="F919">
        <f t="shared" si="40"/>
        <v>100.3</v>
      </c>
      <c r="H919" t="str">
        <f t="shared" si="41"/>
        <v>Non-Communicable Disease and Injury</v>
      </c>
      <c r="I919" t="str">
        <f t="shared" si="41"/>
        <v>Ingunial hernia repair</v>
      </c>
      <c r="J919" t="str">
        <f t="shared" si="41"/>
        <v xml:space="preserve">Cannula iv (winged with injection pot) 14G_Each_HH014400_CMST
</v>
      </c>
      <c r="K919">
        <f t="shared" si="41"/>
        <v>100.3</v>
      </c>
      <c r="L919">
        <f t="shared" si="41"/>
        <v>1</v>
      </c>
      <c r="M919">
        <f t="shared" si="41"/>
        <v>100.3</v>
      </c>
    </row>
    <row r="920" spans="1:13">
      <c r="A920" t="s">
        <v>151</v>
      </c>
      <c r="B920" t="s">
        <v>752</v>
      </c>
      <c r="C920" t="s">
        <v>872</v>
      </c>
      <c r="D920">
        <v>306.88</v>
      </c>
      <c r="E920">
        <v>1</v>
      </c>
      <c r="F920">
        <f t="shared" si="40"/>
        <v>306.88</v>
      </c>
      <c r="H920" t="str">
        <f t="shared" si="41"/>
        <v>Non-Communicable Disease and Injury</v>
      </c>
      <c r="I920" t="str">
        <f t="shared" si="41"/>
        <v>Ingunial hernia repair</v>
      </c>
      <c r="J920" t="str">
        <f t="shared" si="41"/>
        <v xml:space="preserve">Catgut chromic suture sterile 0, round bodied ? circle 40mm needle_12_GG000600_CMST
</v>
      </c>
      <c r="K920">
        <f t="shared" si="41"/>
        <v>306.88</v>
      </c>
      <c r="L920">
        <f t="shared" si="41"/>
        <v>1</v>
      </c>
      <c r="M920">
        <f t="shared" si="41"/>
        <v>306.88</v>
      </c>
    </row>
    <row r="921" spans="1:13">
      <c r="A921" t="s">
        <v>151</v>
      </c>
      <c r="B921" t="s">
        <v>752</v>
      </c>
      <c r="C921" t="s">
        <v>966</v>
      </c>
      <c r="D921">
        <v>325.95</v>
      </c>
      <c r="E921">
        <v>1</v>
      </c>
      <c r="F921">
        <f t="shared" si="40"/>
        <v>325.95</v>
      </c>
      <c r="H921" t="str">
        <f t="shared" si="41"/>
        <v>Non-Communicable Disease and Injury</v>
      </c>
      <c r="I921" t="str">
        <f t="shared" si="41"/>
        <v>Ingunial hernia repair</v>
      </c>
      <c r="J921" t="str">
        <f t="shared" si="41"/>
        <v xml:space="preserve">Catheter Foleys + urine bag (2000ml) 14g_Each_HH021300_CMST
</v>
      </c>
      <c r="K921">
        <f t="shared" si="41"/>
        <v>325.95</v>
      </c>
      <c r="L921">
        <f t="shared" si="41"/>
        <v>1</v>
      </c>
      <c r="M921">
        <f t="shared" si="41"/>
        <v>325.95</v>
      </c>
    </row>
    <row r="922" spans="1:13">
      <c r="A922" t="s">
        <v>151</v>
      </c>
      <c r="B922" t="s">
        <v>752</v>
      </c>
      <c r="C922" t="s">
        <v>853</v>
      </c>
      <c r="D922">
        <v>356.86</v>
      </c>
      <c r="E922">
        <v>0.5</v>
      </c>
      <c r="F922">
        <f t="shared" si="40"/>
        <v>178.43</v>
      </c>
      <c r="H922" t="str">
        <f t="shared" si="41"/>
        <v>Non-Communicable Disease and Injury</v>
      </c>
      <c r="I922" t="str">
        <f t="shared" si="41"/>
        <v>Ingunial hernia repair</v>
      </c>
      <c r="J922" t="str">
        <f t="shared" si="41"/>
        <v xml:space="preserve">Ceftriaxone 1g, PFR_Each_BB013500_CMST
</v>
      </c>
      <c r="K922">
        <f t="shared" si="41"/>
        <v>356.86</v>
      </c>
      <c r="L922">
        <f t="shared" si="41"/>
        <v>0.5</v>
      </c>
      <c r="M922">
        <f t="shared" si="41"/>
        <v>178.43</v>
      </c>
    </row>
    <row r="923" spans="1:13">
      <c r="A923" t="s">
        <v>151</v>
      </c>
      <c r="B923" t="s">
        <v>752</v>
      </c>
      <c r="C923" t="s">
        <v>967</v>
      </c>
      <c r="D923">
        <v>1221.82</v>
      </c>
      <c r="E923">
        <v>1</v>
      </c>
      <c r="F923">
        <f t="shared" si="40"/>
        <v>1221.82</v>
      </c>
      <c r="H923" t="str">
        <f t="shared" si="41"/>
        <v>Non-Communicable Disease and Injury</v>
      </c>
      <c r="I923" t="str">
        <f t="shared" si="41"/>
        <v>Ingunial hernia repair</v>
      </c>
      <c r="J923" t="str">
        <f t="shared" si="41"/>
        <v xml:space="preserve">Chlorhexidine 1.5% solution, 5ml_Each_EE010800_CMST
</v>
      </c>
      <c r="K923">
        <f t="shared" si="41"/>
        <v>1221.82</v>
      </c>
      <c r="L923">
        <f t="shared" si="41"/>
        <v>1</v>
      </c>
      <c r="M923">
        <f t="shared" si="41"/>
        <v>1221.82</v>
      </c>
    </row>
    <row r="924" spans="1:13">
      <c r="A924" t="s">
        <v>151</v>
      </c>
      <c r="B924" t="s">
        <v>752</v>
      </c>
      <c r="C924" t="s">
        <v>969</v>
      </c>
      <c r="D924">
        <v>1818.74</v>
      </c>
      <c r="E924">
        <v>1</v>
      </c>
      <c r="F924">
        <f t="shared" si="40"/>
        <v>1818.74</v>
      </c>
      <c r="H924" t="str">
        <f t="shared" si="41"/>
        <v>Non-Communicable Disease and Injury</v>
      </c>
      <c r="I924" t="str">
        <f t="shared" si="41"/>
        <v>Ingunial hernia repair</v>
      </c>
      <c r="J924" t="str">
        <f t="shared" si="41"/>
        <v xml:space="preserve">Diclofenac Suppositories 100 mg Adult_Each_EE016200_CMST
</v>
      </c>
      <c r="K924">
        <f t="shared" si="41"/>
        <v>1818.74</v>
      </c>
      <c r="L924">
        <f t="shared" si="41"/>
        <v>1</v>
      </c>
      <c r="M924">
        <f t="shared" si="41"/>
        <v>1818.74</v>
      </c>
    </row>
    <row r="925" spans="1:13">
      <c r="A925" t="s">
        <v>151</v>
      </c>
      <c r="B925" t="s">
        <v>752</v>
      </c>
      <c r="C925" t="s">
        <v>985</v>
      </c>
      <c r="D925">
        <v>1107.67</v>
      </c>
      <c r="E925">
        <v>1</v>
      </c>
      <c r="F925">
        <f t="shared" si="40"/>
        <v>1107.67</v>
      </c>
      <c r="H925" t="str">
        <f t="shared" si="41"/>
        <v>Non-Communicable Disease and Injury</v>
      </c>
      <c r="I925" t="str">
        <f t="shared" si="41"/>
        <v>Ingunial hernia repair</v>
      </c>
      <c r="J925" t="str">
        <f t="shared" si="41"/>
        <v xml:space="preserve">Gauze, absorbent 90cm x 40m_Each_FF010500_CMST 
</v>
      </c>
      <c r="K925">
        <f t="shared" si="41"/>
        <v>1107.67</v>
      </c>
      <c r="L925">
        <f t="shared" si="41"/>
        <v>1</v>
      </c>
      <c r="M925">
        <f t="shared" si="41"/>
        <v>1107.67</v>
      </c>
    </row>
    <row r="926" spans="1:13">
      <c r="A926" t="s">
        <v>151</v>
      </c>
      <c r="B926" t="s">
        <v>752</v>
      </c>
      <c r="C926" t="s">
        <v>931</v>
      </c>
      <c r="D926">
        <v>15.64</v>
      </c>
      <c r="E926">
        <v>1</v>
      </c>
      <c r="F926">
        <f t="shared" si="40"/>
        <v>15.64</v>
      </c>
      <c r="H926" t="str">
        <f t="shared" si="41"/>
        <v>Non-Communicable Disease and Injury</v>
      </c>
      <c r="I926" t="str">
        <f t="shared" si="41"/>
        <v>Ingunial hernia repair</v>
      </c>
      <c r="J926" t="str">
        <f t="shared" si="41"/>
        <v xml:space="preserve">Gauze, swabs 8-ply 10cm x 10cm_100_FF010800_CMST
</v>
      </c>
      <c r="K926">
        <f t="shared" si="41"/>
        <v>15.64</v>
      </c>
      <c r="L926">
        <f t="shared" si="41"/>
        <v>1</v>
      </c>
      <c r="M926">
        <f t="shared" si="41"/>
        <v>15.64</v>
      </c>
    </row>
    <row r="927" spans="1:13">
      <c r="A927" t="s">
        <v>151</v>
      </c>
      <c r="B927" t="s">
        <v>752</v>
      </c>
      <c r="C927" t="s">
        <v>855</v>
      </c>
      <c r="D927">
        <v>603.26</v>
      </c>
      <c r="E927">
        <v>1</v>
      </c>
      <c r="F927">
        <f t="shared" si="40"/>
        <v>603.26</v>
      </c>
      <c r="H927" t="str">
        <f t="shared" si="41"/>
        <v>Non-Communicable Disease and Injury</v>
      </c>
      <c r="I927" t="str">
        <f t="shared" si="41"/>
        <v>Ingunial hernia repair</v>
      </c>
      <c r="J927" t="str">
        <f t="shared" si="41"/>
        <v xml:space="preserve">Gentamycin Sulphate 40mg/ml, 2ml_Each_BB036900_CMST
</v>
      </c>
      <c r="K927">
        <f t="shared" si="41"/>
        <v>603.26</v>
      </c>
      <c r="L927">
        <f t="shared" si="41"/>
        <v>1</v>
      </c>
      <c r="M927">
        <f t="shared" si="41"/>
        <v>603.26</v>
      </c>
    </row>
    <row r="928" spans="1:13">
      <c r="A928" t="s">
        <v>151</v>
      </c>
      <c r="B928" t="s">
        <v>752</v>
      </c>
      <c r="C928" t="s">
        <v>848</v>
      </c>
      <c r="D928">
        <v>303.12</v>
      </c>
      <c r="E928">
        <v>1</v>
      </c>
      <c r="F928">
        <f t="shared" si="40"/>
        <v>303.12</v>
      </c>
      <c r="H928" t="str">
        <f t="shared" si="41"/>
        <v>Non-Communicable Disease and Injury</v>
      </c>
      <c r="I928" t="str">
        <f t="shared" si="41"/>
        <v>Ingunial hernia repair</v>
      </c>
      <c r="J928" t="str">
        <f t="shared" si="41"/>
        <v xml:space="preserve">Giving set adult iv administration + needle 15 drops/ml_Each_HH075600_CMST
</v>
      </c>
      <c r="K928">
        <f t="shared" si="41"/>
        <v>303.12</v>
      </c>
      <c r="L928">
        <f t="shared" si="41"/>
        <v>1</v>
      </c>
      <c r="M928">
        <f t="shared" si="41"/>
        <v>303.12</v>
      </c>
    </row>
    <row r="929" spans="1:13">
      <c r="A929" t="s">
        <v>151</v>
      </c>
      <c r="B929" t="s">
        <v>752</v>
      </c>
      <c r="C929" t="s">
        <v>897</v>
      </c>
      <c r="D929">
        <v>213.74</v>
      </c>
      <c r="E929">
        <v>1</v>
      </c>
      <c r="F929">
        <f t="shared" si="40"/>
        <v>213.74</v>
      </c>
      <c r="H929" t="str">
        <f t="shared" si="41"/>
        <v>Non-Communicable Disease and Injury</v>
      </c>
      <c r="I929" t="str">
        <f t="shared" si="41"/>
        <v>Ingunial hernia repair</v>
      </c>
      <c r="J929" t="str">
        <f t="shared" si="41"/>
        <v xml:space="preserve">Glove disposable powdered latex large_100_HH077400_CMST
</v>
      </c>
      <c r="K929">
        <f t="shared" si="41"/>
        <v>213.74</v>
      </c>
      <c r="L929">
        <f t="shared" si="41"/>
        <v>1</v>
      </c>
      <c r="M929">
        <f t="shared" si="41"/>
        <v>213.74</v>
      </c>
    </row>
    <row r="930" spans="1:13">
      <c r="A930" t="s">
        <v>151</v>
      </c>
      <c r="B930" t="s">
        <v>752</v>
      </c>
      <c r="C930" t="s">
        <v>973</v>
      </c>
      <c r="D930">
        <v>5103.3599999999997</v>
      </c>
      <c r="E930">
        <v>1</v>
      </c>
      <c r="F930">
        <f t="shared" si="40"/>
        <v>5103.3599999999997</v>
      </c>
      <c r="H930" t="str">
        <f t="shared" si="41"/>
        <v>Non-Communicable Disease and Injury</v>
      </c>
      <c r="I930" t="str">
        <f t="shared" si="41"/>
        <v>Ingunial hernia repair</v>
      </c>
      <c r="J930" t="str">
        <f t="shared" si="41"/>
        <v xml:space="preserve">Halothane (fluothane)_Each_EE022500_CMST
</v>
      </c>
      <c r="K930">
        <f t="shared" si="41"/>
        <v>5103.3599999999997</v>
      </c>
      <c r="L930">
        <f t="shared" si="41"/>
        <v>1</v>
      </c>
      <c r="M930">
        <f t="shared" si="41"/>
        <v>5103.3599999999997</v>
      </c>
    </row>
    <row r="931" spans="1:13">
      <c r="A931" t="s">
        <v>151</v>
      </c>
      <c r="B931" t="s">
        <v>752</v>
      </c>
      <c r="C931" t="s">
        <v>974</v>
      </c>
      <c r="D931">
        <v>1614.24</v>
      </c>
      <c r="E931">
        <v>1</v>
      </c>
      <c r="F931">
        <f t="shared" si="40"/>
        <v>1614.24</v>
      </c>
      <c r="H931" t="str">
        <f t="shared" si="41"/>
        <v>Non-Communicable Disease and Injury</v>
      </c>
      <c r="I931" t="str">
        <f t="shared" si="41"/>
        <v>Ingunial hernia repair</v>
      </c>
      <c r="J931" t="str">
        <f t="shared" si="41"/>
        <v xml:space="preserve">Iodine strong 10% solution, 500ml_Each_EE024600_CMST
</v>
      </c>
      <c r="K931">
        <f t="shared" si="41"/>
        <v>1614.24</v>
      </c>
      <c r="L931">
        <f t="shared" si="41"/>
        <v>1</v>
      </c>
      <c r="M931">
        <f t="shared" si="41"/>
        <v>1614.24</v>
      </c>
    </row>
    <row r="932" spans="1:13">
      <c r="A932" t="s">
        <v>151</v>
      </c>
      <c r="B932" t="s">
        <v>752</v>
      </c>
      <c r="C932" t="s">
        <v>877</v>
      </c>
      <c r="D932">
        <v>1794.64</v>
      </c>
      <c r="E932">
        <v>1</v>
      </c>
      <c r="F932">
        <f t="shared" si="40"/>
        <v>1794.64</v>
      </c>
      <c r="H932" t="str">
        <f t="shared" si="41"/>
        <v>Non-Communicable Disease and Injury</v>
      </c>
      <c r="I932" t="str">
        <f t="shared" si="41"/>
        <v>Ingunial hernia repair</v>
      </c>
      <c r="J932" t="str">
        <f t="shared" si="41"/>
        <v xml:space="preserve">Ketamine hydrochloride 50mg/ml, 10ml_Each_BB044400_CMST
</v>
      </c>
      <c r="K932">
        <f t="shared" si="41"/>
        <v>1794.64</v>
      </c>
      <c r="L932">
        <f t="shared" si="41"/>
        <v>1</v>
      </c>
      <c r="M932">
        <f t="shared" si="41"/>
        <v>1794.64</v>
      </c>
    </row>
    <row r="933" spans="1:13">
      <c r="A933" t="s">
        <v>151</v>
      </c>
      <c r="B933" t="s">
        <v>752</v>
      </c>
      <c r="C933" t="s">
        <v>975</v>
      </c>
      <c r="D933">
        <v>339.29</v>
      </c>
      <c r="E933">
        <v>1</v>
      </c>
      <c r="F933">
        <f t="shared" si="40"/>
        <v>339.29</v>
      </c>
      <c r="H933" t="str">
        <f t="shared" si="41"/>
        <v>Non-Communicable Disease and Injury</v>
      </c>
      <c r="I933" t="str">
        <f t="shared" si="41"/>
        <v>Ingunial hernia repair</v>
      </c>
      <c r="J933" t="str">
        <f t="shared" si="41"/>
        <v xml:space="preserve">Lignocaine hydrochloride 5%+glucose 7.5%,heavy spinal,2ml_Each_BB047400_CMST
</v>
      </c>
      <c r="K933">
        <f t="shared" si="41"/>
        <v>339.29</v>
      </c>
      <c r="L933">
        <f t="shared" si="41"/>
        <v>1</v>
      </c>
      <c r="M933">
        <f t="shared" si="41"/>
        <v>339.29</v>
      </c>
    </row>
    <row r="934" spans="1:13">
      <c r="A934" t="s">
        <v>151</v>
      </c>
      <c r="B934" t="s">
        <v>752</v>
      </c>
      <c r="C934" t="s">
        <v>955</v>
      </c>
      <c r="D934">
        <v>237.22</v>
      </c>
      <c r="E934">
        <v>0.75</v>
      </c>
      <c r="F934">
        <f t="shared" si="40"/>
        <v>177.91499999999999</v>
      </c>
      <c r="H934" t="str">
        <f t="shared" si="41"/>
        <v>Non-Communicable Disease and Injury</v>
      </c>
      <c r="I934" t="str">
        <f t="shared" si="41"/>
        <v>Ingunial hernia repair</v>
      </c>
      <c r="J934" t="str">
        <f t="shared" si="41"/>
        <v xml:space="preserve">Metronidazole 200mg, tablets_1000_AA044100_CMST
</v>
      </c>
      <c r="K934">
        <f t="shared" si="41"/>
        <v>237.22</v>
      </c>
      <c r="L934">
        <f t="shared" si="41"/>
        <v>0.75</v>
      </c>
      <c r="M934">
        <f t="shared" si="41"/>
        <v>177.91499999999999</v>
      </c>
    </row>
    <row r="935" spans="1:13">
      <c r="A935" t="s">
        <v>151</v>
      </c>
      <c r="B935" t="s">
        <v>752</v>
      </c>
      <c r="C935" t="s">
        <v>986</v>
      </c>
      <c r="D935">
        <v>3872.97</v>
      </c>
      <c r="E935">
        <v>0.75</v>
      </c>
      <c r="F935">
        <f t="shared" si="40"/>
        <v>2904.7275</v>
      </c>
      <c r="H935" t="str">
        <f t="shared" si="41"/>
        <v>Non-Communicable Disease and Injury</v>
      </c>
      <c r="I935" t="str">
        <f t="shared" si="41"/>
        <v>Ingunial hernia repair</v>
      </c>
      <c r="J935" t="str">
        <f t="shared" si="41"/>
        <v xml:space="preserve">Metronidazole 5mg/ml, 100ml_Each_BB054900_CMST
</v>
      </c>
      <c r="K935">
        <f t="shared" si="41"/>
        <v>3872.97</v>
      </c>
      <c r="L935">
        <f t="shared" si="41"/>
        <v>0.75</v>
      </c>
      <c r="M935">
        <f t="shared" si="41"/>
        <v>2904.7275</v>
      </c>
    </row>
    <row r="936" spans="1:13">
      <c r="A936" t="s">
        <v>151</v>
      </c>
      <c r="B936" t="s">
        <v>752</v>
      </c>
      <c r="C936" t="s">
        <v>977</v>
      </c>
      <c r="D936">
        <v>539.70000000000005</v>
      </c>
      <c r="E936">
        <v>1</v>
      </c>
      <c r="F936">
        <f t="shared" si="40"/>
        <v>539.70000000000005</v>
      </c>
      <c r="H936" t="str">
        <f t="shared" si="41"/>
        <v>Non-Communicable Disease and Injury</v>
      </c>
      <c r="I936" t="str">
        <f t="shared" si="41"/>
        <v>Ingunial hernia repair</v>
      </c>
      <c r="J936" t="str">
        <f t="shared" si="41"/>
        <v xml:space="preserve">Needle suture Size 1_Each_HH108663_CMST
</v>
      </c>
      <c r="K936">
        <f t="shared" si="41"/>
        <v>539.70000000000005</v>
      </c>
      <c r="L936">
        <f t="shared" si="41"/>
        <v>1</v>
      </c>
      <c r="M936">
        <f t="shared" si="41"/>
        <v>539.70000000000005</v>
      </c>
    </row>
    <row r="937" spans="1:13">
      <c r="A937" t="s">
        <v>151</v>
      </c>
      <c r="B937" t="s">
        <v>752</v>
      </c>
      <c r="C937" t="s">
        <v>987</v>
      </c>
      <c r="D937">
        <v>8826.2999999999993</v>
      </c>
      <c r="E937">
        <v>1</v>
      </c>
      <c r="F937">
        <f t="shared" si="40"/>
        <v>8826.2999999999993</v>
      </c>
      <c r="H937" t="str">
        <f t="shared" si="41"/>
        <v>Non-Communicable Disease and Injury</v>
      </c>
      <c r="I937" t="str">
        <f t="shared" si="41"/>
        <v>Ingunial hernia repair</v>
      </c>
      <c r="J937" t="str">
        <f t="shared" si="41"/>
        <v>Pethidine hydrochloride 50mg/1ml, 2ml_Each_BB062700_CMST</v>
      </c>
      <c r="K937">
        <f t="shared" si="41"/>
        <v>8826.2999999999993</v>
      </c>
      <c r="L937">
        <f t="shared" si="41"/>
        <v>1</v>
      </c>
      <c r="M937">
        <f t="shared" si="41"/>
        <v>8826.2999999999993</v>
      </c>
    </row>
    <row r="938" spans="1:13">
      <c r="A938" t="s">
        <v>151</v>
      </c>
      <c r="B938" t="s">
        <v>752</v>
      </c>
      <c r="C938" t="s">
        <v>980</v>
      </c>
      <c r="D938">
        <v>779.46</v>
      </c>
      <c r="E938">
        <v>1</v>
      </c>
      <c r="F938">
        <f t="shared" si="40"/>
        <v>779.46</v>
      </c>
      <c r="H938" t="str">
        <f t="shared" si="41"/>
        <v>Non-Communicable Disease and Injury</v>
      </c>
      <c r="I938" t="str">
        <f t="shared" si="41"/>
        <v>Ingunial hernia repair</v>
      </c>
      <c r="J938" t="str">
        <f t="shared" si="41"/>
        <v xml:space="preserve">Plaster, elastic adhesive 10cm x 5m long, when stretched_Each_FF014100_CMST
</v>
      </c>
      <c r="K938">
        <f t="shared" si="41"/>
        <v>779.46</v>
      </c>
      <c r="L938">
        <f t="shared" si="41"/>
        <v>1</v>
      </c>
      <c r="M938">
        <f t="shared" si="41"/>
        <v>779.46</v>
      </c>
    </row>
    <row r="939" spans="1:13">
      <c r="A939" t="s">
        <v>151</v>
      </c>
      <c r="B939" t="s">
        <v>752</v>
      </c>
      <c r="C939" t="s">
        <v>981</v>
      </c>
      <c r="D939">
        <v>37.479999999999997</v>
      </c>
      <c r="E939">
        <v>1</v>
      </c>
      <c r="F939">
        <f t="shared" si="40"/>
        <v>37.479999999999997</v>
      </c>
      <c r="H939" t="str">
        <f t="shared" si="41"/>
        <v>Non-Communicable Disease and Injury</v>
      </c>
      <c r="I939" t="str">
        <f t="shared" si="41"/>
        <v>Ingunial hernia repair</v>
      </c>
      <c r="J939" t="str">
        <f t="shared" si="41"/>
        <v xml:space="preserve">Scalpel blade size 22 (individually wrapped),Carbon steel_100_HH124500_CMST
</v>
      </c>
      <c r="K939">
        <f t="shared" si="41"/>
        <v>37.479999999999997</v>
      </c>
      <c r="L939">
        <f t="shared" si="41"/>
        <v>1</v>
      </c>
      <c r="M939">
        <f t="shared" si="41"/>
        <v>37.479999999999997</v>
      </c>
    </row>
    <row r="940" spans="1:13">
      <c r="A940" t="s">
        <v>151</v>
      </c>
      <c r="B940" t="s">
        <v>752</v>
      </c>
      <c r="C940" t="s">
        <v>982</v>
      </c>
      <c r="D940">
        <v>51.96</v>
      </c>
      <c r="E940">
        <v>1</v>
      </c>
      <c r="F940">
        <f t="shared" si="40"/>
        <v>51.96</v>
      </c>
      <c r="H940" t="str">
        <f t="shared" si="41"/>
        <v>Non-Communicable Disease and Injury</v>
      </c>
      <c r="I940" t="str">
        <f t="shared" si="41"/>
        <v>Ingunial hernia repair</v>
      </c>
      <c r="J940" t="str">
        <f t="shared" si="41"/>
        <v xml:space="preserve">Syringe, 20ml, disposable with 21g needle_Each_HH146700_CMST
</v>
      </c>
      <c r="K940">
        <f t="shared" si="41"/>
        <v>51.96</v>
      </c>
      <c r="L940">
        <f t="shared" si="41"/>
        <v>1</v>
      </c>
      <c r="M940">
        <f t="shared" si="41"/>
        <v>51.96</v>
      </c>
    </row>
    <row r="941" spans="1:13">
      <c r="A941" t="s">
        <v>151</v>
      </c>
      <c r="B941" t="s">
        <v>752</v>
      </c>
      <c r="C941" t="s">
        <v>988</v>
      </c>
      <c r="D941">
        <v>1381.64</v>
      </c>
      <c r="E941">
        <v>1</v>
      </c>
      <c r="F941">
        <f t="shared" si="40"/>
        <v>1381.64</v>
      </c>
      <c r="H941" t="str">
        <f t="shared" si="41"/>
        <v>Non-Communicable Disease and Injury</v>
      </c>
      <c r="I941" t="str">
        <f t="shared" si="41"/>
        <v>Ingunial hernia repair</v>
      </c>
      <c r="J941" t="str">
        <f t="shared" si="41"/>
        <v>Syringe, 5ml, disposable, hypoluer with 21g needle_each_CMST</v>
      </c>
      <c r="K941">
        <f t="shared" si="41"/>
        <v>1381.64</v>
      </c>
      <c r="L941">
        <f t="shared" si="41"/>
        <v>1</v>
      </c>
      <c r="M941">
        <f t="shared" si="41"/>
        <v>1381.64</v>
      </c>
    </row>
    <row r="942" spans="1:13">
      <c r="A942" t="s">
        <v>151</v>
      </c>
      <c r="B942" t="s">
        <v>753</v>
      </c>
      <c r="C942" t="s">
        <v>1196</v>
      </c>
      <c r="D942">
        <v>552.48</v>
      </c>
      <c r="E942">
        <v>1</v>
      </c>
      <c r="F942">
        <f t="shared" si="40"/>
        <v>552.48</v>
      </c>
      <c r="H942" t="str">
        <f t="shared" si="41"/>
        <v>Non-Communicable Disease and Injury</v>
      </c>
      <c r="I942" t="str">
        <f t="shared" si="41"/>
        <v>Ischemic heart disease</v>
      </c>
      <c r="J942" t="str">
        <f t="shared" si="41"/>
        <v xml:space="preserve">Aspirin 300mg, tablets_1000_AA007200_CMST
</v>
      </c>
      <c r="K942">
        <f t="shared" si="41"/>
        <v>552.48</v>
      </c>
      <c r="L942">
        <f t="shared" si="41"/>
        <v>1</v>
      </c>
      <c r="M942">
        <f t="shared" si="41"/>
        <v>552.48</v>
      </c>
    </row>
    <row r="943" spans="1:13">
      <c r="A943" t="s">
        <v>151</v>
      </c>
      <c r="B943" t="s">
        <v>753</v>
      </c>
      <c r="C943" t="s">
        <v>894</v>
      </c>
      <c r="D943">
        <v>84.67</v>
      </c>
      <c r="E943">
        <v>1</v>
      </c>
      <c r="F943">
        <f t="shared" si="40"/>
        <v>84.67</v>
      </c>
      <c r="H943" t="str">
        <f t="shared" si="41"/>
        <v>Non-Communicable Disease and Injury</v>
      </c>
      <c r="I943" t="str">
        <f t="shared" si="41"/>
        <v>Ischemic heart disease</v>
      </c>
      <c r="J943" t="str">
        <f t="shared" si="41"/>
        <v xml:space="preserve">Bottle, Blood Collecting Plain Plastic Vacutainer, 5ml_100_MM038700_CMST
</v>
      </c>
      <c r="K943">
        <f t="shared" si="41"/>
        <v>84.67</v>
      </c>
      <c r="L943">
        <f t="shared" si="41"/>
        <v>1</v>
      </c>
      <c r="M943">
        <f t="shared" si="41"/>
        <v>84.67</v>
      </c>
    </row>
    <row r="944" spans="1:13">
      <c r="A944" t="s">
        <v>151</v>
      </c>
      <c r="B944" t="s">
        <v>753</v>
      </c>
      <c r="C944" t="s">
        <v>1122</v>
      </c>
      <c r="D944">
        <v>1950</v>
      </c>
      <c r="E944">
        <v>1</v>
      </c>
      <c r="F944">
        <f t="shared" si="40"/>
        <v>1950</v>
      </c>
      <c r="H944" t="str">
        <f t="shared" si="41"/>
        <v>Non-Communicable Disease and Injury</v>
      </c>
      <c r="I944" t="str">
        <f t="shared" si="41"/>
        <v>Ischemic heart disease</v>
      </c>
      <c r="J944" t="str">
        <f t="shared" si="41"/>
        <v>Cholesterol test (reagent)</v>
      </c>
      <c r="K944">
        <f t="shared" si="41"/>
        <v>1950</v>
      </c>
      <c r="L944">
        <f t="shared" si="41"/>
        <v>1</v>
      </c>
      <c r="M944">
        <f t="shared" si="41"/>
        <v>1950</v>
      </c>
    </row>
    <row r="945" spans="1:13">
      <c r="A945" t="s">
        <v>151</v>
      </c>
      <c r="B945" t="s">
        <v>753</v>
      </c>
      <c r="C945" t="s">
        <v>896</v>
      </c>
      <c r="D945">
        <v>800</v>
      </c>
      <c r="E945">
        <v>1</v>
      </c>
      <c r="F945">
        <f t="shared" si="40"/>
        <v>800</v>
      </c>
      <c r="H945" t="str">
        <f t="shared" si="41"/>
        <v>Non-Communicable Disease and Injury</v>
      </c>
      <c r="I945" t="str">
        <f t="shared" si="41"/>
        <v>Ischemic heart disease</v>
      </c>
      <c r="J945" t="str">
        <f t="shared" si="41"/>
        <v xml:space="preserve">Creatinine Liquicolor Test Kit (Human), 200ml_Each_MM091500_CMST
</v>
      </c>
      <c r="K945">
        <f t="shared" si="41"/>
        <v>800</v>
      </c>
      <c r="L945">
        <f t="shared" si="41"/>
        <v>1</v>
      </c>
      <c r="M945">
        <f t="shared" si="41"/>
        <v>800</v>
      </c>
    </row>
    <row r="946" spans="1:13">
      <c r="A946" t="s">
        <v>151</v>
      </c>
      <c r="B946" t="s">
        <v>753</v>
      </c>
      <c r="C946" t="s">
        <v>897</v>
      </c>
      <c r="D946">
        <v>35.619999999999997</v>
      </c>
      <c r="E946">
        <v>1</v>
      </c>
      <c r="F946">
        <f t="shared" si="40"/>
        <v>35.619999999999997</v>
      </c>
      <c r="H946" t="str">
        <f t="shared" si="41"/>
        <v>Non-Communicable Disease and Injury</v>
      </c>
      <c r="I946" t="str">
        <f t="shared" si="41"/>
        <v>Ischemic heart disease</v>
      </c>
      <c r="J946" t="str">
        <f t="shared" si="41"/>
        <v xml:space="preserve">Glove disposable powdered latex large_100_HH077400_CMST
</v>
      </c>
      <c r="K946">
        <f t="shared" si="41"/>
        <v>35.619999999999997</v>
      </c>
      <c r="L946">
        <f t="shared" si="41"/>
        <v>1</v>
      </c>
      <c r="M946">
        <f t="shared" si="41"/>
        <v>35.619999999999997</v>
      </c>
    </row>
    <row r="947" spans="1:13">
      <c r="A947" t="s">
        <v>151</v>
      </c>
      <c r="B947" t="s">
        <v>753</v>
      </c>
      <c r="C947" t="s">
        <v>898</v>
      </c>
      <c r="D947">
        <v>220.85</v>
      </c>
      <c r="E947">
        <v>1</v>
      </c>
      <c r="F947">
        <f t="shared" si="40"/>
        <v>220.85</v>
      </c>
      <c r="H947" t="str">
        <f t="shared" si="41"/>
        <v>Non-Communicable Disease and Injury</v>
      </c>
      <c r="I947" t="str">
        <f t="shared" si="41"/>
        <v>Ischemic heart disease</v>
      </c>
      <c r="J947" t="str">
        <f t="shared" si="41"/>
        <v>Needle for blood draw</v>
      </c>
      <c r="K947">
        <f t="shared" si="41"/>
        <v>220.85</v>
      </c>
      <c r="L947">
        <f t="shared" si="41"/>
        <v>1</v>
      </c>
      <c r="M947">
        <f t="shared" si="41"/>
        <v>220.85</v>
      </c>
    </row>
    <row r="948" spans="1:13">
      <c r="A948" t="s">
        <v>151</v>
      </c>
      <c r="B948" t="s">
        <v>753</v>
      </c>
      <c r="C948" t="s">
        <v>1179</v>
      </c>
      <c r="D948">
        <v>191160</v>
      </c>
      <c r="E948">
        <v>1</v>
      </c>
      <c r="F948">
        <f t="shared" si="40"/>
        <v>191160</v>
      </c>
      <c r="H948" t="str">
        <f t="shared" si="41"/>
        <v>Non-Communicable Disease and Injury</v>
      </c>
      <c r="I948" t="str">
        <f t="shared" si="41"/>
        <v>Ischemic heart disease</v>
      </c>
      <c r="J948" t="str">
        <f t="shared" si="41"/>
        <v>Simvastatin 20mg tablets</v>
      </c>
      <c r="K948">
        <f t="shared" si="41"/>
        <v>191160</v>
      </c>
      <c r="L948">
        <f t="shared" si="41"/>
        <v>1</v>
      </c>
      <c r="M948">
        <f t="shared" si="41"/>
        <v>191160</v>
      </c>
    </row>
    <row r="949" spans="1:13">
      <c r="A949" t="s">
        <v>151</v>
      </c>
      <c r="B949" t="s">
        <v>754</v>
      </c>
      <c r="C949" t="s">
        <v>1197</v>
      </c>
      <c r="D949">
        <v>288363.59999999998</v>
      </c>
      <c r="E949">
        <v>1</v>
      </c>
      <c r="F949">
        <f t="shared" si="40"/>
        <v>288363.59999999998</v>
      </c>
      <c r="H949" t="str">
        <f t="shared" si="41"/>
        <v>Non-Communicable Disease and Injury</v>
      </c>
      <c r="I949" t="str">
        <f t="shared" si="41"/>
        <v>Kaposi sarcoma - first line</v>
      </c>
      <c r="J949" t="str">
        <f t="shared" si="41"/>
        <v>Doxorubicin Hydrochloride 50mg PFR</v>
      </c>
      <c r="K949">
        <f t="shared" si="41"/>
        <v>288363.59999999998</v>
      </c>
      <c r="L949">
        <f t="shared" si="41"/>
        <v>1</v>
      </c>
      <c r="M949">
        <f t="shared" si="41"/>
        <v>288363.59999999998</v>
      </c>
    </row>
    <row r="950" spans="1:13">
      <c r="A950" t="s">
        <v>151</v>
      </c>
      <c r="B950" t="s">
        <v>754</v>
      </c>
      <c r="C950" t="s">
        <v>1143</v>
      </c>
      <c r="D950">
        <v>15607.35</v>
      </c>
      <c r="E950">
        <v>1</v>
      </c>
      <c r="F950">
        <f t="shared" si="40"/>
        <v>15607.35</v>
      </c>
      <c r="H950" t="str">
        <f t="shared" si="41"/>
        <v>Non-Communicable Disease and Injury</v>
      </c>
      <c r="I950" t="str">
        <f t="shared" si="41"/>
        <v>Kaposi sarcoma - first line</v>
      </c>
      <c r="J950" t="str">
        <f t="shared" si="41"/>
        <v xml:space="preserve">Paclitaxel concentrate 6mg/ml, 50ml ( 300mg) injection_Each_BB060600_CMST
</v>
      </c>
      <c r="K950">
        <f t="shared" si="41"/>
        <v>15607.35</v>
      </c>
      <c r="L950">
        <f t="shared" si="41"/>
        <v>1</v>
      </c>
      <c r="M950">
        <f t="shared" si="41"/>
        <v>15607.35</v>
      </c>
    </row>
    <row r="951" spans="1:13">
      <c r="A951" t="s">
        <v>151</v>
      </c>
      <c r="B951" t="s">
        <v>754</v>
      </c>
      <c r="C951" t="s">
        <v>1198</v>
      </c>
      <c r="D951">
        <v>0</v>
      </c>
      <c r="E951">
        <v>1</v>
      </c>
      <c r="F951">
        <f t="shared" si="40"/>
        <v>0</v>
      </c>
      <c r="H951" t="str">
        <f t="shared" si="41"/>
        <v>Non-Communicable Disease and Injury</v>
      </c>
      <c r="I951" t="str">
        <f t="shared" si="41"/>
        <v>Kaposi sarcoma - first line</v>
      </c>
      <c r="J951" t="str">
        <f t="shared" si="41"/>
        <v>Pomalidomite 5mg</v>
      </c>
      <c r="K951">
        <f t="shared" si="41"/>
        <v>0</v>
      </c>
      <c r="L951">
        <f t="shared" si="41"/>
        <v>1</v>
      </c>
      <c r="M951">
        <f t="shared" si="41"/>
        <v>0</v>
      </c>
    </row>
    <row r="952" spans="1:13">
      <c r="A952" t="s">
        <v>151</v>
      </c>
      <c r="B952" t="s">
        <v>755</v>
      </c>
      <c r="C952" t="s">
        <v>1199</v>
      </c>
      <c r="D952">
        <v>0</v>
      </c>
      <c r="E952">
        <v>1</v>
      </c>
      <c r="F952">
        <f t="shared" si="40"/>
        <v>0</v>
      </c>
      <c r="H952" t="str">
        <f t="shared" si="41"/>
        <v>Non-Communicable Disease and Injury</v>
      </c>
      <c r="I952" t="str">
        <f t="shared" si="41"/>
        <v>Kaposi sarcoma - second line</v>
      </c>
      <c r="J952" t="str">
        <f t="shared" si="41"/>
        <v xml:space="preserve">Imatinib Mesylate 400mg, capsules_30_AA033000_CMST
</v>
      </c>
      <c r="K952">
        <f t="shared" si="41"/>
        <v>0</v>
      </c>
      <c r="L952">
        <f t="shared" si="41"/>
        <v>1</v>
      </c>
      <c r="M952">
        <f t="shared" si="41"/>
        <v>0</v>
      </c>
    </row>
    <row r="953" spans="1:13">
      <c r="A953" t="s">
        <v>151</v>
      </c>
      <c r="B953" t="s">
        <v>756</v>
      </c>
      <c r="C953" t="s">
        <v>1200</v>
      </c>
      <c r="D953">
        <v>0</v>
      </c>
      <c r="E953">
        <v>1</v>
      </c>
      <c r="F953">
        <f t="shared" si="40"/>
        <v>0</v>
      </c>
      <c r="H953" t="str">
        <f t="shared" si="41"/>
        <v>Non-Communicable Disease and Injury</v>
      </c>
      <c r="I953" t="str">
        <f t="shared" si="41"/>
        <v>Lymphomas, nonhodgkins</v>
      </c>
      <c r="J953" t="str">
        <f t="shared" si="41"/>
        <v xml:space="preserve">Cyclophosphamide 1g PFR_Each_BB016800_CMST
</v>
      </c>
      <c r="K953">
        <f t="shared" si="41"/>
        <v>0</v>
      </c>
      <c r="L953">
        <f t="shared" si="41"/>
        <v>1</v>
      </c>
      <c r="M953">
        <f t="shared" si="41"/>
        <v>0</v>
      </c>
    </row>
    <row r="954" spans="1:13">
      <c r="A954" t="s">
        <v>151</v>
      </c>
      <c r="B954" t="s">
        <v>756</v>
      </c>
      <c r="C954" t="s">
        <v>1139</v>
      </c>
      <c r="D954">
        <v>8119.33</v>
      </c>
      <c r="E954">
        <v>1</v>
      </c>
      <c r="F954">
        <f t="shared" si="40"/>
        <v>8119.33</v>
      </c>
      <c r="H954" t="str">
        <f t="shared" si="41"/>
        <v>Non-Communicable Disease and Injury</v>
      </c>
      <c r="I954" t="str">
        <f t="shared" si="41"/>
        <v>Lymphomas, nonhodgkins</v>
      </c>
      <c r="J954" t="str">
        <f t="shared" si="41"/>
        <v xml:space="preserve">Doxorubicin 50mg vial_Each_BB026400_CMST
</v>
      </c>
      <c r="K954">
        <f t="shared" si="41"/>
        <v>8119.33</v>
      </c>
      <c r="L954">
        <f t="shared" si="41"/>
        <v>1</v>
      </c>
      <c r="M954">
        <f t="shared" si="41"/>
        <v>8119.33</v>
      </c>
    </row>
    <row r="955" spans="1:13">
      <c r="A955" t="s">
        <v>151</v>
      </c>
      <c r="B955" t="s">
        <v>756</v>
      </c>
      <c r="C955" t="s">
        <v>1201</v>
      </c>
      <c r="D955">
        <v>0</v>
      </c>
      <c r="E955">
        <v>1</v>
      </c>
      <c r="F955">
        <f t="shared" si="40"/>
        <v>0</v>
      </c>
      <c r="H955" t="str">
        <f t="shared" si="41"/>
        <v>Non-Communicable Disease and Injury</v>
      </c>
      <c r="I955" t="str">
        <f t="shared" si="41"/>
        <v>Lymphomas, nonhodgkins</v>
      </c>
      <c r="J955" t="str">
        <f t="shared" si="41"/>
        <v xml:space="preserve">Methylprednisolone acetate 40mg/ml,2ml_Each_BB054000_CMST
</v>
      </c>
      <c r="K955">
        <f t="shared" si="41"/>
        <v>0</v>
      </c>
      <c r="L955">
        <f t="shared" si="41"/>
        <v>1</v>
      </c>
      <c r="M955">
        <f t="shared" si="41"/>
        <v>0</v>
      </c>
    </row>
    <row r="956" spans="1:13">
      <c r="A956" t="s">
        <v>151</v>
      </c>
      <c r="B956" t="s">
        <v>756</v>
      </c>
      <c r="C956" t="s">
        <v>1143</v>
      </c>
      <c r="D956">
        <v>56186.44</v>
      </c>
      <c r="E956">
        <v>1</v>
      </c>
      <c r="F956">
        <f t="shared" si="40"/>
        <v>56186.44</v>
      </c>
      <c r="H956" t="str">
        <f t="shared" si="41"/>
        <v>Non-Communicable Disease and Injury</v>
      </c>
      <c r="I956" t="str">
        <f t="shared" si="41"/>
        <v>Lymphomas, nonhodgkins</v>
      </c>
      <c r="J956" t="str">
        <f t="shared" si="41"/>
        <v xml:space="preserve">Paclitaxel concentrate 6mg/ml, 50ml ( 300mg) injection_Each_BB060600_CMST
</v>
      </c>
      <c r="K956">
        <f t="shared" si="41"/>
        <v>56186.44</v>
      </c>
      <c r="L956">
        <f t="shared" si="41"/>
        <v>1</v>
      </c>
      <c r="M956">
        <f t="shared" si="41"/>
        <v>56186.44</v>
      </c>
    </row>
    <row r="957" spans="1:13">
      <c r="A957" t="s">
        <v>151</v>
      </c>
      <c r="B957" t="s">
        <v>756</v>
      </c>
      <c r="C957" t="s">
        <v>1189</v>
      </c>
      <c r="D957">
        <v>10912.32</v>
      </c>
      <c r="E957">
        <v>1</v>
      </c>
      <c r="F957">
        <f t="shared" si="40"/>
        <v>10912.32</v>
      </c>
      <c r="H957" t="str">
        <f t="shared" si="41"/>
        <v>Non-Communicable Disease and Injury</v>
      </c>
      <c r="I957" t="str">
        <f t="shared" si="41"/>
        <v>Lymphomas, nonhodgkins</v>
      </c>
      <c r="J957" t="str">
        <f t="shared" si="41"/>
        <v>Vincristine 1mg/ml, 10ml</v>
      </c>
      <c r="K957">
        <f t="shared" si="41"/>
        <v>10912.32</v>
      </c>
      <c r="L957">
        <f t="shared" si="41"/>
        <v>1</v>
      </c>
      <c r="M957">
        <f t="shared" si="41"/>
        <v>10912.32</v>
      </c>
    </row>
    <row r="958" spans="1:13">
      <c r="A958" t="s">
        <v>151</v>
      </c>
      <c r="B958" t="s">
        <v>55</v>
      </c>
      <c r="C958" t="s">
        <v>1202</v>
      </c>
      <c r="D958">
        <v>0</v>
      </c>
      <c r="E958">
        <v>1</v>
      </c>
      <c r="F958">
        <f t="shared" si="40"/>
        <v>0</v>
      </c>
      <c r="H958" t="str">
        <f t="shared" si="41"/>
        <v>Non-Communicable Disease and Injury</v>
      </c>
      <c r="I958" t="str">
        <f t="shared" si="41"/>
        <v>NA</v>
      </c>
      <c r="J958" t="str">
        <f t="shared" si="41"/>
        <v>Centrifuge</v>
      </c>
      <c r="K958">
        <f t="shared" si="41"/>
        <v>0</v>
      </c>
      <c r="L958">
        <f t="shared" si="41"/>
        <v>1</v>
      </c>
      <c r="M958">
        <f t="shared" si="41"/>
        <v>0</v>
      </c>
    </row>
    <row r="959" spans="1:13">
      <c r="A959" t="s">
        <v>151</v>
      </c>
      <c r="B959" t="s">
        <v>757</v>
      </c>
      <c r="C959" t="s">
        <v>1203</v>
      </c>
      <c r="D959">
        <v>43.2</v>
      </c>
      <c r="E959">
        <v>1</v>
      </c>
      <c r="F959">
        <f t="shared" si="40"/>
        <v>43.2</v>
      </c>
      <c r="H959" t="str">
        <f t="shared" si="41"/>
        <v>Non-Communicable Disease and Injury</v>
      </c>
      <c r="I959" t="str">
        <f t="shared" si="41"/>
        <v>Screening: Cervical Cancer</v>
      </c>
      <c r="J959" t="str">
        <f t="shared" si="41"/>
        <v>0.5% chlorine solution</v>
      </c>
      <c r="K959">
        <f t="shared" ref="K959:M1022" si="42">D959</f>
        <v>43.2</v>
      </c>
      <c r="L959">
        <f t="shared" si="42"/>
        <v>1</v>
      </c>
      <c r="M959">
        <f t="shared" si="42"/>
        <v>43.2</v>
      </c>
    </row>
    <row r="960" spans="1:13">
      <c r="A960" t="s">
        <v>151</v>
      </c>
      <c r="B960" t="s">
        <v>757</v>
      </c>
      <c r="C960" t="s">
        <v>1204</v>
      </c>
      <c r="D960">
        <v>23</v>
      </c>
      <c r="E960">
        <v>1</v>
      </c>
      <c r="F960">
        <f t="shared" si="40"/>
        <v>23</v>
      </c>
      <c r="H960" t="str">
        <f t="shared" ref="H960:M1023" si="43">A960</f>
        <v>Non-Communicable Disease and Injury</v>
      </c>
      <c r="I960" t="str">
        <f t="shared" si="43"/>
        <v>Screening: Cervical Cancer</v>
      </c>
      <c r="J960" t="str">
        <f t="shared" si="43"/>
        <v>Acetic Acid Solution 3-5%</v>
      </c>
      <c r="K960">
        <f t="shared" si="42"/>
        <v>23</v>
      </c>
      <c r="L960">
        <f t="shared" si="42"/>
        <v>1</v>
      </c>
      <c r="M960">
        <f t="shared" si="42"/>
        <v>23</v>
      </c>
    </row>
    <row r="961" spans="1:13">
      <c r="A961" t="s">
        <v>151</v>
      </c>
      <c r="B961" t="s">
        <v>757</v>
      </c>
      <c r="C961" t="s">
        <v>1205</v>
      </c>
      <c r="D961">
        <v>22.16</v>
      </c>
      <c r="E961">
        <v>1</v>
      </c>
      <c r="F961">
        <f t="shared" si="40"/>
        <v>22.16</v>
      </c>
      <c r="H961" t="str">
        <f t="shared" si="43"/>
        <v>Non-Communicable Disease and Injury</v>
      </c>
      <c r="I961" t="str">
        <f t="shared" si="43"/>
        <v>Screening: Cervical Cancer</v>
      </c>
      <c r="J961" t="str">
        <f t="shared" si="43"/>
        <v>Condom</v>
      </c>
      <c r="K961">
        <f t="shared" si="42"/>
        <v>22.16</v>
      </c>
      <c r="L961">
        <f t="shared" si="42"/>
        <v>1</v>
      </c>
      <c r="M961">
        <f t="shared" si="42"/>
        <v>22.16</v>
      </c>
    </row>
    <row r="962" spans="1:13">
      <c r="A962" t="s">
        <v>151</v>
      </c>
      <c r="B962" t="s">
        <v>757</v>
      </c>
      <c r="C962" t="s">
        <v>891</v>
      </c>
      <c r="D962">
        <v>2689.81</v>
      </c>
      <c r="E962">
        <v>1</v>
      </c>
      <c r="F962">
        <f t="shared" si="40"/>
        <v>2689.81</v>
      </c>
      <c r="H962" t="str">
        <f t="shared" si="43"/>
        <v>Non-Communicable Disease and Injury</v>
      </c>
      <c r="I962" t="str">
        <f t="shared" si="43"/>
        <v>Screening: Cervical Cancer</v>
      </c>
      <c r="J962" t="str">
        <f t="shared" si="43"/>
        <v xml:space="preserve">Cotton wool, 500g_Each_FF007800_CMST
</v>
      </c>
      <c r="K962">
        <f t="shared" si="42"/>
        <v>2689.81</v>
      </c>
      <c r="L962">
        <f t="shared" si="42"/>
        <v>1</v>
      </c>
      <c r="M962">
        <f t="shared" si="42"/>
        <v>2689.81</v>
      </c>
    </row>
    <row r="963" spans="1:13">
      <c r="A963" t="s">
        <v>151</v>
      </c>
      <c r="B963" t="s">
        <v>757</v>
      </c>
      <c r="C963" t="s">
        <v>932</v>
      </c>
      <c r="D963">
        <v>37.69</v>
      </c>
      <c r="E963">
        <v>1</v>
      </c>
      <c r="F963">
        <f t="shared" si="40"/>
        <v>37.69</v>
      </c>
      <c r="H963" t="str">
        <f t="shared" si="43"/>
        <v>Non-Communicable Disease and Injury</v>
      </c>
      <c r="I963" t="str">
        <f t="shared" si="43"/>
        <v>Screening: Cervical Cancer</v>
      </c>
      <c r="J963" t="str">
        <f t="shared" si="43"/>
        <v xml:space="preserve">Glove disposable powdered latex medium_100_HH077700_CMST
</v>
      </c>
      <c r="K963">
        <f t="shared" si="42"/>
        <v>37.69</v>
      </c>
      <c r="L963">
        <f t="shared" si="42"/>
        <v>1</v>
      </c>
      <c r="M963">
        <f t="shared" si="42"/>
        <v>37.69</v>
      </c>
    </row>
    <row r="964" spans="1:13">
      <c r="A964" t="s">
        <v>151</v>
      </c>
      <c r="B964" t="s">
        <v>757</v>
      </c>
      <c r="C964" t="s">
        <v>1206</v>
      </c>
      <c r="D964">
        <v>132</v>
      </c>
      <c r="E964">
        <v>1</v>
      </c>
      <c r="F964">
        <f t="shared" si="40"/>
        <v>132</v>
      </c>
      <c r="H964" t="str">
        <f t="shared" si="43"/>
        <v>Non-Communicable Disease and Injury</v>
      </c>
      <c r="I964" t="str">
        <f t="shared" si="43"/>
        <v>Screening: Cervical Cancer</v>
      </c>
      <c r="J964" t="str">
        <f t="shared" si="43"/>
        <v>Sanitary pad</v>
      </c>
      <c r="K964">
        <f t="shared" si="42"/>
        <v>132</v>
      </c>
      <c r="L964">
        <f t="shared" si="42"/>
        <v>1</v>
      </c>
      <c r="M964">
        <f t="shared" si="42"/>
        <v>132</v>
      </c>
    </row>
    <row r="965" spans="1:13">
      <c r="A965" t="s">
        <v>151</v>
      </c>
      <c r="B965" t="s">
        <v>758</v>
      </c>
      <c r="C965" t="s">
        <v>1207</v>
      </c>
      <c r="D965">
        <v>730.56</v>
      </c>
      <c r="E965">
        <v>1</v>
      </c>
      <c r="F965">
        <f t="shared" si="40"/>
        <v>730.56</v>
      </c>
      <c r="H965" t="str">
        <f t="shared" si="43"/>
        <v>Non-Communicable Disease and Injury</v>
      </c>
      <c r="I965" t="str">
        <f t="shared" si="43"/>
        <v>Screening: Mammography</v>
      </c>
      <c r="J965" t="str">
        <f t="shared" si="43"/>
        <v>X-ray film</v>
      </c>
      <c r="K965">
        <f t="shared" si="42"/>
        <v>730.56</v>
      </c>
      <c r="L965">
        <f t="shared" si="42"/>
        <v>1</v>
      </c>
      <c r="M965">
        <f t="shared" si="42"/>
        <v>730.56</v>
      </c>
    </row>
    <row r="966" spans="1:13">
      <c r="A966" t="s">
        <v>151</v>
      </c>
      <c r="B966" t="s">
        <v>759</v>
      </c>
      <c r="C966" t="s">
        <v>1159</v>
      </c>
      <c r="D966">
        <v>3024</v>
      </c>
      <c r="E966">
        <v>1</v>
      </c>
      <c r="F966">
        <f t="shared" ref="F966:F1029" si="44">E966*D966</f>
        <v>3024</v>
      </c>
      <c r="H966" t="str">
        <f t="shared" si="43"/>
        <v>Non-Communicable Disease and Injury</v>
      </c>
      <c r="I966" t="str">
        <f t="shared" si="43"/>
        <v>Sickle Cell Anemia</v>
      </c>
      <c r="J966" t="str">
        <f t="shared" si="43"/>
        <v xml:space="preserve">Albumin Test Kit (Human) 1000ml_Each_MM016500_CMST
</v>
      </c>
      <c r="K966">
        <f t="shared" si="42"/>
        <v>3024</v>
      </c>
      <c r="L966">
        <f t="shared" si="42"/>
        <v>1</v>
      </c>
      <c r="M966">
        <f t="shared" si="42"/>
        <v>3024</v>
      </c>
    </row>
    <row r="967" spans="1:13">
      <c r="A967" t="s">
        <v>151</v>
      </c>
      <c r="B967" t="s">
        <v>759</v>
      </c>
      <c r="C967" t="s">
        <v>1160</v>
      </c>
      <c r="D967">
        <v>18.440000000000001</v>
      </c>
      <c r="E967">
        <v>1</v>
      </c>
      <c r="F967">
        <f t="shared" si="44"/>
        <v>18.440000000000001</v>
      </c>
      <c r="H967" t="str">
        <f t="shared" si="43"/>
        <v>Non-Communicable Disease and Injury</v>
      </c>
      <c r="I967" t="str">
        <f t="shared" si="43"/>
        <v>Sickle Cell Anemia</v>
      </c>
      <c r="J967" t="str">
        <f t="shared" si="43"/>
        <v>Alcohol wipe/methylated spirit</v>
      </c>
      <c r="K967">
        <f t="shared" si="42"/>
        <v>18.440000000000001</v>
      </c>
      <c r="L967">
        <f t="shared" si="42"/>
        <v>1</v>
      </c>
      <c r="M967">
        <f t="shared" si="42"/>
        <v>18.440000000000001</v>
      </c>
    </row>
    <row r="968" spans="1:13">
      <c r="A968" t="s">
        <v>151</v>
      </c>
      <c r="B968" t="s">
        <v>759</v>
      </c>
      <c r="C968" t="s">
        <v>1062</v>
      </c>
      <c r="D968">
        <v>0</v>
      </c>
      <c r="E968">
        <v>1</v>
      </c>
      <c r="F968">
        <f t="shared" si="44"/>
        <v>0</v>
      </c>
      <c r="H968" t="str">
        <f t="shared" si="43"/>
        <v>Non-Communicable Disease and Injury</v>
      </c>
      <c r="I968" t="str">
        <f t="shared" si="43"/>
        <v>Sickle Cell Anemia</v>
      </c>
      <c r="J968" t="str">
        <f t="shared" si="43"/>
        <v xml:space="preserve">Benzathine benzylpenicillin 1.44g (2.4MU), PFR_Each_BB006900_CMST
</v>
      </c>
      <c r="K968">
        <f t="shared" si="42"/>
        <v>0</v>
      </c>
      <c r="L968">
        <f t="shared" si="42"/>
        <v>1</v>
      </c>
      <c r="M968">
        <f t="shared" si="42"/>
        <v>0</v>
      </c>
    </row>
    <row r="969" spans="1:13">
      <c r="A969" t="s">
        <v>151</v>
      </c>
      <c r="B969" t="s">
        <v>759</v>
      </c>
      <c r="C969" t="s">
        <v>894</v>
      </c>
      <c r="D969">
        <v>423.34000000000003</v>
      </c>
      <c r="E969">
        <v>2</v>
      </c>
      <c r="F969">
        <f t="shared" si="44"/>
        <v>846.68000000000006</v>
      </c>
      <c r="H969" t="str">
        <f t="shared" si="43"/>
        <v>Non-Communicable Disease and Injury</v>
      </c>
      <c r="I969" t="str">
        <f t="shared" si="43"/>
        <v>Sickle Cell Anemia</v>
      </c>
      <c r="J969" t="str">
        <f t="shared" si="43"/>
        <v xml:space="preserve">Bottle, Blood Collecting Plain Plastic Vacutainer, 5ml_100_MM038700_CMST
</v>
      </c>
      <c r="K969">
        <f t="shared" si="42"/>
        <v>423.34000000000003</v>
      </c>
      <c r="L969">
        <f t="shared" si="42"/>
        <v>2</v>
      </c>
      <c r="M969">
        <f t="shared" si="42"/>
        <v>846.68000000000006</v>
      </c>
    </row>
    <row r="970" spans="1:13">
      <c r="A970" t="s">
        <v>151</v>
      </c>
      <c r="B970" t="s">
        <v>759</v>
      </c>
      <c r="C970" t="s">
        <v>896</v>
      </c>
      <c r="D970">
        <v>4400</v>
      </c>
      <c r="E970">
        <v>1</v>
      </c>
      <c r="F970">
        <f t="shared" si="44"/>
        <v>4400</v>
      </c>
      <c r="H970" t="str">
        <f t="shared" si="43"/>
        <v>Non-Communicable Disease and Injury</v>
      </c>
      <c r="I970" t="str">
        <f t="shared" si="43"/>
        <v>Sickle Cell Anemia</v>
      </c>
      <c r="J970" t="str">
        <f t="shared" si="43"/>
        <v xml:space="preserve">Creatinine Liquicolor Test Kit (Human), 200ml_Each_MM091500_CMST
</v>
      </c>
      <c r="K970">
        <f t="shared" si="42"/>
        <v>4400</v>
      </c>
      <c r="L970">
        <f t="shared" si="42"/>
        <v>1</v>
      </c>
      <c r="M970">
        <f t="shared" si="42"/>
        <v>4400</v>
      </c>
    </row>
    <row r="971" spans="1:13">
      <c r="A971" t="s">
        <v>151</v>
      </c>
      <c r="B971" t="s">
        <v>759</v>
      </c>
      <c r="C971" t="s">
        <v>1208</v>
      </c>
      <c r="D971">
        <v>4400</v>
      </c>
      <c r="E971">
        <v>1</v>
      </c>
      <c r="F971">
        <f t="shared" si="44"/>
        <v>4400</v>
      </c>
      <c r="H971" t="str">
        <f t="shared" si="43"/>
        <v>Non-Communicable Disease and Injury</v>
      </c>
      <c r="I971" t="str">
        <f t="shared" si="43"/>
        <v>Sickle Cell Anemia</v>
      </c>
      <c r="J971" t="str">
        <f t="shared" si="43"/>
        <v>FBC test kit</v>
      </c>
      <c r="K971">
        <f t="shared" si="42"/>
        <v>4400</v>
      </c>
      <c r="L971">
        <f t="shared" si="42"/>
        <v>1</v>
      </c>
      <c r="M971">
        <f t="shared" si="42"/>
        <v>4400</v>
      </c>
    </row>
    <row r="972" spans="1:13">
      <c r="A972" t="s">
        <v>151</v>
      </c>
      <c r="B972" t="s">
        <v>759</v>
      </c>
      <c r="C972" t="s">
        <v>993</v>
      </c>
      <c r="D972">
        <v>0</v>
      </c>
      <c r="E972">
        <v>1</v>
      </c>
      <c r="F972">
        <f t="shared" si="44"/>
        <v>0</v>
      </c>
      <c r="H972" t="str">
        <f t="shared" si="43"/>
        <v>Non-Communicable Disease and Injury</v>
      </c>
      <c r="I972" t="str">
        <f t="shared" si="43"/>
        <v>Sickle Cell Anemia</v>
      </c>
      <c r="J972" t="str">
        <f t="shared" si="43"/>
        <v xml:space="preserve">Folic acid 5mg, tablets_1000_AA027900_CMST
</v>
      </c>
      <c r="K972">
        <f t="shared" si="42"/>
        <v>0</v>
      </c>
      <c r="L972">
        <f t="shared" si="42"/>
        <v>1</v>
      </c>
      <c r="M972">
        <f t="shared" si="42"/>
        <v>0</v>
      </c>
    </row>
    <row r="973" spans="1:13">
      <c r="A973" t="s">
        <v>151</v>
      </c>
      <c r="B973" t="s">
        <v>759</v>
      </c>
      <c r="C973" t="s">
        <v>897</v>
      </c>
      <c r="D973">
        <v>178.11</v>
      </c>
      <c r="E973">
        <v>2</v>
      </c>
      <c r="F973">
        <f t="shared" si="44"/>
        <v>356.22</v>
      </c>
      <c r="H973" t="str">
        <f t="shared" si="43"/>
        <v>Non-Communicable Disease and Injury</v>
      </c>
      <c r="I973" t="str">
        <f t="shared" si="43"/>
        <v>Sickle Cell Anemia</v>
      </c>
      <c r="J973" t="str">
        <f t="shared" si="43"/>
        <v xml:space="preserve">Glove disposable powdered latex large_100_HH077400_CMST
</v>
      </c>
      <c r="K973">
        <f t="shared" si="42"/>
        <v>178.11</v>
      </c>
      <c r="L973">
        <f t="shared" si="42"/>
        <v>2</v>
      </c>
      <c r="M973">
        <f t="shared" si="42"/>
        <v>356.22</v>
      </c>
    </row>
    <row r="974" spans="1:13">
      <c r="A974" t="s">
        <v>151</v>
      </c>
      <c r="B974" t="s">
        <v>759</v>
      </c>
      <c r="C974" t="s">
        <v>1209</v>
      </c>
      <c r="D974">
        <v>98913.600000000006</v>
      </c>
      <c r="E974">
        <v>0.5</v>
      </c>
      <c r="F974">
        <f t="shared" si="44"/>
        <v>49456.800000000003</v>
      </c>
      <c r="H974" t="str">
        <f t="shared" si="43"/>
        <v>Non-Communicable Disease and Injury</v>
      </c>
      <c r="I974" t="str">
        <f t="shared" si="43"/>
        <v>Sickle Cell Anemia</v>
      </c>
      <c r="J974" t="str">
        <f t="shared" si="43"/>
        <v>Hydroxyurea 500mg, capsules</v>
      </c>
      <c r="K974">
        <f t="shared" si="42"/>
        <v>98913.600000000006</v>
      </c>
      <c r="L974">
        <f t="shared" si="42"/>
        <v>0.5</v>
      </c>
      <c r="M974">
        <f t="shared" si="42"/>
        <v>49456.800000000003</v>
      </c>
    </row>
    <row r="975" spans="1:13">
      <c r="A975" t="s">
        <v>151</v>
      </c>
      <c r="B975" t="s">
        <v>759</v>
      </c>
      <c r="C975" t="s">
        <v>1058</v>
      </c>
      <c r="D975">
        <v>151.15</v>
      </c>
      <c r="E975">
        <v>1</v>
      </c>
      <c r="F975">
        <f t="shared" si="44"/>
        <v>151.15</v>
      </c>
      <c r="H975" t="str">
        <f t="shared" si="43"/>
        <v>Non-Communicable Disease and Injury</v>
      </c>
      <c r="I975" t="str">
        <f t="shared" si="43"/>
        <v>Sickle Cell Anemia</v>
      </c>
      <c r="J975" t="str">
        <f t="shared" si="43"/>
        <v xml:space="preserve">Ibuprofen 200mg, coated tablets_1000_AA032400_CMST
</v>
      </c>
      <c r="K975">
        <f t="shared" si="42"/>
        <v>151.15</v>
      </c>
      <c r="L975">
        <f t="shared" si="42"/>
        <v>1</v>
      </c>
      <c r="M975">
        <f t="shared" si="42"/>
        <v>151.15</v>
      </c>
    </row>
    <row r="976" spans="1:13">
      <c r="A976" t="s">
        <v>151</v>
      </c>
      <c r="B976" t="s">
        <v>759</v>
      </c>
      <c r="C976" t="s">
        <v>898</v>
      </c>
      <c r="D976">
        <v>883.4</v>
      </c>
      <c r="E976">
        <v>1</v>
      </c>
      <c r="F976">
        <f t="shared" si="44"/>
        <v>883.4</v>
      </c>
      <c r="H976" t="str">
        <f t="shared" si="43"/>
        <v>Non-Communicable Disease and Injury</v>
      </c>
      <c r="I976" t="str">
        <f t="shared" si="43"/>
        <v>Sickle Cell Anemia</v>
      </c>
      <c r="J976" t="str">
        <f t="shared" si="43"/>
        <v>Needle for blood draw</v>
      </c>
      <c r="K976">
        <f t="shared" si="42"/>
        <v>883.4</v>
      </c>
      <c r="L976">
        <f t="shared" si="42"/>
        <v>1</v>
      </c>
      <c r="M976">
        <f t="shared" si="42"/>
        <v>883.4</v>
      </c>
    </row>
    <row r="977" spans="1:13">
      <c r="A977" t="s">
        <v>151</v>
      </c>
      <c r="B977" t="s">
        <v>759</v>
      </c>
      <c r="C977" t="s">
        <v>834</v>
      </c>
      <c r="D977">
        <v>184.25</v>
      </c>
      <c r="E977">
        <v>1</v>
      </c>
      <c r="F977">
        <f t="shared" si="44"/>
        <v>184.25</v>
      </c>
      <c r="H977" t="str">
        <f t="shared" si="43"/>
        <v>Non-Communicable Disease and Injury</v>
      </c>
      <c r="I977" t="str">
        <f t="shared" si="43"/>
        <v>Sickle Cell Anemia</v>
      </c>
      <c r="J977" t="str">
        <f t="shared" si="43"/>
        <v xml:space="preserve">Paracetamol 500mg, tablets_1000_AA049500_CMST
</v>
      </c>
      <c r="K977">
        <f t="shared" si="42"/>
        <v>184.25</v>
      </c>
      <c r="L977">
        <f t="shared" si="42"/>
        <v>1</v>
      </c>
      <c r="M977">
        <f t="shared" si="42"/>
        <v>184.25</v>
      </c>
    </row>
    <row r="978" spans="1:13">
      <c r="A978" t="s">
        <v>151</v>
      </c>
      <c r="B978" t="s">
        <v>759</v>
      </c>
      <c r="C978" t="s">
        <v>1210</v>
      </c>
      <c r="D978">
        <v>0</v>
      </c>
      <c r="E978">
        <v>1</v>
      </c>
      <c r="F978">
        <f t="shared" si="44"/>
        <v>0</v>
      </c>
      <c r="H978" t="str">
        <f t="shared" si="43"/>
        <v>Non-Communicable Disease and Injury</v>
      </c>
      <c r="I978" t="str">
        <f t="shared" si="43"/>
        <v>Sickle Cell Anemia</v>
      </c>
      <c r="J978" t="str">
        <f t="shared" si="43"/>
        <v>Rapid sickling screening test (reagent)</v>
      </c>
      <c r="K978">
        <f t="shared" si="42"/>
        <v>0</v>
      </c>
      <c r="L978">
        <f t="shared" si="42"/>
        <v>1</v>
      </c>
      <c r="M978">
        <f t="shared" si="42"/>
        <v>0</v>
      </c>
    </row>
    <row r="979" spans="1:13">
      <c r="A979" t="s">
        <v>151</v>
      </c>
      <c r="B979" t="s">
        <v>759</v>
      </c>
      <c r="C979" t="s">
        <v>935</v>
      </c>
      <c r="D979">
        <v>502.2</v>
      </c>
      <c r="E979">
        <v>1</v>
      </c>
      <c r="F979">
        <f t="shared" si="44"/>
        <v>502.2</v>
      </c>
      <c r="H979" t="str">
        <f t="shared" si="43"/>
        <v>Non-Communicable Disease and Injury</v>
      </c>
      <c r="I979" t="str">
        <f t="shared" si="43"/>
        <v>Sickle Cell Anemia</v>
      </c>
      <c r="J979" t="str">
        <f t="shared" si="43"/>
        <v>Sulphadoxine 500mg / pyrimethamine 25mg (SP), tablets</v>
      </c>
      <c r="K979">
        <f t="shared" si="42"/>
        <v>502.2</v>
      </c>
      <c r="L979">
        <f t="shared" si="42"/>
        <v>1</v>
      </c>
      <c r="M979">
        <f t="shared" si="42"/>
        <v>502.2</v>
      </c>
    </row>
    <row r="980" spans="1:13">
      <c r="A980" t="s">
        <v>151</v>
      </c>
      <c r="B980" t="s">
        <v>760</v>
      </c>
      <c r="C980" t="s">
        <v>1211</v>
      </c>
      <c r="D980">
        <v>1299.5999999999999</v>
      </c>
      <c r="E980">
        <v>1</v>
      </c>
      <c r="F980">
        <f t="shared" si="44"/>
        <v>1299.5999999999999</v>
      </c>
      <c r="H980" t="str">
        <f t="shared" si="43"/>
        <v>Non-Communicable Disease and Injury</v>
      </c>
      <c r="I980" t="str">
        <f t="shared" si="43"/>
        <v>Treatment for those with cerebrovascular disease and post-stroke</v>
      </c>
      <c r="J980" t="str">
        <f t="shared" si="43"/>
        <v>Acetyl salysilic acid (aspirin), tablet, 75 mg</v>
      </c>
      <c r="K980">
        <f t="shared" si="42"/>
        <v>1299.5999999999999</v>
      </c>
      <c r="L980">
        <f t="shared" si="42"/>
        <v>1</v>
      </c>
      <c r="M980">
        <f t="shared" si="42"/>
        <v>1299.5999999999999</v>
      </c>
    </row>
    <row r="981" spans="1:13">
      <c r="A981" t="s">
        <v>151</v>
      </c>
      <c r="B981" t="s">
        <v>760</v>
      </c>
      <c r="C981" t="s">
        <v>1159</v>
      </c>
      <c r="D981">
        <v>3024</v>
      </c>
      <c r="E981">
        <v>1</v>
      </c>
      <c r="F981">
        <f t="shared" si="44"/>
        <v>3024</v>
      </c>
      <c r="H981" t="str">
        <f t="shared" si="43"/>
        <v>Non-Communicable Disease and Injury</v>
      </c>
      <c r="I981" t="str">
        <f t="shared" si="43"/>
        <v>Treatment for those with cerebrovascular disease and post-stroke</v>
      </c>
      <c r="J981" t="str">
        <f t="shared" si="43"/>
        <v xml:space="preserve">Albumin Test Kit (Human) 1000ml_Each_MM016500_CMST
</v>
      </c>
      <c r="K981">
        <f t="shared" si="42"/>
        <v>3024</v>
      </c>
      <c r="L981">
        <f t="shared" si="42"/>
        <v>1</v>
      </c>
      <c r="M981">
        <f t="shared" si="42"/>
        <v>3024</v>
      </c>
    </row>
    <row r="982" spans="1:13">
      <c r="A982" t="s">
        <v>151</v>
      </c>
      <c r="B982" t="s">
        <v>760</v>
      </c>
      <c r="C982" t="s">
        <v>1212</v>
      </c>
      <c r="D982">
        <v>5415.84</v>
      </c>
      <c r="E982">
        <v>0.75</v>
      </c>
      <c r="F982">
        <f t="shared" si="44"/>
        <v>4061.88</v>
      </c>
      <c r="H982" t="str">
        <f t="shared" si="43"/>
        <v>Non-Communicable Disease and Injury</v>
      </c>
      <c r="I982" t="str">
        <f t="shared" si="43"/>
        <v>Treatment for those with cerebrovascular disease and post-stroke</v>
      </c>
      <c r="J982" t="str">
        <f t="shared" si="43"/>
        <v xml:space="preserve">Atenolol 100mg, tablets_100_AA007800_CMST
</v>
      </c>
      <c r="K982">
        <f t="shared" si="42"/>
        <v>5415.84</v>
      </c>
      <c r="L982">
        <f t="shared" si="42"/>
        <v>0.75</v>
      </c>
      <c r="M982">
        <f t="shared" si="42"/>
        <v>4061.88</v>
      </c>
    </row>
    <row r="983" spans="1:13">
      <c r="A983" t="s">
        <v>151</v>
      </c>
      <c r="B983" t="s">
        <v>760</v>
      </c>
      <c r="C983" t="s">
        <v>894</v>
      </c>
      <c r="D983">
        <v>338.67</v>
      </c>
      <c r="E983">
        <v>1</v>
      </c>
      <c r="F983">
        <f t="shared" si="44"/>
        <v>338.67</v>
      </c>
      <c r="H983" t="str">
        <f t="shared" si="43"/>
        <v>Non-Communicable Disease and Injury</v>
      </c>
      <c r="I983" t="str">
        <f t="shared" si="43"/>
        <v>Treatment for those with cerebrovascular disease and post-stroke</v>
      </c>
      <c r="J983" t="str">
        <f t="shared" si="43"/>
        <v xml:space="preserve">Bottle, Blood Collecting Plain Plastic Vacutainer, 5ml_100_MM038700_CMST
</v>
      </c>
      <c r="K983">
        <f t="shared" si="42"/>
        <v>338.67</v>
      </c>
      <c r="L983">
        <f t="shared" si="42"/>
        <v>1</v>
      </c>
      <c r="M983">
        <f t="shared" si="42"/>
        <v>338.67</v>
      </c>
    </row>
    <row r="984" spans="1:13">
      <c r="A984" t="s">
        <v>151</v>
      </c>
      <c r="B984" t="s">
        <v>760</v>
      </c>
      <c r="C984" t="s">
        <v>1213</v>
      </c>
      <c r="D984">
        <v>7800</v>
      </c>
      <c r="E984">
        <v>1</v>
      </c>
      <c r="F984">
        <f t="shared" si="44"/>
        <v>7800</v>
      </c>
      <c r="H984" t="str">
        <f t="shared" si="43"/>
        <v>Non-Communicable Disease and Injury</v>
      </c>
      <c r="I984" t="str">
        <f t="shared" si="43"/>
        <v>Treatment for those with cerebrovascular disease and post-stroke</v>
      </c>
      <c r="J984" t="str">
        <f t="shared" si="43"/>
        <v>Cholesterol test</v>
      </c>
      <c r="K984">
        <f t="shared" si="42"/>
        <v>7800</v>
      </c>
      <c r="L984">
        <f t="shared" si="42"/>
        <v>1</v>
      </c>
      <c r="M984">
        <f t="shared" si="42"/>
        <v>7800</v>
      </c>
    </row>
    <row r="985" spans="1:13">
      <c r="A985" t="s">
        <v>151</v>
      </c>
      <c r="B985" t="s">
        <v>760</v>
      </c>
      <c r="C985" t="s">
        <v>896</v>
      </c>
      <c r="D985">
        <v>3200</v>
      </c>
      <c r="E985">
        <v>1</v>
      </c>
      <c r="F985">
        <f t="shared" si="44"/>
        <v>3200</v>
      </c>
      <c r="H985" t="str">
        <f t="shared" si="43"/>
        <v>Non-Communicable Disease and Injury</v>
      </c>
      <c r="I985" t="str">
        <f t="shared" si="43"/>
        <v>Treatment for those with cerebrovascular disease and post-stroke</v>
      </c>
      <c r="J985" t="str">
        <f t="shared" si="43"/>
        <v xml:space="preserve">Creatinine Liquicolor Test Kit (Human), 200ml_Each_MM091500_CMST
</v>
      </c>
      <c r="K985">
        <f t="shared" si="42"/>
        <v>3200</v>
      </c>
      <c r="L985">
        <f t="shared" si="42"/>
        <v>1</v>
      </c>
      <c r="M985">
        <f t="shared" si="42"/>
        <v>3200</v>
      </c>
    </row>
    <row r="986" spans="1:13">
      <c r="A986" t="s">
        <v>151</v>
      </c>
      <c r="B986" t="s">
        <v>760</v>
      </c>
      <c r="C986" t="s">
        <v>1125</v>
      </c>
      <c r="D986">
        <v>2675.09</v>
      </c>
      <c r="E986">
        <v>1</v>
      </c>
      <c r="F986">
        <f t="shared" si="44"/>
        <v>2675.09</v>
      </c>
      <c r="H986" t="str">
        <f t="shared" si="43"/>
        <v>Non-Communicable Disease and Injury</v>
      </c>
      <c r="I986" t="str">
        <f t="shared" si="43"/>
        <v>Treatment for those with cerebrovascular disease and post-stroke</v>
      </c>
      <c r="J986" t="str">
        <f t="shared" si="43"/>
        <v xml:space="preserve">Enalapril 10mg tablets_100_AA022800_CMST
</v>
      </c>
      <c r="K986">
        <f t="shared" si="42"/>
        <v>2675.09</v>
      </c>
      <c r="L986">
        <f t="shared" si="42"/>
        <v>1</v>
      </c>
      <c r="M986">
        <f t="shared" si="42"/>
        <v>2675.09</v>
      </c>
    </row>
    <row r="987" spans="1:13">
      <c r="A987" t="s">
        <v>151</v>
      </c>
      <c r="B987" t="s">
        <v>760</v>
      </c>
      <c r="C987" t="s">
        <v>897</v>
      </c>
      <c r="D987">
        <v>142.49</v>
      </c>
      <c r="E987">
        <v>1</v>
      </c>
      <c r="F987">
        <f t="shared" si="44"/>
        <v>142.49</v>
      </c>
      <c r="H987" t="str">
        <f t="shared" si="43"/>
        <v>Non-Communicable Disease and Injury</v>
      </c>
      <c r="I987" t="str">
        <f t="shared" si="43"/>
        <v>Treatment for those with cerebrovascular disease and post-stroke</v>
      </c>
      <c r="J987" t="str">
        <f t="shared" si="43"/>
        <v xml:space="preserve">Glove disposable powdered latex large_100_HH077400_CMST
</v>
      </c>
      <c r="K987">
        <f t="shared" si="42"/>
        <v>142.49</v>
      </c>
      <c r="L987">
        <f t="shared" si="42"/>
        <v>1</v>
      </c>
      <c r="M987">
        <f t="shared" si="42"/>
        <v>142.49</v>
      </c>
    </row>
    <row r="988" spans="1:13">
      <c r="A988" t="s">
        <v>151</v>
      </c>
      <c r="B988" t="s">
        <v>760</v>
      </c>
      <c r="C988" t="s">
        <v>898</v>
      </c>
      <c r="D988">
        <v>883.4</v>
      </c>
      <c r="E988">
        <v>1</v>
      </c>
      <c r="F988">
        <f t="shared" si="44"/>
        <v>883.4</v>
      </c>
      <c r="H988" t="str">
        <f t="shared" si="43"/>
        <v>Non-Communicable Disease and Injury</v>
      </c>
      <c r="I988" t="str">
        <f t="shared" si="43"/>
        <v>Treatment for those with cerebrovascular disease and post-stroke</v>
      </c>
      <c r="J988" t="str">
        <f t="shared" si="43"/>
        <v>Needle for blood draw</v>
      </c>
      <c r="K988">
        <f t="shared" si="42"/>
        <v>883.4</v>
      </c>
      <c r="L988">
        <f t="shared" si="42"/>
        <v>1</v>
      </c>
      <c r="M988">
        <f t="shared" si="42"/>
        <v>883.4</v>
      </c>
    </row>
    <row r="989" spans="1:13">
      <c r="A989" t="s">
        <v>151</v>
      </c>
      <c r="B989" t="s">
        <v>760</v>
      </c>
      <c r="C989" t="s">
        <v>860</v>
      </c>
      <c r="D989">
        <v>116.9</v>
      </c>
      <c r="E989">
        <v>0.05</v>
      </c>
      <c r="F989">
        <f t="shared" si="44"/>
        <v>5.8450000000000006</v>
      </c>
      <c r="H989" t="str">
        <f t="shared" si="43"/>
        <v>Non-Communicable Disease and Injury</v>
      </c>
      <c r="I989" t="str">
        <f t="shared" si="43"/>
        <v>Treatment for those with cerebrovascular disease and post-stroke</v>
      </c>
      <c r="J989" t="str">
        <f t="shared" si="43"/>
        <v xml:space="preserve">Prednisolone 5mg, tablets_1000_AA052500_CMST
</v>
      </c>
      <c r="K989">
        <f t="shared" si="42"/>
        <v>116.9</v>
      </c>
      <c r="L989">
        <f t="shared" si="42"/>
        <v>0.05</v>
      </c>
      <c r="M989">
        <f t="shared" si="42"/>
        <v>5.8450000000000006</v>
      </c>
    </row>
    <row r="990" spans="1:13">
      <c r="A990" t="s">
        <v>151</v>
      </c>
      <c r="B990" t="s">
        <v>760</v>
      </c>
      <c r="C990" t="s">
        <v>1179</v>
      </c>
      <c r="D990">
        <v>191160</v>
      </c>
      <c r="E990">
        <v>1</v>
      </c>
      <c r="F990">
        <f t="shared" si="44"/>
        <v>191160</v>
      </c>
      <c r="H990" t="str">
        <f t="shared" si="43"/>
        <v>Non-Communicable Disease and Injury</v>
      </c>
      <c r="I990" t="str">
        <f t="shared" si="43"/>
        <v>Treatment for those with cerebrovascular disease and post-stroke</v>
      </c>
      <c r="J990" t="str">
        <f t="shared" si="43"/>
        <v>Simvastatin 20mg tablets</v>
      </c>
      <c r="K990">
        <f t="shared" si="42"/>
        <v>191160</v>
      </c>
      <c r="L990">
        <f t="shared" si="42"/>
        <v>1</v>
      </c>
      <c r="M990">
        <f t="shared" si="42"/>
        <v>191160</v>
      </c>
    </row>
    <row r="991" spans="1:13">
      <c r="A991" t="s">
        <v>151</v>
      </c>
      <c r="B991" t="s">
        <v>162</v>
      </c>
      <c r="C991" t="s">
        <v>1159</v>
      </c>
      <c r="D991">
        <v>0</v>
      </c>
      <c r="E991">
        <v>1</v>
      </c>
      <c r="F991">
        <f t="shared" si="44"/>
        <v>0</v>
      </c>
      <c r="H991" t="str">
        <f t="shared" si="43"/>
        <v>Non-Communicable Disease and Injury</v>
      </c>
      <c r="I991" t="str">
        <f t="shared" si="43"/>
        <v>Treatment of cases with rheumatic heart disease</v>
      </c>
      <c r="J991" t="str">
        <f t="shared" si="43"/>
        <v xml:space="preserve">Albumin Test Kit (Human) 1000ml_Each_MM016500_CMST
</v>
      </c>
      <c r="K991">
        <f t="shared" si="42"/>
        <v>0</v>
      </c>
      <c r="L991">
        <f t="shared" si="42"/>
        <v>1</v>
      </c>
      <c r="M991">
        <f t="shared" si="42"/>
        <v>0</v>
      </c>
    </row>
    <row r="992" spans="1:13">
      <c r="A992" t="s">
        <v>151</v>
      </c>
      <c r="B992" t="s">
        <v>162</v>
      </c>
      <c r="C992" t="s">
        <v>1062</v>
      </c>
      <c r="D992">
        <v>336.79</v>
      </c>
      <c r="E992">
        <v>1</v>
      </c>
      <c r="F992">
        <f t="shared" si="44"/>
        <v>336.79</v>
      </c>
      <c r="H992" t="str">
        <f t="shared" si="43"/>
        <v>Non-Communicable Disease and Injury</v>
      </c>
      <c r="I992" t="str">
        <f t="shared" si="43"/>
        <v>Treatment of cases with rheumatic heart disease</v>
      </c>
      <c r="J992" t="str">
        <f t="shared" si="43"/>
        <v xml:space="preserve">Benzathine benzylpenicillin 1.44g (2.4MU), PFR_Each_BB006900_CMST
</v>
      </c>
      <c r="K992">
        <f t="shared" si="42"/>
        <v>336.79</v>
      </c>
      <c r="L992">
        <f t="shared" si="42"/>
        <v>1</v>
      </c>
      <c r="M992">
        <f t="shared" si="42"/>
        <v>336.79</v>
      </c>
    </row>
    <row r="993" spans="1:13">
      <c r="A993" t="s">
        <v>151</v>
      </c>
      <c r="B993" t="s">
        <v>162</v>
      </c>
      <c r="C993" t="s">
        <v>894</v>
      </c>
      <c r="D993">
        <v>0</v>
      </c>
      <c r="E993">
        <v>1</v>
      </c>
      <c r="F993">
        <f t="shared" si="44"/>
        <v>0</v>
      </c>
      <c r="H993" t="str">
        <f t="shared" si="43"/>
        <v>Non-Communicable Disease and Injury</v>
      </c>
      <c r="I993" t="str">
        <f t="shared" si="43"/>
        <v>Treatment of cases with rheumatic heart disease</v>
      </c>
      <c r="J993" t="str">
        <f t="shared" si="43"/>
        <v xml:space="preserve">Bottle, Blood Collecting Plain Plastic Vacutainer, 5ml_100_MM038700_CMST
</v>
      </c>
      <c r="K993">
        <f t="shared" si="42"/>
        <v>0</v>
      </c>
      <c r="L993">
        <f t="shared" si="42"/>
        <v>1</v>
      </c>
      <c r="M993">
        <f t="shared" si="42"/>
        <v>0</v>
      </c>
    </row>
    <row r="994" spans="1:13">
      <c r="A994" t="s">
        <v>151</v>
      </c>
      <c r="B994" t="s">
        <v>162</v>
      </c>
      <c r="C994" t="s">
        <v>896</v>
      </c>
      <c r="D994">
        <v>800</v>
      </c>
      <c r="E994">
        <v>1</v>
      </c>
      <c r="F994">
        <f t="shared" si="44"/>
        <v>800</v>
      </c>
      <c r="H994" t="str">
        <f t="shared" si="43"/>
        <v>Non-Communicable Disease and Injury</v>
      </c>
      <c r="I994" t="str">
        <f t="shared" si="43"/>
        <v>Treatment of cases with rheumatic heart disease</v>
      </c>
      <c r="J994" t="str">
        <f t="shared" si="43"/>
        <v xml:space="preserve">Creatinine Liquicolor Test Kit (Human), 200ml_Each_MM091500_CMST
</v>
      </c>
      <c r="K994">
        <f t="shared" si="42"/>
        <v>800</v>
      </c>
      <c r="L994">
        <f t="shared" si="42"/>
        <v>1</v>
      </c>
      <c r="M994">
        <f t="shared" si="42"/>
        <v>800</v>
      </c>
    </row>
    <row r="995" spans="1:13">
      <c r="A995" t="s">
        <v>151</v>
      </c>
      <c r="B995" t="s">
        <v>162</v>
      </c>
      <c r="C995" t="s">
        <v>1125</v>
      </c>
      <c r="D995">
        <v>0</v>
      </c>
      <c r="E995">
        <v>1</v>
      </c>
      <c r="F995">
        <f t="shared" si="44"/>
        <v>0</v>
      </c>
      <c r="H995" t="str">
        <f t="shared" si="43"/>
        <v>Non-Communicable Disease and Injury</v>
      </c>
      <c r="I995" t="str">
        <f t="shared" si="43"/>
        <v>Treatment of cases with rheumatic heart disease</v>
      </c>
      <c r="J995" t="str">
        <f t="shared" si="43"/>
        <v xml:space="preserve">Enalapril 10mg tablets_100_AA022800_CMST
</v>
      </c>
      <c r="K995">
        <f t="shared" si="42"/>
        <v>0</v>
      </c>
      <c r="L995">
        <f t="shared" si="42"/>
        <v>1</v>
      </c>
      <c r="M995">
        <f t="shared" si="42"/>
        <v>0</v>
      </c>
    </row>
    <row r="996" spans="1:13">
      <c r="A996" t="s">
        <v>151</v>
      </c>
      <c r="B996" t="s">
        <v>162</v>
      </c>
      <c r="C996" t="s">
        <v>1126</v>
      </c>
      <c r="D996">
        <v>0</v>
      </c>
      <c r="E996">
        <v>1</v>
      </c>
      <c r="F996">
        <f t="shared" si="44"/>
        <v>0</v>
      </c>
      <c r="H996" t="str">
        <f t="shared" si="43"/>
        <v>Non-Communicable Disease and Injury</v>
      </c>
      <c r="I996" t="str">
        <f t="shared" si="43"/>
        <v>Treatment of cases with rheumatic heart disease</v>
      </c>
      <c r="J996" t="str">
        <f t="shared" si="43"/>
        <v xml:space="preserve">Furosemide (Frusemide) 40mg, tablets_1000_AA028200_CMST
</v>
      </c>
      <c r="K996">
        <f t="shared" si="42"/>
        <v>0</v>
      </c>
      <c r="L996">
        <f t="shared" si="42"/>
        <v>1</v>
      </c>
      <c r="M996">
        <f t="shared" si="42"/>
        <v>0</v>
      </c>
    </row>
    <row r="997" spans="1:13">
      <c r="A997" t="s">
        <v>151</v>
      </c>
      <c r="B997" t="s">
        <v>162</v>
      </c>
      <c r="C997" t="s">
        <v>897</v>
      </c>
      <c r="D997">
        <v>0</v>
      </c>
      <c r="E997">
        <v>1</v>
      </c>
      <c r="F997">
        <f t="shared" si="44"/>
        <v>0</v>
      </c>
      <c r="H997" t="str">
        <f t="shared" si="43"/>
        <v>Non-Communicable Disease and Injury</v>
      </c>
      <c r="I997" t="str">
        <f t="shared" si="43"/>
        <v>Treatment of cases with rheumatic heart disease</v>
      </c>
      <c r="J997" t="str">
        <f t="shared" si="43"/>
        <v xml:space="preserve">Glove disposable powdered latex large_100_HH077400_CMST
</v>
      </c>
      <c r="K997">
        <f t="shared" si="42"/>
        <v>0</v>
      </c>
      <c r="L997">
        <f t="shared" si="42"/>
        <v>1</v>
      </c>
      <c r="M997">
        <f t="shared" si="42"/>
        <v>0</v>
      </c>
    </row>
    <row r="998" spans="1:13">
      <c r="A998" t="s">
        <v>151</v>
      </c>
      <c r="B998" t="s">
        <v>162</v>
      </c>
      <c r="C998" t="s">
        <v>1088</v>
      </c>
      <c r="D998">
        <v>30.97</v>
      </c>
      <c r="E998">
        <v>1</v>
      </c>
      <c r="F998">
        <f t="shared" si="44"/>
        <v>30.97</v>
      </c>
      <c r="H998" t="str">
        <f t="shared" si="43"/>
        <v>Non-Communicable Disease and Injury</v>
      </c>
      <c r="I998" t="str">
        <f t="shared" si="43"/>
        <v>Treatment of cases with rheumatic heart disease</v>
      </c>
      <c r="J998" t="str">
        <f t="shared" si="43"/>
        <v xml:space="preserve">Lignocaine hydrochloride 1%, 25ml_Each_BB046800_CMST
</v>
      </c>
      <c r="K998">
        <f t="shared" si="42"/>
        <v>30.97</v>
      </c>
      <c r="L998">
        <f t="shared" si="42"/>
        <v>1</v>
      </c>
      <c r="M998">
        <f t="shared" si="42"/>
        <v>30.97</v>
      </c>
    </row>
    <row r="999" spans="1:13">
      <c r="A999" t="s">
        <v>151</v>
      </c>
      <c r="B999" t="s">
        <v>165</v>
      </c>
      <c r="C999" t="s">
        <v>1214</v>
      </c>
      <c r="D999">
        <v>2161.5</v>
      </c>
      <c r="E999">
        <v>1</v>
      </c>
      <c r="F999">
        <f t="shared" si="44"/>
        <v>2161.5</v>
      </c>
      <c r="H999" t="str">
        <f t="shared" si="43"/>
        <v>Non-Communicable Disease and Injury</v>
      </c>
      <c r="I999" t="str">
        <f t="shared" si="43"/>
        <v>Treatment of Injuries (Blunt Trauma - Soft Tissue Injury)</v>
      </c>
      <c r="J999" t="str">
        <f t="shared" si="43"/>
        <v xml:space="preserve">Bandage, crepe 7.5cm x 1.4m long , when stretched_Each_FF001800_CMST
</v>
      </c>
      <c r="K999">
        <f t="shared" si="42"/>
        <v>2161.5</v>
      </c>
      <c r="L999">
        <f t="shared" si="42"/>
        <v>1</v>
      </c>
      <c r="M999">
        <f t="shared" si="42"/>
        <v>2161.5</v>
      </c>
    </row>
    <row r="1000" spans="1:13">
      <c r="A1000" t="s">
        <v>151</v>
      </c>
      <c r="B1000" t="s">
        <v>165</v>
      </c>
      <c r="C1000" t="s">
        <v>1215</v>
      </c>
      <c r="D1000">
        <v>2330.5</v>
      </c>
      <c r="E1000">
        <v>1</v>
      </c>
      <c r="F1000">
        <f t="shared" si="44"/>
        <v>2330.5</v>
      </c>
      <c r="H1000" t="str">
        <f t="shared" si="43"/>
        <v>Non-Communicable Disease and Injury</v>
      </c>
      <c r="I1000" t="str">
        <f t="shared" si="43"/>
        <v>Treatment of Injuries (Blunt Trauma - Soft Tissue Injury)</v>
      </c>
      <c r="J1000" t="str">
        <f t="shared" si="43"/>
        <v>Catgut chromic suture sterile 2/0, round bodied ? circle 35mm, needle</v>
      </c>
      <c r="K1000">
        <f t="shared" si="42"/>
        <v>2330.5</v>
      </c>
      <c r="L1000">
        <f t="shared" si="42"/>
        <v>1</v>
      </c>
      <c r="M1000">
        <f t="shared" si="42"/>
        <v>2330.5</v>
      </c>
    </row>
    <row r="1001" spans="1:13">
      <c r="A1001" t="s">
        <v>151</v>
      </c>
      <c r="B1001" t="s">
        <v>165</v>
      </c>
      <c r="C1001" t="s">
        <v>891</v>
      </c>
      <c r="D1001">
        <v>2689.81</v>
      </c>
      <c r="E1001">
        <v>1</v>
      </c>
      <c r="F1001">
        <f t="shared" si="44"/>
        <v>2689.81</v>
      </c>
      <c r="H1001" t="str">
        <f t="shared" si="43"/>
        <v>Non-Communicable Disease and Injury</v>
      </c>
      <c r="I1001" t="str">
        <f t="shared" si="43"/>
        <v>Treatment of Injuries (Blunt Trauma - Soft Tissue Injury)</v>
      </c>
      <c r="J1001" t="str">
        <f t="shared" si="43"/>
        <v xml:space="preserve">Cotton wool, 500g_Each_FF007800_CMST
</v>
      </c>
      <c r="K1001">
        <f t="shared" si="42"/>
        <v>2689.81</v>
      </c>
      <c r="L1001">
        <f t="shared" si="42"/>
        <v>1</v>
      </c>
      <c r="M1001">
        <f t="shared" si="42"/>
        <v>2689.81</v>
      </c>
    </row>
    <row r="1002" spans="1:13">
      <c r="A1002" t="s">
        <v>151</v>
      </c>
      <c r="B1002" t="s">
        <v>165</v>
      </c>
      <c r="C1002" t="s">
        <v>1114</v>
      </c>
      <c r="D1002">
        <v>8.3000000000000007</v>
      </c>
      <c r="E1002">
        <v>1</v>
      </c>
      <c r="F1002">
        <f t="shared" si="44"/>
        <v>8.3000000000000007</v>
      </c>
      <c r="H1002" t="str">
        <f t="shared" si="43"/>
        <v>Non-Communicable Disease and Injury</v>
      </c>
      <c r="I1002" t="str">
        <f t="shared" si="43"/>
        <v>Treatment of Injuries (Blunt Trauma - Soft Tissue Injury)</v>
      </c>
      <c r="J1002" t="str">
        <f t="shared" si="43"/>
        <v xml:space="preserve">Diclofenac sodium, 50mg , tablets_1000_AA021000_CMST
</v>
      </c>
      <c r="K1002">
        <f t="shared" si="42"/>
        <v>8.3000000000000007</v>
      </c>
      <c r="L1002">
        <f t="shared" si="42"/>
        <v>1</v>
      </c>
      <c r="M1002">
        <f t="shared" si="42"/>
        <v>8.3000000000000007</v>
      </c>
    </row>
    <row r="1003" spans="1:13">
      <c r="A1003" t="s">
        <v>151</v>
      </c>
      <c r="B1003" t="s">
        <v>165</v>
      </c>
      <c r="C1003" t="s">
        <v>1133</v>
      </c>
      <c r="D1003">
        <v>1352.19</v>
      </c>
      <c r="E1003">
        <v>1</v>
      </c>
      <c r="F1003">
        <f t="shared" si="44"/>
        <v>1352.19</v>
      </c>
      <c r="H1003" t="str">
        <f t="shared" si="43"/>
        <v>Non-Communicable Disease and Injury</v>
      </c>
      <c r="I1003" t="str">
        <f t="shared" si="43"/>
        <v>Treatment of Injuries (Blunt Trauma - Soft Tissue Injury)</v>
      </c>
      <c r="J1003" t="str">
        <f t="shared" si="43"/>
        <v>Flucloxacillin 250mg, Capsules_100_AA025800_CMST</v>
      </c>
      <c r="K1003">
        <f t="shared" si="42"/>
        <v>1352.19</v>
      </c>
      <c r="L1003">
        <f t="shared" si="42"/>
        <v>1</v>
      </c>
      <c r="M1003">
        <f t="shared" si="42"/>
        <v>1352.19</v>
      </c>
    </row>
    <row r="1004" spans="1:13">
      <c r="A1004" t="s">
        <v>151</v>
      </c>
      <c r="B1004" t="s">
        <v>165</v>
      </c>
      <c r="C1004" t="s">
        <v>837</v>
      </c>
      <c r="D1004">
        <v>1100</v>
      </c>
      <c r="E1004">
        <v>1</v>
      </c>
      <c r="F1004">
        <f t="shared" si="44"/>
        <v>1100</v>
      </c>
      <c r="H1004" t="str">
        <f t="shared" si="43"/>
        <v>Non-Communicable Disease and Injury</v>
      </c>
      <c r="I1004" t="str">
        <f t="shared" si="43"/>
        <v>Treatment of Injuries (Blunt Trauma - Soft Tissue Injury)</v>
      </c>
      <c r="J1004" t="str">
        <f t="shared" si="43"/>
        <v>Full blood count test</v>
      </c>
      <c r="K1004">
        <f t="shared" si="42"/>
        <v>1100</v>
      </c>
      <c r="L1004">
        <f t="shared" si="42"/>
        <v>1</v>
      </c>
      <c r="M1004">
        <f t="shared" si="42"/>
        <v>1100</v>
      </c>
    </row>
    <row r="1005" spans="1:13">
      <c r="A1005" t="s">
        <v>151</v>
      </c>
      <c r="B1005" t="s">
        <v>165</v>
      </c>
      <c r="C1005" t="s">
        <v>931</v>
      </c>
      <c r="D1005">
        <v>78.19</v>
      </c>
      <c r="E1005">
        <v>1</v>
      </c>
      <c r="F1005">
        <f t="shared" si="44"/>
        <v>78.19</v>
      </c>
      <c r="H1005" t="str">
        <f t="shared" si="43"/>
        <v>Non-Communicable Disease and Injury</v>
      </c>
      <c r="I1005" t="str">
        <f t="shared" si="43"/>
        <v>Treatment of Injuries (Blunt Trauma - Soft Tissue Injury)</v>
      </c>
      <c r="J1005" t="str">
        <f t="shared" si="43"/>
        <v xml:space="preserve">Gauze, swabs 8-ply 10cm x 10cm_100_FF010800_CMST
</v>
      </c>
      <c r="K1005">
        <f t="shared" si="42"/>
        <v>78.19</v>
      </c>
      <c r="L1005">
        <f t="shared" si="42"/>
        <v>1</v>
      </c>
      <c r="M1005">
        <f t="shared" si="42"/>
        <v>78.19</v>
      </c>
    </row>
    <row r="1006" spans="1:13">
      <c r="A1006" t="s">
        <v>151</v>
      </c>
      <c r="B1006" t="s">
        <v>165</v>
      </c>
      <c r="C1006" t="s">
        <v>932</v>
      </c>
      <c r="D1006">
        <v>942.26</v>
      </c>
      <c r="E1006">
        <v>1</v>
      </c>
      <c r="F1006">
        <f t="shared" si="44"/>
        <v>942.26</v>
      </c>
      <c r="H1006" t="str">
        <f t="shared" si="43"/>
        <v>Non-Communicable Disease and Injury</v>
      </c>
      <c r="I1006" t="str">
        <f t="shared" si="43"/>
        <v>Treatment of Injuries (Blunt Trauma - Soft Tissue Injury)</v>
      </c>
      <c r="J1006" t="str">
        <f t="shared" si="43"/>
        <v xml:space="preserve">Glove disposable powdered latex medium_100_HH077700_CMST
</v>
      </c>
      <c r="K1006">
        <f t="shared" si="42"/>
        <v>942.26</v>
      </c>
      <c r="L1006">
        <f t="shared" si="42"/>
        <v>1</v>
      </c>
      <c r="M1006">
        <f t="shared" si="42"/>
        <v>942.26</v>
      </c>
    </row>
    <row r="1007" spans="1:13">
      <c r="A1007" t="s">
        <v>151</v>
      </c>
      <c r="B1007" t="s">
        <v>165</v>
      </c>
      <c r="C1007" t="s">
        <v>1216</v>
      </c>
      <c r="D1007">
        <v>1505.01</v>
      </c>
      <c r="E1007">
        <v>1</v>
      </c>
      <c r="F1007">
        <f t="shared" si="44"/>
        <v>1505.01</v>
      </c>
      <c r="H1007" t="str">
        <f t="shared" si="43"/>
        <v>Non-Communicable Disease and Injury</v>
      </c>
      <c r="I1007" t="str">
        <f t="shared" si="43"/>
        <v>Treatment of Injuries (Blunt Trauma - Soft Tissue Injury)</v>
      </c>
      <c r="J1007" t="str">
        <f t="shared" si="43"/>
        <v xml:space="preserve">Iodine solution, weak (iodine tincture) 0.5%, 500ml_Each_EE024300_CMST
</v>
      </c>
      <c r="K1007">
        <f t="shared" si="42"/>
        <v>1505.01</v>
      </c>
      <c r="L1007">
        <f t="shared" si="42"/>
        <v>1</v>
      </c>
      <c r="M1007">
        <f t="shared" si="42"/>
        <v>1505.01</v>
      </c>
    </row>
    <row r="1008" spans="1:13">
      <c r="A1008" t="s">
        <v>151</v>
      </c>
      <c r="B1008" t="s">
        <v>165</v>
      </c>
      <c r="C1008" t="s">
        <v>1217</v>
      </c>
      <c r="D1008">
        <v>465</v>
      </c>
      <c r="E1008">
        <v>1</v>
      </c>
      <c r="F1008">
        <f t="shared" si="44"/>
        <v>465</v>
      </c>
      <c r="H1008" t="str">
        <f t="shared" si="43"/>
        <v>Non-Communicable Disease and Injury</v>
      </c>
      <c r="I1008" t="str">
        <f t="shared" si="43"/>
        <v>Treatment of Injuries (Blunt Trauma - Soft Tissue Injury)</v>
      </c>
      <c r="J1008" t="str">
        <f t="shared" si="43"/>
        <v>IV needle and tubing</v>
      </c>
      <c r="K1008">
        <f t="shared" si="42"/>
        <v>465</v>
      </c>
      <c r="L1008">
        <f t="shared" si="42"/>
        <v>1</v>
      </c>
      <c r="M1008">
        <f t="shared" si="42"/>
        <v>465</v>
      </c>
    </row>
    <row r="1009" spans="1:13">
      <c r="A1009" t="s">
        <v>151</v>
      </c>
      <c r="B1009" t="s">
        <v>165</v>
      </c>
      <c r="C1009" t="s">
        <v>1218</v>
      </c>
      <c r="D1009">
        <v>1456</v>
      </c>
      <c r="E1009">
        <v>1</v>
      </c>
      <c r="F1009">
        <f t="shared" si="44"/>
        <v>1456</v>
      </c>
      <c r="H1009" t="str">
        <f t="shared" si="43"/>
        <v>Non-Communicable Disease and Injury</v>
      </c>
      <c r="I1009" t="str">
        <f t="shared" si="43"/>
        <v>Treatment of Injuries (Blunt Trauma - Soft Tissue Injury)</v>
      </c>
      <c r="J1009" t="str">
        <f t="shared" si="43"/>
        <v>Monochromatic blue senstive X-ray Film, screen SizeSize: 30cm x 40cm</v>
      </c>
      <c r="K1009">
        <f t="shared" si="42"/>
        <v>1456</v>
      </c>
      <c r="L1009">
        <f t="shared" si="42"/>
        <v>1</v>
      </c>
      <c r="M1009">
        <f t="shared" si="42"/>
        <v>1456</v>
      </c>
    </row>
    <row r="1010" spans="1:13">
      <c r="A1010" t="s">
        <v>151</v>
      </c>
      <c r="B1010" t="s">
        <v>165</v>
      </c>
      <c r="C1010" t="s">
        <v>1134</v>
      </c>
      <c r="D1010">
        <v>28320</v>
      </c>
      <c r="E1010">
        <v>1</v>
      </c>
      <c r="F1010">
        <f t="shared" si="44"/>
        <v>28320</v>
      </c>
      <c r="H1010" t="str">
        <f t="shared" si="43"/>
        <v>Non-Communicable Disease and Injury</v>
      </c>
      <c r="I1010" t="str">
        <f t="shared" si="43"/>
        <v>Treatment of Injuries (Blunt Trauma - Soft Tissue Injury)</v>
      </c>
      <c r="J1010" t="str">
        <f t="shared" si="43"/>
        <v xml:space="preserve">Morphine sulphate 10mg/ml, 1ml_Each_BB056100_CMST
</v>
      </c>
      <c r="K1010">
        <f t="shared" si="42"/>
        <v>28320</v>
      </c>
      <c r="L1010">
        <f t="shared" si="42"/>
        <v>1</v>
      </c>
      <c r="M1010">
        <f t="shared" si="42"/>
        <v>28320</v>
      </c>
    </row>
    <row r="1011" spans="1:13">
      <c r="A1011" t="s">
        <v>151</v>
      </c>
      <c r="B1011" t="s">
        <v>165</v>
      </c>
      <c r="C1011" t="s">
        <v>1219</v>
      </c>
      <c r="D1011">
        <v>3634.68</v>
      </c>
      <c r="E1011">
        <v>1</v>
      </c>
      <c r="F1011">
        <f t="shared" si="44"/>
        <v>3634.68</v>
      </c>
      <c r="H1011" t="str">
        <f t="shared" si="43"/>
        <v>Non-Communicable Disease and Injury</v>
      </c>
      <c r="I1011" t="str">
        <f t="shared" si="43"/>
        <v>Treatment of Injuries (Blunt Trauma - Soft Tissue Injury)</v>
      </c>
      <c r="J1011" t="str">
        <f t="shared" si="43"/>
        <v>Normal Saline fluid 1L</v>
      </c>
      <c r="K1011">
        <f t="shared" si="42"/>
        <v>3634.68</v>
      </c>
      <c r="L1011">
        <f t="shared" si="42"/>
        <v>1</v>
      </c>
      <c r="M1011">
        <f t="shared" si="42"/>
        <v>3634.68</v>
      </c>
    </row>
    <row r="1012" spans="1:13">
      <c r="A1012" t="s">
        <v>151</v>
      </c>
      <c r="B1012" t="s">
        <v>165</v>
      </c>
      <c r="C1012" t="s">
        <v>834</v>
      </c>
      <c r="D1012">
        <v>87.74</v>
      </c>
      <c r="E1012">
        <v>1</v>
      </c>
      <c r="F1012">
        <f t="shared" si="44"/>
        <v>87.74</v>
      </c>
      <c r="H1012" t="str">
        <f t="shared" si="43"/>
        <v>Non-Communicable Disease and Injury</v>
      </c>
      <c r="I1012" t="str">
        <f t="shared" si="43"/>
        <v>Treatment of Injuries (Blunt Trauma - Soft Tissue Injury)</v>
      </c>
      <c r="J1012" t="str">
        <f t="shared" si="43"/>
        <v xml:space="preserve">Paracetamol 500mg, tablets_1000_AA049500_CMST
</v>
      </c>
      <c r="K1012">
        <f t="shared" si="42"/>
        <v>87.74</v>
      </c>
      <c r="L1012">
        <f t="shared" si="42"/>
        <v>1</v>
      </c>
      <c r="M1012">
        <f t="shared" si="42"/>
        <v>87.74</v>
      </c>
    </row>
    <row r="1013" spans="1:13">
      <c r="A1013" t="s">
        <v>151</v>
      </c>
      <c r="B1013" t="s">
        <v>165</v>
      </c>
      <c r="C1013" t="s">
        <v>1220</v>
      </c>
      <c r="D1013">
        <v>552</v>
      </c>
      <c r="E1013">
        <v>1</v>
      </c>
      <c r="F1013">
        <f t="shared" si="44"/>
        <v>552</v>
      </c>
      <c r="H1013" t="str">
        <f t="shared" si="43"/>
        <v>Non-Communicable Disease and Injury</v>
      </c>
      <c r="I1013" t="str">
        <f t="shared" si="43"/>
        <v>Treatment of Injuries (Blunt Trauma - Soft Tissue Injury)</v>
      </c>
      <c r="J1013" t="str">
        <f t="shared" si="43"/>
        <v>Tetanus toxin vaccine (TTV)</v>
      </c>
      <c r="K1013">
        <f t="shared" si="42"/>
        <v>552</v>
      </c>
      <c r="L1013">
        <f t="shared" si="42"/>
        <v>1</v>
      </c>
      <c r="M1013">
        <f t="shared" si="42"/>
        <v>552</v>
      </c>
    </row>
    <row r="1014" spans="1:13">
      <c r="A1014" t="s">
        <v>151</v>
      </c>
      <c r="B1014" t="s">
        <v>166</v>
      </c>
      <c r="C1014" t="s">
        <v>1082</v>
      </c>
      <c r="D1014">
        <v>739.16</v>
      </c>
      <c r="E1014">
        <v>1</v>
      </c>
      <c r="F1014">
        <f t="shared" si="44"/>
        <v>739.16</v>
      </c>
      <c r="H1014" t="str">
        <f t="shared" si="43"/>
        <v>Non-Communicable Disease and Injury</v>
      </c>
      <c r="I1014" t="str">
        <f t="shared" si="43"/>
        <v>Treatment of injuries (Fracture reduction)</v>
      </c>
      <c r="J1014" t="str">
        <f t="shared" si="43"/>
        <v xml:space="preserve">Apron, disposable, polythene_100_LL009900_CMST
</v>
      </c>
      <c r="K1014">
        <f t="shared" si="42"/>
        <v>739.16</v>
      </c>
      <c r="L1014">
        <f t="shared" si="42"/>
        <v>1</v>
      </c>
      <c r="M1014">
        <f t="shared" si="42"/>
        <v>739.16</v>
      </c>
    </row>
    <row r="1015" spans="1:13">
      <c r="A1015" t="s">
        <v>151</v>
      </c>
      <c r="B1015" t="s">
        <v>166</v>
      </c>
      <c r="C1015" t="s">
        <v>1214</v>
      </c>
      <c r="D1015">
        <v>2161.5</v>
      </c>
      <c r="E1015">
        <v>1</v>
      </c>
      <c r="F1015">
        <f t="shared" si="44"/>
        <v>2161.5</v>
      </c>
      <c r="H1015" t="str">
        <f t="shared" si="43"/>
        <v>Non-Communicable Disease and Injury</v>
      </c>
      <c r="I1015" t="str">
        <f t="shared" si="43"/>
        <v>Treatment of injuries (Fracture reduction)</v>
      </c>
      <c r="J1015" t="str">
        <f t="shared" si="43"/>
        <v xml:space="preserve">Bandage, crepe 7.5cm x 1.4m long , when stretched_Each_FF001800_CMST
</v>
      </c>
      <c r="K1015">
        <f t="shared" si="42"/>
        <v>2161.5</v>
      </c>
      <c r="L1015">
        <f t="shared" si="42"/>
        <v>1</v>
      </c>
      <c r="M1015">
        <f t="shared" si="42"/>
        <v>2161.5</v>
      </c>
    </row>
    <row r="1016" spans="1:13">
      <c r="A1016" t="s">
        <v>151</v>
      </c>
      <c r="B1016" t="s">
        <v>166</v>
      </c>
      <c r="C1016" t="s">
        <v>853</v>
      </c>
      <c r="D1016">
        <v>892.15</v>
      </c>
      <c r="E1016">
        <v>1</v>
      </c>
      <c r="F1016">
        <f t="shared" si="44"/>
        <v>892.15</v>
      </c>
      <c r="H1016" t="str">
        <f t="shared" si="43"/>
        <v>Non-Communicable Disease and Injury</v>
      </c>
      <c r="I1016" t="str">
        <f t="shared" si="43"/>
        <v>Treatment of injuries (Fracture reduction)</v>
      </c>
      <c r="J1016" t="str">
        <f t="shared" si="43"/>
        <v xml:space="preserve">Ceftriaxone 1g, PFR_Each_BB013500_CMST
</v>
      </c>
      <c r="K1016">
        <f t="shared" si="42"/>
        <v>892.15</v>
      </c>
      <c r="L1016">
        <f t="shared" si="42"/>
        <v>1</v>
      </c>
      <c r="M1016">
        <f t="shared" si="42"/>
        <v>892.15</v>
      </c>
    </row>
    <row r="1017" spans="1:13">
      <c r="A1017" t="s">
        <v>151</v>
      </c>
      <c r="B1017" t="s">
        <v>166</v>
      </c>
      <c r="C1017" t="s">
        <v>1132</v>
      </c>
      <c r="D1017">
        <v>85.44</v>
      </c>
      <c r="E1017">
        <v>1</v>
      </c>
      <c r="F1017">
        <f t="shared" si="44"/>
        <v>85.44</v>
      </c>
      <c r="H1017" t="str">
        <f t="shared" si="43"/>
        <v>Non-Communicable Disease and Injury</v>
      </c>
      <c r="I1017" t="str">
        <f t="shared" si="43"/>
        <v>Treatment of injuries (Fracture reduction)</v>
      </c>
      <c r="J1017" t="str">
        <f t="shared" si="43"/>
        <v xml:space="preserve">Cloxacillin 250 mg, Capsules_Each_AA016200_CMST
</v>
      </c>
      <c r="K1017">
        <f t="shared" si="42"/>
        <v>85.44</v>
      </c>
      <c r="L1017">
        <f t="shared" si="42"/>
        <v>1</v>
      </c>
      <c r="M1017">
        <f t="shared" si="42"/>
        <v>85.44</v>
      </c>
    </row>
    <row r="1018" spans="1:13">
      <c r="A1018" t="s">
        <v>151</v>
      </c>
      <c r="B1018" t="s">
        <v>166</v>
      </c>
      <c r="C1018" t="s">
        <v>1114</v>
      </c>
      <c r="D1018">
        <v>16.59</v>
      </c>
      <c r="E1018">
        <v>1</v>
      </c>
      <c r="F1018">
        <f t="shared" si="44"/>
        <v>16.59</v>
      </c>
      <c r="H1018" t="str">
        <f t="shared" si="43"/>
        <v>Non-Communicable Disease and Injury</v>
      </c>
      <c r="I1018" t="str">
        <f t="shared" si="43"/>
        <v>Treatment of injuries (Fracture reduction)</v>
      </c>
      <c r="J1018" t="str">
        <f t="shared" si="43"/>
        <v xml:space="preserve">Diclofenac sodium, 50mg , tablets_1000_AA021000_CMST
</v>
      </c>
      <c r="K1018">
        <f t="shared" si="42"/>
        <v>16.59</v>
      </c>
      <c r="L1018">
        <f t="shared" si="42"/>
        <v>1</v>
      </c>
      <c r="M1018">
        <f t="shared" si="42"/>
        <v>16.59</v>
      </c>
    </row>
    <row r="1019" spans="1:13">
      <c r="A1019" t="s">
        <v>151</v>
      </c>
      <c r="B1019" t="s">
        <v>166</v>
      </c>
      <c r="C1019" t="s">
        <v>1133</v>
      </c>
      <c r="D1019">
        <v>169.02</v>
      </c>
      <c r="E1019">
        <v>1</v>
      </c>
      <c r="F1019">
        <f t="shared" si="44"/>
        <v>169.02</v>
      </c>
      <c r="H1019" t="str">
        <f t="shared" si="43"/>
        <v>Non-Communicable Disease and Injury</v>
      </c>
      <c r="I1019" t="str">
        <f t="shared" si="43"/>
        <v>Treatment of injuries (Fracture reduction)</v>
      </c>
      <c r="J1019" t="str">
        <f t="shared" si="43"/>
        <v>Flucloxacillin 250mg, Capsules_100_AA025800_CMST</v>
      </c>
      <c r="K1019">
        <f t="shared" si="42"/>
        <v>169.02</v>
      </c>
      <c r="L1019">
        <f t="shared" si="42"/>
        <v>1</v>
      </c>
      <c r="M1019">
        <f t="shared" si="42"/>
        <v>169.02</v>
      </c>
    </row>
    <row r="1020" spans="1:13">
      <c r="A1020" t="s">
        <v>151</v>
      </c>
      <c r="B1020" t="s">
        <v>166</v>
      </c>
      <c r="C1020" t="s">
        <v>837</v>
      </c>
      <c r="D1020">
        <v>1100</v>
      </c>
      <c r="E1020">
        <v>1</v>
      </c>
      <c r="F1020">
        <f t="shared" si="44"/>
        <v>1100</v>
      </c>
      <c r="H1020" t="str">
        <f t="shared" si="43"/>
        <v>Non-Communicable Disease and Injury</v>
      </c>
      <c r="I1020" t="str">
        <f t="shared" si="43"/>
        <v>Treatment of injuries (Fracture reduction)</v>
      </c>
      <c r="J1020" t="str">
        <f t="shared" si="43"/>
        <v>Full blood count test</v>
      </c>
      <c r="K1020">
        <f t="shared" si="42"/>
        <v>1100</v>
      </c>
      <c r="L1020">
        <f t="shared" si="42"/>
        <v>1</v>
      </c>
      <c r="M1020">
        <f t="shared" si="42"/>
        <v>1100</v>
      </c>
    </row>
    <row r="1021" spans="1:13">
      <c r="A1021" t="s">
        <v>151</v>
      </c>
      <c r="B1021" t="s">
        <v>166</v>
      </c>
      <c r="C1021" t="s">
        <v>931</v>
      </c>
      <c r="D1021">
        <v>78.19</v>
      </c>
      <c r="E1021">
        <v>1</v>
      </c>
      <c r="F1021">
        <f t="shared" si="44"/>
        <v>78.19</v>
      </c>
      <c r="H1021" t="str">
        <f t="shared" si="43"/>
        <v>Non-Communicable Disease and Injury</v>
      </c>
      <c r="I1021" t="str">
        <f t="shared" si="43"/>
        <v>Treatment of injuries (Fracture reduction)</v>
      </c>
      <c r="J1021" t="str">
        <f t="shared" si="43"/>
        <v xml:space="preserve">Gauze, swabs 8-ply 10cm x 10cm_100_FF010800_CMST
</v>
      </c>
      <c r="K1021">
        <f t="shared" si="42"/>
        <v>78.19</v>
      </c>
      <c r="L1021">
        <f t="shared" si="42"/>
        <v>1</v>
      </c>
      <c r="M1021">
        <f t="shared" si="42"/>
        <v>78.19</v>
      </c>
    </row>
    <row r="1022" spans="1:13">
      <c r="A1022" t="s">
        <v>151</v>
      </c>
      <c r="B1022" t="s">
        <v>166</v>
      </c>
      <c r="C1022" t="s">
        <v>932</v>
      </c>
      <c r="D1022">
        <v>188.45</v>
      </c>
      <c r="E1022">
        <v>1</v>
      </c>
      <c r="F1022">
        <f t="shared" si="44"/>
        <v>188.45</v>
      </c>
      <c r="H1022" t="str">
        <f t="shared" si="43"/>
        <v>Non-Communicable Disease and Injury</v>
      </c>
      <c r="I1022" t="str">
        <f t="shared" si="43"/>
        <v>Treatment of injuries (Fracture reduction)</v>
      </c>
      <c r="J1022" t="str">
        <f t="shared" si="43"/>
        <v xml:space="preserve">Glove disposable powdered latex medium_100_HH077700_CMST
</v>
      </c>
      <c r="K1022">
        <f t="shared" si="42"/>
        <v>188.45</v>
      </c>
      <c r="L1022">
        <f t="shared" si="42"/>
        <v>1</v>
      </c>
      <c r="M1022">
        <f t="shared" si="42"/>
        <v>188.45</v>
      </c>
    </row>
    <row r="1023" spans="1:13">
      <c r="A1023" t="s">
        <v>151</v>
      </c>
      <c r="B1023" t="s">
        <v>166</v>
      </c>
      <c r="C1023" t="s">
        <v>875</v>
      </c>
      <c r="D1023">
        <v>302.24</v>
      </c>
      <c r="E1023">
        <v>1</v>
      </c>
      <c r="F1023">
        <f t="shared" si="44"/>
        <v>302.24</v>
      </c>
      <c r="H1023" t="str">
        <f t="shared" si="43"/>
        <v>Non-Communicable Disease and Injury</v>
      </c>
      <c r="I1023" t="str">
        <f t="shared" si="43"/>
        <v>Treatment of injuries (Fracture reduction)</v>
      </c>
      <c r="J1023" t="str">
        <f t="shared" si="43"/>
        <v xml:space="preserve">Glove surgeons size 7 sterile_Pair_HH080400_CMST
</v>
      </c>
      <c r="K1023">
        <f t="shared" si="43"/>
        <v>302.24</v>
      </c>
      <c r="L1023">
        <f t="shared" si="43"/>
        <v>1</v>
      </c>
      <c r="M1023">
        <f t="shared" si="43"/>
        <v>302.24</v>
      </c>
    </row>
    <row r="1024" spans="1:13">
      <c r="A1024" t="s">
        <v>151</v>
      </c>
      <c r="B1024" t="s">
        <v>166</v>
      </c>
      <c r="C1024" t="s">
        <v>974</v>
      </c>
      <c r="D1024">
        <v>3228.48</v>
      </c>
      <c r="E1024">
        <v>1</v>
      </c>
      <c r="F1024">
        <f t="shared" si="44"/>
        <v>3228.48</v>
      </c>
      <c r="H1024" t="str">
        <f t="shared" ref="H1024:M1066" si="45">A1024</f>
        <v>Non-Communicable Disease and Injury</v>
      </c>
      <c r="I1024" t="str">
        <f t="shared" si="45"/>
        <v>Treatment of injuries (Fracture reduction)</v>
      </c>
      <c r="J1024" t="str">
        <f t="shared" si="45"/>
        <v xml:space="preserve">Iodine strong 10% solution, 500ml_Each_EE024600_CMST
</v>
      </c>
      <c r="K1024">
        <f t="shared" si="45"/>
        <v>3228.48</v>
      </c>
      <c r="L1024">
        <f t="shared" si="45"/>
        <v>1</v>
      </c>
      <c r="M1024">
        <f t="shared" si="45"/>
        <v>3228.48</v>
      </c>
    </row>
    <row r="1025" spans="1:13">
      <c r="A1025" t="s">
        <v>151</v>
      </c>
      <c r="B1025" t="s">
        <v>166</v>
      </c>
      <c r="C1025" t="s">
        <v>877</v>
      </c>
      <c r="D1025">
        <v>1764.94</v>
      </c>
      <c r="E1025">
        <v>1</v>
      </c>
      <c r="F1025">
        <f t="shared" si="44"/>
        <v>1764.94</v>
      </c>
      <c r="H1025" t="str">
        <f t="shared" si="45"/>
        <v>Non-Communicable Disease and Injury</v>
      </c>
      <c r="I1025" t="str">
        <f t="shared" si="45"/>
        <v>Treatment of injuries (Fracture reduction)</v>
      </c>
      <c r="J1025" t="str">
        <f t="shared" si="45"/>
        <v xml:space="preserve">Ketamine hydrochloride 50mg/ml, 10ml_Each_BB044400_CMST
</v>
      </c>
      <c r="K1025">
        <f t="shared" si="45"/>
        <v>1764.94</v>
      </c>
      <c r="L1025">
        <f t="shared" si="45"/>
        <v>1</v>
      </c>
      <c r="M1025">
        <f t="shared" si="45"/>
        <v>1764.94</v>
      </c>
    </row>
    <row r="1026" spans="1:13">
      <c r="A1026" t="s">
        <v>151</v>
      </c>
      <c r="B1026" t="s">
        <v>166</v>
      </c>
      <c r="C1026" t="s">
        <v>1134</v>
      </c>
      <c r="D1026">
        <v>28320</v>
      </c>
      <c r="E1026">
        <v>1</v>
      </c>
      <c r="F1026">
        <f t="shared" si="44"/>
        <v>28320</v>
      </c>
      <c r="H1026" t="str">
        <f t="shared" si="45"/>
        <v>Non-Communicable Disease and Injury</v>
      </c>
      <c r="I1026" t="str">
        <f t="shared" si="45"/>
        <v>Treatment of injuries (Fracture reduction)</v>
      </c>
      <c r="J1026" t="str">
        <f t="shared" si="45"/>
        <v xml:space="preserve">Morphine sulphate 10mg/ml, 1ml_Each_BB056100_CMST
</v>
      </c>
      <c r="K1026">
        <f t="shared" si="45"/>
        <v>28320</v>
      </c>
      <c r="L1026">
        <f t="shared" si="45"/>
        <v>1</v>
      </c>
      <c r="M1026">
        <f t="shared" si="45"/>
        <v>28320</v>
      </c>
    </row>
    <row r="1027" spans="1:13">
      <c r="A1027" t="s">
        <v>151</v>
      </c>
      <c r="B1027" t="s">
        <v>166</v>
      </c>
      <c r="C1027" t="s">
        <v>834</v>
      </c>
      <c r="D1027">
        <v>175.47</v>
      </c>
      <c r="E1027">
        <v>1</v>
      </c>
      <c r="F1027">
        <f t="shared" si="44"/>
        <v>175.47</v>
      </c>
      <c r="H1027" t="str">
        <f t="shared" si="45"/>
        <v>Non-Communicable Disease and Injury</v>
      </c>
      <c r="I1027" t="str">
        <f t="shared" si="45"/>
        <v>Treatment of injuries (Fracture reduction)</v>
      </c>
      <c r="J1027" t="str">
        <f t="shared" si="45"/>
        <v xml:space="preserve">Paracetamol 500mg, tablets_1000_AA049500_CMST
</v>
      </c>
      <c r="K1027">
        <f t="shared" si="45"/>
        <v>175.47</v>
      </c>
      <c r="L1027">
        <f t="shared" si="45"/>
        <v>1</v>
      </c>
      <c r="M1027">
        <f t="shared" si="45"/>
        <v>175.47</v>
      </c>
    </row>
    <row r="1028" spans="1:13">
      <c r="A1028" t="s">
        <v>151</v>
      </c>
      <c r="B1028" t="s">
        <v>166</v>
      </c>
      <c r="C1028" t="s">
        <v>1221</v>
      </c>
      <c r="D1028">
        <v>794.84</v>
      </c>
      <c r="E1028">
        <v>1</v>
      </c>
      <c r="F1028">
        <f t="shared" si="44"/>
        <v>794.84</v>
      </c>
      <c r="H1028" t="str">
        <f t="shared" si="45"/>
        <v>Non-Communicable Disease and Injury</v>
      </c>
      <c r="I1028" t="str">
        <f t="shared" si="45"/>
        <v>Treatment of injuries (Fracture reduction)</v>
      </c>
      <c r="J1028" t="str">
        <f t="shared" si="45"/>
        <v>Plaster of Paris (POP) 10cm x 7.5cm slab_12_CMST</v>
      </c>
      <c r="K1028">
        <f t="shared" si="45"/>
        <v>794.84</v>
      </c>
      <c r="L1028">
        <f t="shared" si="45"/>
        <v>1</v>
      </c>
      <c r="M1028">
        <f t="shared" si="45"/>
        <v>794.84</v>
      </c>
    </row>
    <row r="1029" spans="1:13">
      <c r="A1029" t="s">
        <v>151</v>
      </c>
      <c r="B1029" t="s">
        <v>166</v>
      </c>
      <c r="C1029" t="s">
        <v>839</v>
      </c>
      <c r="D1029">
        <v>153.52000000000001</v>
      </c>
      <c r="E1029">
        <v>1</v>
      </c>
      <c r="F1029">
        <f t="shared" si="44"/>
        <v>153.52000000000001</v>
      </c>
      <c r="H1029" t="str">
        <f t="shared" si="45"/>
        <v>Non-Communicable Disease and Injury</v>
      </c>
      <c r="I1029" t="str">
        <f t="shared" si="45"/>
        <v>Treatment of injuries (Fracture reduction)</v>
      </c>
      <c r="J1029" t="str">
        <f t="shared" si="45"/>
        <v xml:space="preserve">Syringe, autodestruct, 5ml, disposable, hypoluer with 21g needle_Each_HH150000_CMST + Alcohol swabs/wipes 70% isopropyl alcohol 100 pieces_100_FF000300_CMST
</v>
      </c>
      <c r="K1029">
        <f t="shared" si="45"/>
        <v>153.52000000000001</v>
      </c>
      <c r="L1029">
        <f t="shared" si="45"/>
        <v>1</v>
      </c>
      <c r="M1029">
        <f t="shared" si="45"/>
        <v>153.52000000000001</v>
      </c>
    </row>
    <row r="1030" spans="1:13">
      <c r="A1030" t="s">
        <v>151</v>
      </c>
      <c r="B1030" t="s">
        <v>166</v>
      </c>
      <c r="C1030" t="s">
        <v>1220</v>
      </c>
      <c r="D1030">
        <v>1656</v>
      </c>
      <c r="E1030">
        <v>1</v>
      </c>
      <c r="F1030">
        <f t="shared" ref="F1030:F1093" si="46">E1030*D1030</f>
        <v>1656</v>
      </c>
      <c r="H1030" t="str">
        <f t="shared" si="45"/>
        <v>Non-Communicable Disease and Injury</v>
      </c>
      <c r="I1030" t="str">
        <f t="shared" si="45"/>
        <v>Treatment of injuries (Fracture reduction)</v>
      </c>
      <c r="J1030" t="str">
        <f t="shared" si="45"/>
        <v>Tetanus toxin vaccine (TTV)</v>
      </c>
      <c r="K1030">
        <f t="shared" si="45"/>
        <v>1656</v>
      </c>
      <c r="L1030">
        <f t="shared" si="45"/>
        <v>1</v>
      </c>
      <c r="M1030">
        <f t="shared" si="45"/>
        <v>1656</v>
      </c>
    </row>
    <row r="1031" spans="1:13">
      <c r="A1031" t="s">
        <v>151</v>
      </c>
      <c r="B1031" t="s">
        <v>166</v>
      </c>
      <c r="C1031" t="s">
        <v>1135</v>
      </c>
      <c r="D1031">
        <v>70425</v>
      </c>
      <c r="E1031">
        <v>1</v>
      </c>
      <c r="F1031">
        <f t="shared" si="46"/>
        <v>70425</v>
      </c>
      <c r="H1031" t="str">
        <f t="shared" si="45"/>
        <v>Non-Communicable Disease and Injury</v>
      </c>
      <c r="I1031" t="str">
        <f t="shared" si="45"/>
        <v>Treatment of injuries (Fracture reduction)</v>
      </c>
      <c r="J1031" t="str">
        <f t="shared" si="45"/>
        <v>Vancomycin 500mg for injection</v>
      </c>
      <c r="K1031">
        <f t="shared" si="45"/>
        <v>70425</v>
      </c>
      <c r="L1031">
        <f t="shared" si="45"/>
        <v>1</v>
      </c>
      <c r="M1031">
        <f t="shared" si="45"/>
        <v>70425</v>
      </c>
    </row>
    <row r="1032" spans="1:13">
      <c r="A1032" t="s">
        <v>151</v>
      </c>
      <c r="B1032" t="s">
        <v>172</v>
      </c>
      <c r="C1032" t="s">
        <v>1160</v>
      </c>
      <c r="D1032">
        <v>4.6100000000000003</v>
      </c>
      <c r="E1032">
        <v>1</v>
      </c>
      <c r="F1032">
        <f t="shared" si="46"/>
        <v>4.6100000000000003</v>
      </c>
      <c r="H1032" t="str">
        <f t="shared" si="45"/>
        <v>Non-Communicable Disease and Injury</v>
      </c>
      <c r="I1032" t="str">
        <f t="shared" si="45"/>
        <v>Prevention of cardiovascular disease</v>
      </c>
      <c r="J1032" t="str">
        <f t="shared" si="45"/>
        <v>Alcohol wipe/methylated spirit</v>
      </c>
      <c r="K1032">
        <f t="shared" si="45"/>
        <v>4.6100000000000003</v>
      </c>
      <c r="L1032">
        <f t="shared" si="45"/>
        <v>1</v>
      </c>
      <c r="M1032">
        <f t="shared" si="45"/>
        <v>4.6100000000000003</v>
      </c>
    </row>
    <row r="1033" spans="1:13">
      <c r="A1033" t="s">
        <v>151</v>
      </c>
      <c r="B1033" t="s">
        <v>172</v>
      </c>
      <c r="C1033" t="s">
        <v>894</v>
      </c>
      <c r="D1033">
        <v>0</v>
      </c>
      <c r="E1033">
        <v>1</v>
      </c>
      <c r="F1033">
        <f t="shared" si="46"/>
        <v>0</v>
      </c>
      <c r="H1033" t="str">
        <f t="shared" si="45"/>
        <v>Non-Communicable Disease and Injury</v>
      </c>
      <c r="I1033" t="str">
        <f t="shared" si="45"/>
        <v>Prevention of cardiovascular disease</v>
      </c>
      <c r="J1033" t="str">
        <f t="shared" si="45"/>
        <v xml:space="preserve">Bottle, Blood Collecting Plain Plastic Vacutainer, 5ml_100_MM038700_CMST
</v>
      </c>
      <c r="K1033">
        <f t="shared" si="45"/>
        <v>0</v>
      </c>
      <c r="L1033">
        <f t="shared" si="45"/>
        <v>1</v>
      </c>
      <c r="M1033">
        <f t="shared" si="45"/>
        <v>0</v>
      </c>
    </row>
    <row r="1034" spans="1:13">
      <c r="A1034" t="s">
        <v>151</v>
      </c>
      <c r="B1034" t="s">
        <v>172</v>
      </c>
      <c r="C1034" t="s">
        <v>1122</v>
      </c>
      <c r="D1034">
        <v>1950</v>
      </c>
      <c r="E1034">
        <v>1</v>
      </c>
      <c r="F1034">
        <f t="shared" si="46"/>
        <v>1950</v>
      </c>
      <c r="H1034" t="str">
        <f t="shared" si="45"/>
        <v>Non-Communicable Disease and Injury</v>
      </c>
      <c r="I1034" t="str">
        <f t="shared" si="45"/>
        <v>Prevention of cardiovascular disease</v>
      </c>
      <c r="J1034" t="str">
        <f t="shared" si="45"/>
        <v>Cholesterol test (reagent)</v>
      </c>
      <c r="K1034">
        <f t="shared" si="45"/>
        <v>1950</v>
      </c>
      <c r="L1034">
        <f t="shared" si="45"/>
        <v>1</v>
      </c>
      <c r="M1034">
        <f t="shared" si="45"/>
        <v>1950</v>
      </c>
    </row>
    <row r="1035" spans="1:13">
      <c r="A1035" t="s">
        <v>151</v>
      </c>
      <c r="B1035" t="s">
        <v>172</v>
      </c>
      <c r="C1035" t="s">
        <v>897</v>
      </c>
      <c r="D1035">
        <v>0</v>
      </c>
      <c r="E1035">
        <v>1</v>
      </c>
      <c r="F1035">
        <f t="shared" si="46"/>
        <v>0</v>
      </c>
      <c r="H1035" t="str">
        <f t="shared" si="45"/>
        <v>Non-Communicable Disease and Injury</v>
      </c>
      <c r="I1035" t="str">
        <f t="shared" si="45"/>
        <v>Prevention of cardiovascular disease</v>
      </c>
      <c r="J1035" t="str">
        <f t="shared" si="45"/>
        <v xml:space="preserve">Glove disposable powdered latex large_100_HH077400_CMST
</v>
      </c>
      <c r="K1035">
        <f t="shared" si="45"/>
        <v>0</v>
      </c>
      <c r="L1035">
        <f t="shared" si="45"/>
        <v>1</v>
      </c>
      <c r="M1035">
        <f t="shared" si="45"/>
        <v>0</v>
      </c>
    </row>
    <row r="1036" spans="1:13">
      <c r="A1036" t="s">
        <v>151</v>
      </c>
      <c r="B1036" t="s">
        <v>172</v>
      </c>
      <c r="C1036" t="s">
        <v>898</v>
      </c>
      <c r="D1036">
        <v>883.4</v>
      </c>
      <c r="E1036">
        <v>1</v>
      </c>
      <c r="F1036">
        <f t="shared" si="46"/>
        <v>883.4</v>
      </c>
      <c r="H1036" t="str">
        <f t="shared" si="45"/>
        <v>Non-Communicable Disease and Injury</v>
      </c>
      <c r="I1036" t="str">
        <f t="shared" si="45"/>
        <v>Prevention of cardiovascular disease</v>
      </c>
      <c r="J1036" t="str">
        <f t="shared" si="45"/>
        <v>Needle for blood draw</v>
      </c>
      <c r="K1036">
        <f t="shared" si="45"/>
        <v>883.4</v>
      </c>
      <c r="L1036">
        <f t="shared" si="45"/>
        <v>1</v>
      </c>
      <c r="M1036">
        <f t="shared" si="45"/>
        <v>883.4</v>
      </c>
    </row>
    <row r="1037" spans="1:13">
      <c r="A1037" t="s">
        <v>151</v>
      </c>
      <c r="B1037" t="s">
        <v>172</v>
      </c>
      <c r="C1037" t="s">
        <v>1129</v>
      </c>
      <c r="D1037">
        <v>0</v>
      </c>
      <c r="E1037">
        <v>1</v>
      </c>
      <c r="F1037">
        <f t="shared" si="46"/>
        <v>0</v>
      </c>
      <c r="H1037" t="str">
        <f t="shared" si="45"/>
        <v>Non-Communicable Disease and Injury</v>
      </c>
      <c r="I1037" t="str">
        <f t="shared" si="45"/>
        <v>Prevention of cardiovascular disease</v>
      </c>
      <c r="J1037" t="str">
        <f t="shared" si="45"/>
        <v>PT test reagents</v>
      </c>
      <c r="K1037">
        <f t="shared" si="45"/>
        <v>0</v>
      </c>
      <c r="L1037">
        <f t="shared" si="45"/>
        <v>1</v>
      </c>
      <c r="M1037">
        <f t="shared" si="45"/>
        <v>0</v>
      </c>
    </row>
    <row r="1038" spans="1:13">
      <c r="A1038" t="s">
        <v>173</v>
      </c>
      <c r="B1038" t="s">
        <v>761</v>
      </c>
      <c r="C1038" t="s">
        <v>1222</v>
      </c>
      <c r="D1038">
        <v>3797.77</v>
      </c>
      <c r="E1038">
        <v>1</v>
      </c>
      <c r="F1038">
        <f t="shared" si="46"/>
        <v>3797.77</v>
      </c>
      <c r="H1038" t="str">
        <f t="shared" si="45"/>
        <v>Nutrition</v>
      </c>
      <c r="I1038" t="str">
        <f t="shared" si="45"/>
        <v>Community management of moderate acute malnutrition (children)</v>
      </c>
      <c r="J1038" t="str">
        <f t="shared" si="45"/>
        <v>6 kgs/month/ 3 months of Corn Soya Blend (or Supercereal - CSB++)</v>
      </c>
      <c r="K1038">
        <f t="shared" si="45"/>
        <v>3797.77</v>
      </c>
      <c r="L1038">
        <f t="shared" si="45"/>
        <v>1</v>
      </c>
      <c r="M1038">
        <f t="shared" si="45"/>
        <v>3797.77</v>
      </c>
    </row>
    <row r="1039" spans="1:13">
      <c r="A1039" t="s">
        <v>173</v>
      </c>
      <c r="B1039" t="s">
        <v>762</v>
      </c>
      <c r="C1039" t="s">
        <v>1223</v>
      </c>
      <c r="D1039">
        <v>30844.799999999999</v>
      </c>
      <c r="E1039">
        <v>1</v>
      </c>
      <c r="F1039">
        <f t="shared" si="46"/>
        <v>30844.799999999999</v>
      </c>
      <c r="H1039" t="str">
        <f t="shared" si="45"/>
        <v>Nutrition</v>
      </c>
      <c r="I1039" t="str">
        <f t="shared" si="45"/>
        <v>Community management of severe malnutrition (children)</v>
      </c>
      <c r="J1039" t="str">
        <f t="shared" si="45"/>
        <v>0.9 kgs/day/ months/3 months Veg cooking oil</v>
      </c>
      <c r="K1039">
        <f t="shared" si="45"/>
        <v>30844.799999999999</v>
      </c>
      <c r="L1039">
        <f t="shared" si="45"/>
        <v>1</v>
      </c>
      <c r="M1039">
        <f t="shared" si="45"/>
        <v>30844.799999999999</v>
      </c>
    </row>
    <row r="1040" spans="1:13">
      <c r="A1040" t="s">
        <v>173</v>
      </c>
      <c r="B1040" t="s">
        <v>762</v>
      </c>
      <c r="C1040" t="s">
        <v>994</v>
      </c>
      <c r="D1040">
        <v>2.72</v>
      </c>
      <c r="E1040">
        <v>1</v>
      </c>
      <c r="F1040">
        <f t="shared" si="46"/>
        <v>2.72</v>
      </c>
      <c r="H1040" t="str">
        <f t="shared" si="45"/>
        <v>Nutrition</v>
      </c>
      <c r="I1040" t="str">
        <f t="shared" si="45"/>
        <v>Community management of severe malnutrition (children)</v>
      </c>
      <c r="J1040" t="str">
        <f t="shared" si="45"/>
        <v>Albendazole 400mg_200_DN000200_CMST</v>
      </c>
      <c r="K1040">
        <f t="shared" si="45"/>
        <v>2.72</v>
      </c>
      <c r="L1040">
        <f t="shared" si="45"/>
        <v>1</v>
      </c>
      <c r="M1040">
        <f t="shared" si="45"/>
        <v>2.72</v>
      </c>
    </row>
    <row r="1041" spans="1:13">
      <c r="A1041" t="s">
        <v>173</v>
      </c>
      <c r="B1041" t="s">
        <v>762</v>
      </c>
      <c r="C1041" t="s">
        <v>833</v>
      </c>
      <c r="D1041">
        <v>1593.18</v>
      </c>
      <c r="E1041">
        <v>1</v>
      </c>
      <c r="F1041">
        <f t="shared" si="46"/>
        <v>1593.18</v>
      </c>
      <c r="H1041" t="str">
        <f t="shared" si="45"/>
        <v>Nutrition</v>
      </c>
      <c r="I1041" t="str">
        <f t="shared" si="45"/>
        <v>Community management of severe malnutrition (children)</v>
      </c>
      <c r="J1041" t="str">
        <f t="shared" si="45"/>
        <v xml:space="preserve">Amoxycillin 250mg, capsules_1000_AA004800_CMST
</v>
      </c>
      <c r="K1041">
        <f t="shared" si="45"/>
        <v>1593.18</v>
      </c>
      <c r="L1041">
        <f t="shared" si="45"/>
        <v>1</v>
      </c>
      <c r="M1041">
        <f t="shared" si="45"/>
        <v>1593.18</v>
      </c>
    </row>
    <row r="1042" spans="1:13">
      <c r="A1042" t="s">
        <v>173</v>
      </c>
      <c r="B1042" t="s">
        <v>762</v>
      </c>
      <c r="C1042" t="s">
        <v>961</v>
      </c>
      <c r="D1042">
        <v>37.549999999999997</v>
      </c>
      <c r="E1042">
        <v>1</v>
      </c>
      <c r="F1042">
        <f t="shared" si="46"/>
        <v>37.549999999999997</v>
      </c>
      <c r="H1042" t="str">
        <f t="shared" si="45"/>
        <v>Nutrition</v>
      </c>
      <c r="I1042" t="str">
        <f t="shared" si="45"/>
        <v>Community management of severe malnutrition (children)</v>
      </c>
      <c r="J1042" t="str">
        <f t="shared" si="45"/>
        <v xml:space="preserve">Praziquantel 600mg, tablets_1000_AA051300_CMST
</v>
      </c>
      <c r="K1042">
        <f t="shared" si="45"/>
        <v>37.549999999999997</v>
      </c>
      <c r="L1042">
        <f t="shared" si="45"/>
        <v>1</v>
      </c>
      <c r="M1042">
        <f t="shared" si="45"/>
        <v>37.549999999999997</v>
      </c>
    </row>
    <row r="1043" spans="1:13">
      <c r="A1043" t="s">
        <v>173</v>
      </c>
      <c r="B1043" t="s">
        <v>762</v>
      </c>
      <c r="C1043" t="s">
        <v>1224</v>
      </c>
      <c r="D1043">
        <v>11253.6</v>
      </c>
      <c r="E1043">
        <v>1</v>
      </c>
      <c r="F1043">
        <f t="shared" si="46"/>
        <v>11253.6</v>
      </c>
      <c r="H1043" t="str">
        <f t="shared" si="45"/>
        <v>Nutrition</v>
      </c>
      <c r="I1043" t="str">
        <f t="shared" si="45"/>
        <v>Community management of severe malnutrition (children)</v>
      </c>
      <c r="J1043" t="str">
        <f t="shared" si="45"/>
        <v xml:space="preserve">Ready To Use Therapeutic(RUTF)15.1kg(Net)_150Sachets_EE039600
</v>
      </c>
      <c r="K1043">
        <f t="shared" si="45"/>
        <v>11253.6</v>
      </c>
      <c r="L1043">
        <f t="shared" si="45"/>
        <v>1</v>
      </c>
      <c r="M1043">
        <f t="shared" si="45"/>
        <v>11253.6</v>
      </c>
    </row>
    <row r="1044" spans="1:13">
      <c r="A1044" t="s">
        <v>173</v>
      </c>
      <c r="B1044" t="s">
        <v>762</v>
      </c>
      <c r="C1044" t="s">
        <v>935</v>
      </c>
      <c r="D1044">
        <v>55.8</v>
      </c>
      <c r="E1044">
        <v>1</v>
      </c>
      <c r="F1044">
        <f t="shared" si="46"/>
        <v>55.8</v>
      </c>
      <c r="H1044" t="str">
        <f t="shared" si="45"/>
        <v>Nutrition</v>
      </c>
      <c r="I1044" t="str">
        <f t="shared" si="45"/>
        <v>Community management of severe malnutrition (children)</v>
      </c>
      <c r="J1044" t="str">
        <f t="shared" si="45"/>
        <v>Sulphadoxine 500mg / pyrimethamine 25mg (SP), tablets</v>
      </c>
      <c r="K1044">
        <f t="shared" si="45"/>
        <v>55.8</v>
      </c>
      <c r="L1044">
        <f t="shared" si="45"/>
        <v>1</v>
      </c>
      <c r="M1044">
        <f t="shared" si="45"/>
        <v>55.8</v>
      </c>
    </row>
    <row r="1045" spans="1:13">
      <c r="A1045" t="s">
        <v>173</v>
      </c>
      <c r="B1045" t="s">
        <v>762</v>
      </c>
      <c r="C1045" t="s">
        <v>1225</v>
      </c>
      <c r="D1045">
        <v>30.31</v>
      </c>
      <c r="E1045">
        <v>1</v>
      </c>
      <c r="F1045">
        <f t="shared" si="46"/>
        <v>30.31</v>
      </c>
      <c r="H1045" t="str">
        <f t="shared" si="45"/>
        <v>Nutrition</v>
      </c>
      <c r="I1045" t="str">
        <f t="shared" si="45"/>
        <v>Community management of severe malnutrition (children)</v>
      </c>
      <c r="J1045" t="str">
        <f t="shared" si="45"/>
        <v xml:space="preserve">Vitamin A 200,000 IU, Capsules_1000_AA064200_CMST
</v>
      </c>
      <c r="K1045">
        <f t="shared" si="45"/>
        <v>30.31</v>
      </c>
      <c r="L1045">
        <f t="shared" si="45"/>
        <v>1</v>
      </c>
      <c r="M1045">
        <f t="shared" si="45"/>
        <v>30.31</v>
      </c>
    </row>
    <row r="1046" spans="1:13">
      <c r="A1046" t="s">
        <v>173</v>
      </c>
      <c r="B1046" t="s">
        <v>763</v>
      </c>
      <c r="C1046" t="s">
        <v>1226</v>
      </c>
      <c r="D1046">
        <v>104</v>
      </c>
      <c r="E1046">
        <v>1</v>
      </c>
      <c r="F1046">
        <f t="shared" si="46"/>
        <v>104</v>
      </c>
      <c r="H1046" t="str">
        <f t="shared" si="45"/>
        <v>Nutrition</v>
      </c>
      <c r="I1046" t="str">
        <f t="shared" si="45"/>
        <v>Iron fortification</v>
      </c>
      <c r="J1046" t="str">
        <f t="shared" si="45"/>
        <v>Iron fortication</v>
      </c>
      <c r="K1046">
        <f t="shared" si="45"/>
        <v>104</v>
      </c>
      <c r="L1046">
        <f t="shared" si="45"/>
        <v>1</v>
      </c>
      <c r="M1046">
        <f t="shared" si="45"/>
        <v>104</v>
      </c>
    </row>
    <row r="1047" spans="1:13">
      <c r="A1047" t="s">
        <v>173</v>
      </c>
      <c r="B1047" t="s">
        <v>764</v>
      </c>
      <c r="C1047" t="s">
        <v>1227</v>
      </c>
      <c r="D1047">
        <v>4320</v>
      </c>
      <c r="E1047">
        <v>1</v>
      </c>
      <c r="F1047">
        <f t="shared" si="46"/>
        <v>4320</v>
      </c>
      <c r="H1047" t="str">
        <f t="shared" si="45"/>
        <v>Nutrition</v>
      </c>
      <c r="I1047" t="str">
        <f t="shared" si="45"/>
        <v>Iron supplementation</v>
      </c>
      <c r="J1047" t="str">
        <f t="shared" si="45"/>
        <v>Micronutrient powder with iron</v>
      </c>
      <c r="K1047">
        <f t="shared" si="45"/>
        <v>4320</v>
      </c>
      <c r="L1047">
        <f t="shared" si="45"/>
        <v>1</v>
      </c>
      <c r="M1047">
        <f t="shared" si="45"/>
        <v>4320</v>
      </c>
    </row>
    <row r="1048" spans="1:13">
      <c r="A1048" t="s">
        <v>173</v>
      </c>
      <c r="B1048" t="s">
        <v>765</v>
      </c>
      <c r="C1048" t="s">
        <v>1228</v>
      </c>
      <c r="D1048">
        <v>240000</v>
      </c>
      <c r="E1048">
        <v>1</v>
      </c>
      <c r="F1048">
        <f t="shared" si="46"/>
        <v>240000</v>
      </c>
      <c r="H1048" t="str">
        <f t="shared" si="45"/>
        <v>Nutrition</v>
      </c>
      <c r="I1048" t="str">
        <f t="shared" si="45"/>
        <v>Management of moderate acute malnutrition (children) with ready-to-use supplementary foods (RUSF)</v>
      </c>
      <c r="J1048" t="str">
        <f t="shared" si="45"/>
        <v>Supplementary food, nutrition counseling and growth monitoring</v>
      </c>
      <c r="K1048">
        <f t="shared" si="45"/>
        <v>240000</v>
      </c>
      <c r="L1048">
        <f t="shared" si="45"/>
        <v>1</v>
      </c>
      <c r="M1048">
        <f t="shared" si="45"/>
        <v>240000</v>
      </c>
    </row>
    <row r="1049" spans="1:13">
      <c r="A1049" t="s">
        <v>173</v>
      </c>
      <c r="B1049" t="s">
        <v>766</v>
      </c>
      <c r="C1049" t="s">
        <v>1229</v>
      </c>
      <c r="D1049">
        <v>1265.92</v>
      </c>
      <c r="E1049">
        <v>1</v>
      </c>
      <c r="F1049">
        <f t="shared" si="46"/>
        <v>1265.92</v>
      </c>
      <c r="H1049" t="str">
        <f t="shared" si="45"/>
        <v>Nutrition</v>
      </c>
      <c r="I1049" t="str">
        <f t="shared" si="45"/>
        <v>Management of moderate acute malnutrition (pregnant and lactating women)</v>
      </c>
      <c r="J1049" t="str">
        <f t="shared" si="45"/>
        <v>18KGS/2Months of Vegetable oil</v>
      </c>
      <c r="K1049">
        <f t="shared" si="45"/>
        <v>1265.92</v>
      </c>
      <c r="L1049">
        <f t="shared" si="45"/>
        <v>1</v>
      </c>
      <c r="M1049">
        <f t="shared" si="45"/>
        <v>1265.92</v>
      </c>
    </row>
    <row r="1050" spans="1:13">
      <c r="A1050" t="s">
        <v>173</v>
      </c>
      <c r="B1050" t="s">
        <v>766</v>
      </c>
      <c r="C1050" t="s">
        <v>1230</v>
      </c>
      <c r="D1050">
        <v>30844.799999999999</v>
      </c>
      <c r="E1050">
        <v>1</v>
      </c>
      <c r="F1050">
        <f t="shared" si="46"/>
        <v>30844.799999999999</v>
      </c>
      <c r="H1050" t="str">
        <f t="shared" si="45"/>
        <v>Nutrition</v>
      </c>
      <c r="I1050" t="str">
        <f t="shared" si="45"/>
        <v>Management of moderate acute malnutrition (pregnant and lactating women)</v>
      </c>
      <c r="J1050" t="str">
        <f t="shared" si="45"/>
        <v>9 kgs/day/ 3 months Corn Soya Blend (or Supercereal - CSB++)</v>
      </c>
      <c r="K1050">
        <f t="shared" si="45"/>
        <v>30844.799999999999</v>
      </c>
      <c r="L1050">
        <f t="shared" si="45"/>
        <v>1</v>
      </c>
      <c r="M1050">
        <f t="shared" si="45"/>
        <v>30844.799999999999</v>
      </c>
    </row>
    <row r="1051" spans="1:13">
      <c r="A1051" t="s">
        <v>173</v>
      </c>
      <c r="B1051" t="s">
        <v>767</v>
      </c>
      <c r="C1051" t="s">
        <v>833</v>
      </c>
      <c r="D1051">
        <v>3186.36</v>
      </c>
      <c r="E1051">
        <v>1</v>
      </c>
      <c r="F1051">
        <f t="shared" si="46"/>
        <v>3186.36</v>
      </c>
      <c r="H1051" t="str">
        <f t="shared" si="45"/>
        <v>Nutrition</v>
      </c>
      <c r="I1051" t="str">
        <f t="shared" si="45"/>
        <v>Management of severe malnutrition (children) - inpatient</v>
      </c>
      <c r="J1051" t="str">
        <f t="shared" si="45"/>
        <v xml:space="preserve">Amoxycillin 250mg, capsules_1000_AA004800_CMST
</v>
      </c>
      <c r="K1051">
        <f t="shared" si="45"/>
        <v>3186.36</v>
      </c>
      <c r="L1051">
        <f t="shared" si="45"/>
        <v>1</v>
      </c>
      <c r="M1051">
        <f t="shared" si="45"/>
        <v>3186.36</v>
      </c>
    </row>
    <row r="1052" spans="1:13">
      <c r="A1052" t="s">
        <v>173</v>
      </c>
      <c r="B1052" t="s">
        <v>767</v>
      </c>
      <c r="C1052" t="s">
        <v>1224</v>
      </c>
      <c r="D1052">
        <v>1312.92</v>
      </c>
      <c r="E1052">
        <v>1</v>
      </c>
      <c r="F1052">
        <f t="shared" si="46"/>
        <v>1312.92</v>
      </c>
      <c r="H1052" t="str">
        <f t="shared" si="45"/>
        <v>Nutrition</v>
      </c>
      <c r="I1052" t="str">
        <f t="shared" si="45"/>
        <v>Management of severe malnutrition (children) - inpatient</v>
      </c>
      <c r="J1052" t="str">
        <f t="shared" si="45"/>
        <v xml:space="preserve">Ready To Use Therapeutic(RUTF)15.1kg(Net)_150Sachets_EE039600
</v>
      </c>
      <c r="K1052">
        <f t="shared" si="45"/>
        <v>1312.92</v>
      </c>
      <c r="L1052">
        <f t="shared" si="45"/>
        <v>1</v>
      </c>
      <c r="M1052">
        <f t="shared" si="45"/>
        <v>1312.92</v>
      </c>
    </row>
    <row r="1053" spans="1:13">
      <c r="A1053" t="s">
        <v>173</v>
      </c>
      <c r="B1053" t="s">
        <v>767</v>
      </c>
      <c r="C1053" t="s">
        <v>1231</v>
      </c>
      <c r="D1053">
        <v>3141.6</v>
      </c>
      <c r="E1053">
        <v>1</v>
      </c>
      <c r="F1053">
        <f t="shared" si="46"/>
        <v>3141.6</v>
      </c>
      <c r="H1053" t="str">
        <f t="shared" si="45"/>
        <v>Nutrition</v>
      </c>
      <c r="I1053" t="str">
        <f t="shared" si="45"/>
        <v>Management of severe malnutrition (children) - inpatient</v>
      </c>
      <c r="J1053" t="str">
        <f t="shared" si="45"/>
        <v>Resomal</v>
      </c>
      <c r="K1053">
        <f t="shared" si="45"/>
        <v>3141.6</v>
      </c>
      <c r="L1053">
        <f t="shared" si="45"/>
        <v>1</v>
      </c>
      <c r="M1053">
        <f t="shared" si="45"/>
        <v>3141.6</v>
      </c>
    </row>
    <row r="1054" spans="1:13">
      <c r="A1054" t="s">
        <v>173</v>
      </c>
      <c r="B1054" t="s">
        <v>768</v>
      </c>
      <c r="C1054" t="s">
        <v>1229</v>
      </c>
      <c r="D1054">
        <v>1265.92</v>
      </c>
      <c r="E1054">
        <v>1</v>
      </c>
      <c r="F1054">
        <f t="shared" si="46"/>
        <v>1265.92</v>
      </c>
      <c r="H1054" t="str">
        <f t="shared" si="45"/>
        <v>Nutrition</v>
      </c>
      <c r="I1054" t="str">
        <f t="shared" si="45"/>
        <v>Nutrition care, support and treatment program for Adolescents and adults</v>
      </c>
      <c r="J1054" t="str">
        <f t="shared" si="45"/>
        <v>18KGS/2Months of Vegetable oil</v>
      </c>
      <c r="K1054">
        <f t="shared" si="45"/>
        <v>1265.92</v>
      </c>
      <c r="L1054">
        <f t="shared" si="45"/>
        <v>1</v>
      </c>
      <c r="M1054">
        <f t="shared" si="45"/>
        <v>1265.92</v>
      </c>
    </row>
    <row r="1055" spans="1:13">
      <c r="A1055" t="s">
        <v>173</v>
      </c>
      <c r="B1055" t="s">
        <v>768</v>
      </c>
      <c r="C1055" t="s">
        <v>1230</v>
      </c>
      <c r="D1055">
        <v>30844.799999999999</v>
      </c>
      <c r="E1055">
        <v>1</v>
      </c>
      <c r="F1055">
        <f t="shared" si="46"/>
        <v>30844.799999999999</v>
      </c>
      <c r="H1055" t="str">
        <f t="shared" si="45"/>
        <v>Nutrition</v>
      </c>
      <c r="I1055" t="str">
        <f t="shared" si="45"/>
        <v>Nutrition care, support and treatment program for Adolescents and adults</v>
      </c>
      <c r="J1055" t="str">
        <f t="shared" si="45"/>
        <v>9 kgs/day/ 3 months Corn Soya Blend (or Supercereal - CSB++)</v>
      </c>
      <c r="K1055">
        <f t="shared" si="45"/>
        <v>30844.799999999999</v>
      </c>
      <c r="L1055">
        <f t="shared" si="45"/>
        <v>1</v>
      </c>
      <c r="M1055">
        <f t="shared" si="45"/>
        <v>30844.799999999999</v>
      </c>
    </row>
    <row r="1056" spans="1:13">
      <c r="A1056" t="s">
        <v>173</v>
      </c>
      <c r="B1056" t="s">
        <v>768</v>
      </c>
      <c r="C1056" t="s">
        <v>1224</v>
      </c>
      <c r="D1056">
        <v>11253.6</v>
      </c>
      <c r="E1056">
        <v>1</v>
      </c>
      <c r="F1056">
        <f t="shared" si="46"/>
        <v>11253.6</v>
      </c>
      <c r="H1056" t="str">
        <f t="shared" si="45"/>
        <v>Nutrition</v>
      </c>
      <c r="I1056" t="str">
        <f t="shared" si="45"/>
        <v>Nutrition care, support and treatment program for Adolescents and adults</v>
      </c>
      <c r="J1056" t="str">
        <f t="shared" si="45"/>
        <v xml:space="preserve">Ready To Use Therapeutic(RUTF)15.1kg(Net)_150Sachets_EE039600
</v>
      </c>
      <c r="K1056">
        <f t="shared" si="45"/>
        <v>11253.6</v>
      </c>
      <c r="L1056">
        <f t="shared" si="45"/>
        <v>1</v>
      </c>
      <c r="M1056">
        <f t="shared" si="45"/>
        <v>11253.6</v>
      </c>
    </row>
    <row r="1057" spans="1:13">
      <c r="A1057" t="s">
        <v>173</v>
      </c>
      <c r="B1057" t="s">
        <v>769</v>
      </c>
      <c r="C1057" t="s">
        <v>1225</v>
      </c>
      <c r="D1057">
        <v>60.62</v>
      </c>
      <c r="E1057">
        <v>1</v>
      </c>
      <c r="F1057">
        <f t="shared" si="46"/>
        <v>60.62</v>
      </c>
      <c r="H1057" t="str">
        <f t="shared" si="45"/>
        <v>Nutrition</v>
      </c>
      <c r="I1057" t="str">
        <f t="shared" si="45"/>
        <v>Vitamin A supplementation in infants and children 6-59 months</v>
      </c>
      <c r="J1057" t="str">
        <f t="shared" si="45"/>
        <v xml:space="preserve">Vitamin A 200,000 IU, Capsules_1000_AA064200_CMST
</v>
      </c>
      <c r="K1057">
        <f t="shared" si="45"/>
        <v>60.62</v>
      </c>
      <c r="L1057">
        <f t="shared" si="45"/>
        <v>1</v>
      </c>
      <c r="M1057">
        <f t="shared" si="45"/>
        <v>60.62</v>
      </c>
    </row>
    <row r="1058" spans="1:13">
      <c r="A1058" t="s">
        <v>173</v>
      </c>
      <c r="B1058" t="s">
        <v>770</v>
      </c>
      <c r="C1058" t="s">
        <v>1232</v>
      </c>
      <c r="D1058">
        <v>24</v>
      </c>
      <c r="E1058">
        <v>1</v>
      </c>
      <c r="F1058">
        <f t="shared" si="46"/>
        <v>24</v>
      </c>
      <c r="H1058" t="str">
        <f t="shared" si="45"/>
        <v>Nutrition</v>
      </c>
      <c r="I1058" t="str">
        <f t="shared" si="45"/>
        <v>Vitamin-A fortification (sugar) and Zinc fortification (wheat)</v>
      </c>
      <c r="J1058" t="str">
        <f t="shared" si="45"/>
        <v>Vitamin A forification</v>
      </c>
      <c r="K1058">
        <f t="shared" si="45"/>
        <v>24</v>
      </c>
      <c r="L1058">
        <f t="shared" si="45"/>
        <v>1</v>
      </c>
      <c r="M1058">
        <f t="shared" si="45"/>
        <v>24</v>
      </c>
    </row>
    <row r="1059" spans="1:13">
      <c r="A1059" t="s">
        <v>173</v>
      </c>
      <c r="B1059" t="s">
        <v>770</v>
      </c>
      <c r="C1059" t="s">
        <v>1233</v>
      </c>
      <c r="D1059">
        <v>8</v>
      </c>
      <c r="E1059">
        <v>1</v>
      </c>
      <c r="F1059">
        <f t="shared" si="46"/>
        <v>8</v>
      </c>
      <c r="H1059" t="str">
        <f t="shared" si="45"/>
        <v>Nutrition</v>
      </c>
      <c r="I1059" t="str">
        <f t="shared" si="45"/>
        <v>Vitamin-A fortification (sugar) and Zinc fortification (wheat)</v>
      </c>
      <c r="J1059" t="str">
        <f t="shared" si="45"/>
        <v>Zinc forification</v>
      </c>
      <c r="K1059">
        <f t="shared" si="45"/>
        <v>8</v>
      </c>
      <c r="L1059">
        <f t="shared" si="45"/>
        <v>1</v>
      </c>
      <c r="M1059">
        <f t="shared" si="45"/>
        <v>8</v>
      </c>
    </row>
    <row r="1060" spans="1:13">
      <c r="A1060" t="s">
        <v>173</v>
      </c>
      <c r="B1060" t="s">
        <v>771</v>
      </c>
      <c r="C1060" t="s">
        <v>1234</v>
      </c>
      <c r="D1060">
        <v>9</v>
      </c>
      <c r="E1060">
        <v>1</v>
      </c>
      <c r="F1060">
        <f t="shared" si="46"/>
        <v>9</v>
      </c>
      <c r="H1060" t="str">
        <f t="shared" si="45"/>
        <v>Nutrition</v>
      </c>
      <c r="I1060" t="str">
        <f t="shared" si="45"/>
        <v>Zinc supplementation</v>
      </c>
      <c r="J1060" t="str">
        <f t="shared" si="45"/>
        <v>Zinc supplementation 100mg</v>
      </c>
      <c r="K1060">
        <f t="shared" si="45"/>
        <v>9</v>
      </c>
      <c r="L1060">
        <f t="shared" si="45"/>
        <v>1</v>
      </c>
      <c r="M1060">
        <f t="shared" si="45"/>
        <v>9</v>
      </c>
    </row>
    <row r="1061" spans="1:13">
      <c r="A1061" t="s">
        <v>173</v>
      </c>
      <c r="B1061" t="s">
        <v>656</v>
      </c>
      <c r="C1061" t="s">
        <v>1235</v>
      </c>
      <c r="D1061">
        <v>3200</v>
      </c>
      <c r="E1061">
        <v>1</v>
      </c>
      <c r="F1061">
        <f t="shared" si="46"/>
        <v>3200</v>
      </c>
      <c r="H1061" t="str">
        <f t="shared" si="45"/>
        <v>Nutrition</v>
      </c>
      <c r="I1061" t="str">
        <f t="shared" si="45"/>
        <v>(blank)</v>
      </c>
      <c r="J1061" t="str">
        <f t="shared" si="45"/>
        <v>Non-drug costs</v>
      </c>
      <c r="K1061">
        <f t="shared" si="45"/>
        <v>3200</v>
      </c>
      <c r="L1061">
        <f t="shared" si="45"/>
        <v>1</v>
      </c>
      <c r="M1061">
        <f t="shared" si="45"/>
        <v>3200</v>
      </c>
    </row>
    <row r="1062" spans="1:13">
      <c r="A1062" t="s">
        <v>182</v>
      </c>
      <c r="B1062" t="s">
        <v>772</v>
      </c>
      <c r="C1062" t="s">
        <v>932</v>
      </c>
      <c r="D1062">
        <v>37.69</v>
      </c>
      <c r="E1062">
        <v>1</v>
      </c>
      <c r="F1062">
        <f t="shared" si="46"/>
        <v>37.69</v>
      </c>
      <c r="H1062" t="str">
        <f t="shared" si="45"/>
        <v>Oral Health</v>
      </c>
      <c r="I1062" t="str">
        <f t="shared" si="45"/>
        <v>Bone plating</v>
      </c>
      <c r="J1062" t="str">
        <f t="shared" si="45"/>
        <v xml:space="preserve">Glove disposable powdered latex medium_100_HH077700_CMST
</v>
      </c>
      <c r="K1062">
        <f t="shared" si="45"/>
        <v>37.69</v>
      </c>
      <c r="L1062">
        <f t="shared" si="45"/>
        <v>1</v>
      </c>
      <c r="M1062">
        <f t="shared" si="45"/>
        <v>37.69</v>
      </c>
    </row>
    <row r="1063" spans="1:13">
      <c r="A1063" t="s">
        <v>182</v>
      </c>
      <c r="B1063" t="s">
        <v>772</v>
      </c>
      <c r="C1063" t="s">
        <v>1236</v>
      </c>
      <c r="D1063">
        <v>0</v>
      </c>
      <c r="E1063">
        <v>1</v>
      </c>
      <c r="F1063">
        <f t="shared" si="46"/>
        <v>0</v>
      </c>
      <c r="H1063" t="str">
        <f t="shared" si="45"/>
        <v>Oral Health</v>
      </c>
      <c r="I1063" t="str">
        <f t="shared" si="45"/>
        <v>Bone plating</v>
      </c>
      <c r="J1063" t="str">
        <f t="shared" si="45"/>
        <v xml:space="preserve">Lignocaine 2% Adrenaline 1/80,000 cartridge 1.8ml_50_PP046500_CMST
</v>
      </c>
      <c r="K1063">
        <f t="shared" si="45"/>
        <v>0</v>
      </c>
      <c r="L1063">
        <f t="shared" si="45"/>
        <v>1</v>
      </c>
      <c r="M1063">
        <f t="shared" si="45"/>
        <v>0</v>
      </c>
    </row>
    <row r="1064" spans="1:13">
      <c r="A1064" t="s">
        <v>182</v>
      </c>
      <c r="B1064" t="s">
        <v>772</v>
      </c>
      <c r="C1064" t="s">
        <v>1237</v>
      </c>
      <c r="D1064">
        <v>26.27</v>
      </c>
      <c r="E1064">
        <v>1</v>
      </c>
      <c r="F1064">
        <f t="shared" si="46"/>
        <v>26.27</v>
      </c>
      <c r="H1064" t="str">
        <f t="shared" si="45"/>
        <v>Oral Health</v>
      </c>
      <c r="I1064" t="str">
        <f t="shared" si="45"/>
        <v>Bone plating</v>
      </c>
      <c r="J1064" t="str">
        <f t="shared" si="45"/>
        <v xml:space="preserve">Needle, disposable dental, 27g long sharewood_100_PP053400_CMST
</v>
      </c>
      <c r="K1064">
        <f t="shared" si="45"/>
        <v>26.27</v>
      </c>
      <c r="L1064">
        <f t="shared" si="45"/>
        <v>1</v>
      </c>
      <c r="M1064">
        <f t="shared" si="45"/>
        <v>26.27</v>
      </c>
    </row>
    <row r="1065" spans="1:13">
      <c r="A1065" t="s">
        <v>182</v>
      </c>
      <c r="B1065" t="s">
        <v>772</v>
      </c>
      <c r="C1065" t="s">
        <v>1238</v>
      </c>
      <c r="D1065">
        <v>39390.06</v>
      </c>
      <c r="E1065">
        <v>1</v>
      </c>
      <c r="F1065">
        <f t="shared" si="46"/>
        <v>39390.06</v>
      </c>
      <c r="H1065" t="str">
        <f t="shared" si="45"/>
        <v>Oral Health</v>
      </c>
      <c r="I1065" t="str">
        <f t="shared" si="45"/>
        <v>Bone plating</v>
      </c>
      <c r="J1065" t="str">
        <f t="shared" si="45"/>
        <v xml:space="preserve">Wire ligature 0.4mm (016 0.406 mm), roll_Each_PP106800_CMST
</v>
      </c>
      <c r="K1065">
        <f t="shared" si="45"/>
        <v>39390.06</v>
      </c>
      <c r="L1065">
        <f t="shared" si="45"/>
        <v>1</v>
      </c>
      <c r="M1065">
        <f t="shared" si="45"/>
        <v>39390.06</v>
      </c>
    </row>
    <row r="1066" spans="1:13">
      <c r="A1066" t="s">
        <v>182</v>
      </c>
      <c r="B1066" t="s">
        <v>772</v>
      </c>
      <c r="C1066" t="s">
        <v>1239</v>
      </c>
      <c r="D1066">
        <v>0</v>
      </c>
      <c r="E1066">
        <v>1</v>
      </c>
      <c r="F1066">
        <f t="shared" si="46"/>
        <v>0</v>
      </c>
      <c r="H1066" t="str">
        <f t="shared" si="45"/>
        <v>Oral Health</v>
      </c>
      <c r="I1066" t="str">
        <f t="shared" si="45"/>
        <v>Bone plating</v>
      </c>
      <c r="J1066" t="str">
        <f t="shared" si="45"/>
        <v>Wire ligature 0.5mm, roll _each_CMST</v>
      </c>
      <c r="K1066">
        <f t="shared" ref="K1066:M1129" si="47">D1066</f>
        <v>0</v>
      </c>
      <c r="L1066">
        <f t="shared" si="47"/>
        <v>1</v>
      </c>
      <c r="M1066">
        <f t="shared" si="47"/>
        <v>0</v>
      </c>
    </row>
    <row r="1067" spans="1:13">
      <c r="A1067" t="s">
        <v>182</v>
      </c>
      <c r="B1067" t="s">
        <v>773</v>
      </c>
      <c r="C1067" t="s">
        <v>932</v>
      </c>
      <c r="D1067">
        <v>0</v>
      </c>
      <c r="E1067">
        <v>1</v>
      </c>
      <c r="F1067">
        <f t="shared" si="46"/>
        <v>0</v>
      </c>
      <c r="H1067" t="str">
        <f t="shared" ref="H1067:M1130" si="48">A1067</f>
        <v>Oral Health</v>
      </c>
      <c r="I1067" t="str">
        <f t="shared" si="48"/>
        <v>Denture</v>
      </c>
      <c r="J1067" t="str">
        <f t="shared" si="48"/>
        <v xml:space="preserve">Glove disposable powdered latex medium_100_HH077700_CMST
</v>
      </c>
      <c r="K1067">
        <f t="shared" si="47"/>
        <v>0</v>
      </c>
      <c r="L1067">
        <f t="shared" si="47"/>
        <v>1</v>
      </c>
      <c r="M1067">
        <f t="shared" si="47"/>
        <v>0</v>
      </c>
    </row>
    <row r="1068" spans="1:13">
      <c r="A1068" t="s">
        <v>182</v>
      </c>
      <c r="B1068" t="s">
        <v>773</v>
      </c>
      <c r="C1068" t="s">
        <v>1240</v>
      </c>
      <c r="D1068">
        <v>3504.2</v>
      </c>
      <c r="E1068">
        <v>1</v>
      </c>
      <c r="F1068">
        <f t="shared" si="46"/>
        <v>3504.2</v>
      </c>
      <c r="H1068" t="str">
        <f t="shared" si="48"/>
        <v>Oral Health</v>
      </c>
      <c r="I1068" t="str">
        <f t="shared" si="48"/>
        <v>Denture</v>
      </c>
      <c r="J1068" t="str">
        <f t="shared" si="48"/>
        <v xml:space="preserve">Monochromatic blue senstive X-ray Film, screen SizeSize: 30cm x 40cm_100_NN038400_CMST
</v>
      </c>
      <c r="K1068">
        <f t="shared" si="47"/>
        <v>3504.2</v>
      </c>
      <c r="L1068">
        <f t="shared" si="47"/>
        <v>1</v>
      </c>
      <c r="M1068">
        <f t="shared" si="47"/>
        <v>3504.2</v>
      </c>
    </row>
    <row r="1069" spans="1:13">
      <c r="A1069" t="s">
        <v>182</v>
      </c>
      <c r="B1069" t="s">
        <v>773</v>
      </c>
      <c r="C1069" t="s">
        <v>1241</v>
      </c>
      <c r="D1069">
        <v>0</v>
      </c>
      <c r="E1069">
        <v>1</v>
      </c>
      <c r="F1069">
        <f t="shared" si="46"/>
        <v>0</v>
      </c>
      <c r="H1069" t="str">
        <f t="shared" si="48"/>
        <v>Oral Health</v>
      </c>
      <c r="I1069" t="str">
        <f t="shared" si="48"/>
        <v>Denture</v>
      </c>
      <c r="J1069" t="str">
        <f t="shared" si="48"/>
        <v>Xray -OPG or skill views</v>
      </c>
      <c r="K1069">
        <f t="shared" si="47"/>
        <v>0</v>
      </c>
      <c r="L1069">
        <f t="shared" si="47"/>
        <v>1</v>
      </c>
      <c r="M1069">
        <f t="shared" si="47"/>
        <v>0</v>
      </c>
    </row>
    <row r="1070" spans="1:13">
      <c r="A1070" t="s">
        <v>182</v>
      </c>
      <c r="B1070" t="s">
        <v>774</v>
      </c>
      <c r="C1070" t="s">
        <v>932</v>
      </c>
      <c r="D1070">
        <v>113.07</v>
      </c>
      <c r="E1070">
        <v>1</v>
      </c>
      <c r="F1070">
        <f t="shared" si="46"/>
        <v>113.07</v>
      </c>
      <c r="H1070" t="str">
        <f t="shared" si="48"/>
        <v>Oral Health</v>
      </c>
      <c r="I1070" t="str">
        <f t="shared" si="48"/>
        <v>Enucleation and marsupulization of dental cysts</v>
      </c>
      <c r="J1070" t="str">
        <f t="shared" si="48"/>
        <v xml:space="preserve">Glove disposable powdered latex medium_100_HH077700_CMST
</v>
      </c>
      <c r="K1070">
        <f t="shared" si="47"/>
        <v>113.07</v>
      </c>
      <c r="L1070">
        <f t="shared" si="47"/>
        <v>1</v>
      </c>
      <c r="M1070">
        <f t="shared" si="47"/>
        <v>113.07</v>
      </c>
    </row>
    <row r="1071" spans="1:13">
      <c r="A1071" t="s">
        <v>182</v>
      </c>
      <c r="B1071" t="s">
        <v>774</v>
      </c>
      <c r="C1071" t="s">
        <v>1236</v>
      </c>
      <c r="D1071">
        <v>0</v>
      </c>
      <c r="E1071">
        <v>1</v>
      </c>
      <c r="F1071">
        <f t="shared" si="46"/>
        <v>0</v>
      </c>
      <c r="H1071" t="str">
        <f t="shared" si="48"/>
        <v>Oral Health</v>
      </c>
      <c r="I1071" t="str">
        <f t="shared" si="48"/>
        <v>Enucleation and marsupulization of dental cysts</v>
      </c>
      <c r="J1071" t="str">
        <f t="shared" si="48"/>
        <v xml:space="preserve">Lignocaine 2% Adrenaline 1/80,000 cartridge 1.8ml_50_PP046500_CMST
</v>
      </c>
      <c r="K1071">
        <f t="shared" si="47"/>
        <v>0</v>
      </c>
      <c r="L1071">
        <f t="shared" si="47"/>
        <v>1</v>
      </c>
      <c r="M1071">
        <f t="shared" si="47"/>
        <v>0</v>
      </c>
    </row>
    <row r="1072" spans="1:13">
      <c r="A1072" t="s">
        <v>182</v>
      </c>
      <c r="B1072" t="s">
        <v>774</v>
      </c>
      <c r="C1072" t="s">
        <v>1237</v>
      </c>
      <c r="D1072">
        <v>26.27</v>
      </c>
      <c r="E1072">
        <v>1</v>
      </c>
      <c r="F1072">
        <f t="shared" si="46"/>
        <v>26.27</v>
      </c>
      <c r="H1072" t="str">
        <f t="shared" si="48"/>
        <v>Oral Health</v>
      </c>
      <c r="I1072" t="str">
        <f t="shared" si="48"/>
        <v>Enucleation and marsupulization of dental cysts</v>
      </c>
      <c r="J1072" t="str">
        <f t="shared" si="48"/>
        <v xml:space="preserve">Needle, disposable dental, 27g long sharewood_100_PP053400_CMST
</v>
      </c>
      <c r="K1072">
        <f t="shared" si="47"/>
        <v>26.27</v>
      </c>
      <c r="L1072">
        <f t="shared" si="47"/>
        <v>1</v>
      </c>
      <c r="M1072">
        <f t="shared" si="47"/>
        <v>26.27</v>
      </c>
    </row>
    <row r="1073" spans="1:13">
      <c r="A1073" t="s">
        <v>182</v>
      </c>
      <c r="B1073" t="s">
        <v>775</v>
      </c>
      <c r="C1073" t="s">
        <v>932</v>
      </c>
      <c r="D1073">
        <v>75.38</v>
      </c>
      <c r="E1073">
        <v>1</v>
      </c>
      <c r="F1073">
        <f t="shared" si="46"/>
        <v>75.38</v>
      </c>
      <c r="H1073" t="str">
        <f t="shared" si="48"/>
        <v>Oral Health</v>
      </c>
      <c r="I1073" t="str">
        <f t="shared" si="48"/>
        <v>Excision and incisional biopsy of dental tumors</v>
      </c>
      <c r="J1073" t="str">
        <f t="shared" si="48"/>
        <v xml:space="preserve">Glove disposable powdered latex medium_100_HH077700_CMST
</v>
      </c>
      <c r="K1073">
        <f t="shared" si="47"/>
        <v>75.38</v>
      </c>
      <c r="L1073">
        <f t="shared" si="47"/>
        <v>1</v>
      </c>
      <c r="M1073">
        <f t="shared" si="47"/>
        <v>75.38</v>
      </c>
    </row>
    <row r="1074" spans="1:13">
      <c r="A1074" t="s">
        <v>182</v>
      </c>
      <c r="B1074" t="s">
        <v>775</v>
      </c>
      <c r="C1074" t="s">
        <v>1236</v>
      </c>
      <c r="D1074">
        <v>0</v>
      </c>
      <c r="E1074">
        <v>1</v>
      </c>
      <c r="F1074">
        <f t="shared" si="46"/>
        <v>0</v>
      </c>
      <c r="H1074" t="str">
        <f t="shared" si="48"/>
        <v>Oral Health</v>
      </c>
      <c r="I1074" t="str">
        <f t="shared" si="48"/>
        <v>Excision and incisional biopsy of dental tumors</v>
      </c>
      <c r="J1074" t="str">
        <f t="shared" si="48"/>
        <v xml:space="preserve">Lignocaine 2% Adrenaline 1/80,000 cartridge 1.8ml_50_PP046500_CMST
</v>
      </c>
      <c r="K1074">
        <f t="shared" si="47"/>
        <v>0</v>
      </c>
      <c r="L1074">
        <f t="shared" si="47"/>
        <v>1</v>
      </c>
      <c r="M1074">
        <f t="shared" si="47"/>
        <v>0</v>
      </c>
    </row>
    <row r="1075" spans="1:13">
      <c r="A1075" t="s">
        <v>182</v>
      </c>
      <c r="B1075" t="s">
        <v>775</v>
      </c>
      <c r="C1075" t="s">
        <v>1237</v>
      </c>
      <c r="D1075">
        <v>26.27</v>
      </c>
      <c r="E1075">
        <v>1</v>
      </c>
      <c r="F1075">
        <f t="shared" si="46"/>
        <v>26.27</v>
      </c>
      <c r="H1075" t="str">
        <f t="shared" si="48"/>
        <v>Oral Health</v>
      </c>
      <c r="I1075" t="str">
        <f t="shared" si="48"/>
        <v>Excision and incisional biopsy of dental tumors</v>
      </c>
      <c r="J1075" t="str">
        <f t="shared" si="48"/>
        <v xml:space="preserve">Needle, disposable dental, 27g long sharewood_100_PP053400_CMST
</v>
      </c>
      <c r="K1075">
        <f t="shared" si="47"/>
        <v>26.27</v>
      </c>
      <c r="L1075">
        <f t="shared" si="47"/>
        <v>1</v>
      </c>
      <c r="M1075">
        <f t="shared" si="47"/>
        <v>26.27</v>
      </c>
    </row>
    <row r="1076" spans="1:13">
      <c r="A1076" t="s">
        <v>182</v>
      </c>
      <c r="B1076" t="s">
        <v>776</v>
      </c>
      <c r="C1076" t="s">
        <v>1242</v>
      </c>
      <c r="D1076">
        <v>0</v>
      </c>
      <c r="E1076">
        <v>1</v>
      </c>
      <c r="F1076">
        <f t="shared" si="46"/>
        <v>0</v>
      </c>
      <c r="H1076" t="str">
        <f t="shared" si="48"/>
        <v>Oral Health</v>
      </c>
      <c r="I1076" t="str">
        <f t="shared" si="48"/>
        <v>fixed orthodontic Appiance</v>
      </c>
      <c r="J1076" t="str">
        <f t="shared" si="48"/>
        <v>Elastic ligature</v>
      </c>
      <c r="K1076">
        <f t="shared" si="47"/>
        <v>0</v>
      </c>
      <c r="L1076">
        <f t="shared" si="47"/>
        <v>1</v>
      </c>
      <c r="M1076">
        <f t="shared" si="47"/>
        <v>0</v>
      </c>
    </row>
    <row r="1077" spans="1:13">
      <c r="A1077" t="s">
        <v>182</v>
      </c>
      <c r="B1077" t="s">
        <v>776</v>
      </c>
      <c r="C1077" t="s">
        <v>1243</v>
      </c>
      <c r="D1077">
        <v>0</v>
      </c>
      <c r="E1077">
        <v>1</v>
      </c>
      <c r="F1077">
        <f t="shared" si="46"/>
        <v>0</v>
      </c>
      <c r="H1077" t="str">
        <f t="shared" si="48"/>
        <v>Oral Health</v>
      </c>
      <c r="I1077" t="str">
        <f t="shared" si="48"/>
        <v>fixed orthodontic Appiance</v>
      </c>
      <c r="J1077" t="str">
        <f t="shared" si="48"/>
        <v>Elastics</v>
      </c>
      <c r="K1077">
        <f t="shared" si="47"/>
        <v>0</v>
      </c>
      <c r="L1077">
        <f t="shared" si="47"/>
        <v>1</v>
      </c>
      <c r="M1077">
        <f t="shared" si="47"/>
        <v>0</v>
      </c>
    </row>
    <row r="1078" spans="1:13">
      <c r="A1078" t="s">
        <v>182</v>
      </c>
      <c r="B1078" t="s">
        <v>776</v>
      </c>
      <c r="C1078" t="s">
        <v>1244</v>
      </c>
      <c r="D1078">
        <v>0</v>
      </c>
      <c r="E1078">
        <v>1</v>
      </c>
      <c r="F1078">
        <f t="shared" si="46"/>
        <v>0</v>
      </c>
      <c r="H1078" t="str">
        <f t="shared" si="48"/>
        <v>Oral Health</v>
      </c>
      <c r="I1078" t="str">
        <f t="shared" si="48"/>
        <v>fixed orthodontic Appiance</v>
      </c>
      <c r="J1078" t="str">
        <f t="shared" si="48"/>
        <v>Orthodontic arch wires</v>
      </c>
      <c r="K1078">
        <f t="shared" si="47"/>
        <v>0</v>
      </c>
      <c r="L1078">
        <f t="shared" si="47"/>
        <v>1</v>
      </c>
      <c r="M1078">
        <f t="shared" si="47"/>
        <v>0</v>
      </c>
    </row>
    <row r="1079" spans="1:13">
      <c r="A1079" t="s">
        <v>182</v>
      </c>
      <c r="B1079" t="s">
        <v>776</v>
      </c>
      <c r="C1079" t="s">
        <v>1245</v>
      </c>
      <c r="D1079">
        <v>0</v>
      </c>
      <c r="E1079">
        <v>1</v>
      </c>
      <c r="F1079">
        <f t="shared" si="46"/>
        <v>0</v>
      </c>
      <c r="H1079" t="str">
        <f t="shared" si="48"/>
        <v>Oral Health</v>
      </c>
      <c r="I1079" t="str">
        <f t="shared" si="48"/>
        <v>fixed orthodontic Appiance</v>
      </c>
      <c r="J1079" t="str">
        <f t="shared" si="48"/>
        <v>Orthodontic instruments</v>
      </c>
      <c r="K1079">
        <f t="shared" si="47"/>
        <v>0</v>
      </c>
      <c r="L1079">
        <f t="shared" si="47"/>
        <v>1</v>
      </c>
      <c r="M1079">
        <f t="shared" si="47"/>
        <v>0</v>
      </c>
    </row>
    <row r="1080" spans="1:13">
      <c r="A1080" t="s">
        <v>182</v>
      </c>
      <c r="B1080" t="s">
        <v>776</v>
      </c>
      <c r="C1080" t="s">
        <v>1246</v>
      </c>
      <c r="D1080">
        <v>0</v>
      </c>
      <c r="E1080">
        <v>1</v>
      </c>
      <c r="F1080">
        <f t="shared" si="46"/>
        <v>0</v>
      </c>
      <c r="H1080" t="str">
        <f t="shared" si="48"/>
        <v>Oral Health</v>
      </c>
      <c r="I1080" t="str">
        <f t="shared" si="48"/>
        <v>fixed orthodontic Appiance</v>
      </c>
      <c r="J1080" t="str">
        <f t="shared" si="48"/>
        <v>Orthodontic wire (tubing size 0.8)</v>
      </c>
      <c r="K1080">
        <f t="shared" si="47"/>
        <v>0</v>
      </c>
      <c r="L1080">
        <f t="shared" si="47"/>
        <v>1</v>
      </c>
      <c r="M1080">
        <f t="shared" si="47"/>
        <v>0</v>
      </c>
    </row>
    <row r="1081" spans="1:13">
      <c r="A1081" t="s">
        <v>182</v>
      </c>
      <c r="B1081" t="s">
        <v>776</v>
      </c>
      <c r="C1081" t="s">
        <v>1247</v>
      </c>
      <c r="D1081">
        <v>0</v>
      </c>
      <c r="E1081">
        <v>1</v>
      </c>
      <c r="F1081">
        <f t="shared" si="46"/>
        <v>0</v>
      </c>
      <c r="H1081" t="str">
        <f t="shared" si="48"/>
        <v>Oral Health</v>
      </c>
      <c r="I1081" t="str">
        <f t="shared" si="48"/>
        <v>fixed orthodontic Appiance</v>
      </c>
      <c r="J1081" t="str">
        <f t="shared" si="48"/>
        <v>Power chains</v>
      </c>
      <c r="K1081">
        <f t="shared" si="47"/>
        <v>0</v>
      </c>
      <c r="L1081">
        <f t="shared" si="47"/>
        <v>1</v>
      </c>
      <c r="M1081">
        <f t="shared" si="47"/>
        <v>0</v>
      </c>
    </row>
    <row r="1082" spans="1:13">
      <c r="A1082" t="s">
        <v>182</v>
      </c>
      <c r="B1082" t="s">
        <v>777</v>
      </c>
      <c r="C1082" t="s">
        <v>1248</v>
      </c>
      <c r="D1082">
        <v>1358.4</v>
      </c>
      <c r="E1082">
        <v>1</v>
      </c>
      <c r="F1082">
        <f t="shared" si="46"/>
        <v>1358.4</v>
      </c>
      <c r="H1082" t="str">
        <f t="shared" si="48"/>
        <v>Oral Health</v>
      </c>
      <c r="I1082" t="str">
        <f t="shared" si="48"/>
        <v>Incision and drainage of dental abscess</v>
      </c>
      <c r="J1082" t="str">
        <f t="shared" si="48"/>
        <v>Augmentin 875mg</v>
      </c>
      <c r="K1082">
        <f t="shared" si="47"/>
        <v>1358.4</v>
      </c>
      <c r="L1082">
        <f t="shared" si="47"/>
        <v>1</v>
      </c>
      <c r="M1082">
        <f t="shared" si="47"/>
        <v>1358.4</v>
      </c>
    </row>
    <row r="1083" spans="1:13">
      <c r="A1083" t="s">
        <v>182</v>
      </c>
      <c r="B1083" t="s">
        <v>777</v>
      </c>
      <c r="C1083" t="s">
        <v>932</v>
      </c>
      <c r="D1083">
        <v>150.76</v>
      </c>
      <c r="E1083">
        <v>1</v>
      </c>
      <c r="F1083">
        <f t="shared" si="46"/>
        <v>150.76</v>
      </c>
      <c r="H1083" t="str">
        <f t="shared" si="48"/>
        <v>Oral Health</v>
      </c>
      <c r="I1083" t="str">
        <f t="shared" si="48"/>
        <v>Incision and drainage of dental abscess</v>
      </c>
      <c r="J1083" t="str">
        <f t="shared" si="48"/>
        <v xml:space="preserve">Glove disposable powdered latex medium_100_HH077700_CMST
</v>
      </c>
      <c r="K1083">
        <f t="shared" si="47"/>
        <v>150.76</v>
      </c>
      <c r="L1083">
        <f t="shared" si="47"/>
        <v>1</v>
      </c>
      <c r="M1083">
        <f t="shared" si="47"/>
        <v>150.76</v>
      </c>
    </row>
    <row r="1084" spans="1:13">
      <c r="A1084" t="s">
        <v>182</v>
      </c>
      <c r="B1084" t="s">
        <v>777</v>
      </c>
      <c r="C1084" t="s">
        <v>1236</v>
      </c>
      <c r="D1084">
        <v>0</v>
      </c>
      <c r="E1084">
        <v>1</v>
      </c>
      <c r="F1084">
        <f t="shared" si="46"/>
        <v>0</v>
      </c>
      <c r="H1084" t="str">
        <f t="shared" si="48"/>
        <v>Oral Health</v>
      </c>
      <c r="I1084" t="str">
        <f t="shared" si="48"/>
        <v>Incision and drainage of dental abscess</v>
      </c>
      <c r="J1084" t="str">
        <f t="shared" si="48"/>
        <v xml:space="preserve">Lignocaine 2% Adrenaline 1/80,000 cartridge 1.8ml_50_PP046500_CMST
</v>
      </c>
      <c r="K1084">
        <f t="shared" si="47"/>
        <v>0</v>
      </c>
      <c r="L1084">
        <f t="shared" si="47"/>
        <v>1</v>
      </c>
      <c r="M1084">
        <f t="shared" si="47"/>
        <v>0</v>
      </c>
    </row>
    <row r="1085" spans="1:13">
      <c r="A1085" t="s">
        <v>182</v>
      </c>
      <c r="B1085" t="s">
        <v>777</v>
      </c>
      <c r="C1085" t="s">
        <v>1237</v>
      </c>
      <c r="D1085">
        <v>26.27</v>
      </c>
      <c r="E1085">
        <v>1</v>
      </c>
      <c r="F1085">
        <f t="shared" si="46"/>
        <v>26.27</v>
      </c>
      <c r="H1085" t="str">
        <f t="shared" si="48"/>
        <v>Oral Health</v>
      </c>
      <c r="I1085" t="str">
        <f t="shared" si="48"/>
        <v>Incision and drainage of dental abscess</v>
      </c>
      <c r="J1085" t="str">
        <f t="shared" si="48"/>
        <v xml:space="preserve">Needle, disposable dental, 27g long sharewood_100_PP053400_CMST
</v>
      </c>
      <c r="K1085">
        <f t="shared" si="47"/>
        <v>26.27</v>
      </c>
      <c r="L1085">
        <f t="shared" si="47"/>
        <v>1</v>
      </c>
      <c r="M1085">
        <f t="shared" si="47"/>
        <v>26.27</v>
      </c>
    </row>
    <row r="1086" spans="1:13">
      <c r="A1086" t="s">
        <v>182</v>
      </c>
      <c r="B1086" t="s">
        <v>778</v>
      </c>
      <c r="C1086" t="s">
        <v>932</v>
      </c>
      <c r="D1086">
        <v>37.69</v>
      </c>
      <c r="E1086">
        <v>1</v>
      </c>
      <c r="F1086">
        <f t="shared" si="46"/>
        <v>37.69</v>
      </c>
      <c r="H1086" t="str">
        <f t="shared" si="48"/>
        <v>Oral Health</v>
      </c>
      <c r="I1086" t="str">
        <f t="shared" si="48"/>
        <v>Intermaxillary Fixation</v>
      </c>
      <c r="J1086" t="str">
        <f t="shared" si="48"/>
        <v xml:space="preserve">Glove disposable powdered latex medium_100_HH077700_CMST
</v>
      </c>
      <c r="K1086">
        <f t="shared" si="47"/>
        <v>37.69</v>
      </c>
      <c r="L1086">
        <f t="shared" si="47"/>
        <v>1</v>
      </c>
      <c r="M1086">
        <f t="shared" si="47"/>
        <v>37.69</v>
      </c>
    </row>
    <row r="1087" spans="1:13">
      <c r="A1087" t="s">
        <v>182</v>
      </c>
      <c r="B1087" t="s">
        <v>778</v>
      </c>
      <c r="C1087" t="s">
        <v>1236</v>
      </c>
      <c r="D1087">
        <v>0</v>
      </c>
      <c r="E1087">
        <v>1</v>
      </c>
      <c r="F1087">
        <f t="shared" si="46"/>
        <v>0</v>
      </c>
      <c r="H1087" t="str">
        <f t="shared" si="48"/>
        <v>Oral Health</v>
      </c>
      <c r="I1087" t="str">
        <f t="shared" si="48"/>
        <v>Intermaxillary Fixation</v>
      </c>
      <c r="J1087" t="str">
        <f t="shared" si="48"/>
        <v xml:space="preserve">Lignocaine 2% Adrenaline 1/80,000 cartridge 1.8ml_50_PP046500_CMST
</v>
      </c>
      <c r="K1087">
        <f t="shared" si="47"/>
        <v>0</v>
      </c>
      <c r="L1087">
        <f t="shared" si="47"/>
        <v>1</v>
      </c>
      <c r="M1087">
        <f t="shared" si="47"/>
        <v>0</v>
      </c>
    </row>
    <row r="1088" spans="1:13">
      <c r="A1088" t="s">
        <v>182</v>
      </c>
      <c r="B1088" t="s">
        <v>778</v>
      </c>
      <c r="C1088" t="s">
        <v>1237</v>
      </c>
      <c r="D1088">
        <v>26.27</v>
      </c>
      <c r="E1088">
        <v>1</v>
      </c>
      <c r="F1088">
        <f t="shared" si="46"/>
        <v>26.27</v>
      </c>
      <c r="H1088" t="str">
        <f t="shared" si="48"/>
        <v>Oral Health</v>
      </c>
      <c r="I1088" t="str">
        <f t="shared" si="48"/>
        <v>Intermaxillary Fixation</v>
      </c>
      <c r="J1088" t="str">
        <f t="shared" si="48"/>
        <v xml:space="preserve">Needle, disposable dental, 27g long sharewood_100_PP053400_CMST
</v>
      </c>
      <c r="K1088">
        <f t="shared" si="47"/>
        <v>26.27</v>
      </c>
      <c r="L1088">
        <f t="shared" si="47"/>
        <v>1</v>
      </c>
      <c r="M1088">
        <f t="shared" si="47"/>
        <v>26.27</v>
      </c>
    </row>
    <row r="1089" spans="1:13">
      <c r="A1089" t="s">
        <v>182</v>
      </c>
      <c r="B1089" t="s">
        <v>778</v>
      </c>
      <c r="C1089" t="s">
        <v>1238</v>
      </c>
      <c r="D1089">
        <v>39390.06</v>
      </c>
      <c r="E1089">
        <v>1</v>
      </c>
      <c r="F1089">
        <f t="shared" si="46"/>
        <v>39390.06</v>
      </c>
      <c r="H1089" t="str">
        <f t="shared" si="48"/>
        <v>Oral Health</v>
      </c>
      <c r="I1089" t="str">
        <f t="shared" si="48"/>
        <v>Intermaxillary Fixation</v>
      </c>
      <c r="J1089" t="str">
        <f t="shared" si="48"/>
        <v xml:space="preserve">Wire ligature 0.4mm (016 0.406 mm), roll_Each_PP106800_CMST
</v>
      </c>
      <c r="K1089">
        <f t="shared" si="47"/>
        <v>39390.06</v>
      </c>
      <c r="L1089">
        <f t="shared" si="47"/>
        <v>1</v>
      </c>
      <c r="M1089">
        <f t="shared" si="47"/>
        <v>39390.06</v>
      </c>
    </row>
    <row r="1090" spans="1:13">
      <c r="A1090" t="s">
        <v>182</v>
      </c>
      <c r="B1090" t="s">
        <v>778</v>
      </c>
      <c r="C1090" t="s">
        <v>1239</v>
      </c>
      <c r="D1090">
        <v>0</v>
      </c>
      <c r="E1090">
        <v>1</v>
      </c>
      <c r="F1090">
        <f t="shared" si="46"/>
        <v>0</v>
      </c>
      <c r="H1090" t="str">
        <f t="shared" si="48"/>
        <v>Oral Health</v>
      </c>
      <c r="I1090" t="str">
        <f t="shared" si="48"/>
        <v>Intermaxillary Fixation</v>
      </c>
      <c r="J1090" t="str">
        <f t="shared" si="48"/>
        <v>Wire ligature 0.5mm, roll _each_CMST</v>
      </c>
      <c r="K1090">
        <f t="shared" si="47"/>
        <v>0</v>
      </c>
      <c r="L1090">
        <f t="shared" si="47"/>
        <v>1</v>
      </c>
      <c r="M1090">
        <f t="shared" si="47"/>
        <v>0</v>
      </c>
    </row>
    <row r="1091" spans="1:13">
      <c r="A1091" t="s">
        <v>182</v>
      </c>
      <c r="B1091" t="s">
        <v>779</v>
      </c>
      <c r="C1091" t="s">
        <v>932</v>
      </c>
      <c r="D1091">
        <v>37.69</v>
      </c>
      <c r="E1091">
        <v>1</v>
      </c>
      <c r="F1091">
        <f t="shared" si="46"/>
        <v>37.69</v>
      </c>
      <c r="H1091" t="str">
        <f t="shared" si="48"/>
        <v>Oral Health</v>
      </c>
      <c r="I1091" t="str">
        <f t="shared" si="48"/>
        <v>Intraoseous wiring</v>
      </c>
      <c r="J1091" t="str">
        <f t="shared" si="48"/>
        <v xml:space="preserve">Glove disposable powdered latex medium_100_HH077700_CMST
</v>
      </c>
      <c r="K1091">
        <f t="shared" si="47"/>
        <v>37.69</v>
      </c>
      <c r="L1091">
        <f t="shared" si="47"/>
        <v>1</v>
      </c>
      <c r="M1091">
        <f t="shared" si="47"/>
        <v>37.69</v>
      </c>
    </row>
    <row r="1092" spans="1:13">
      <c r="A1092" t="s">
        <v>182</v>
      </c>
      <c r="B1092" t="s">
        <v>779</v>
      </c>
      <c r="C1092" t="s">
        <v>1236</v>
      </c>
      <c r="D1092">
        <v>0</v>
      </c>
      <c r="E1092">
        <v>1</v>
      </c>
      <c r="F1092">
        <f t="shared" si="46"/>
        <v>0</v>
      </c>
      <c r="H1092" t="str">
        <f t="shared" si="48"/>
        <v>Oral Health</v>
      </c>
      <c r="I1092" t="str">
        <f t="shared" si="48"/>
        <v>Intraoseous wiring</v>
      </c>
      <c r="J1092" t="str">
        <f t="shared" si="48"/>
        <v xml:space="preserve">Lignocaine 2% Adrenaline 1/80,000 cartridge 1.8ml_50_PP046500_CMST
</v>
      </c>
      <c r="K1092">
        <f t="shared" si="47"/>
        <v>0</v>
      </c>
      <c r="L1092">
        <f t="shared" si="47"/>
        <v>1</v>
      </c>
      <c r="M1092">
        <f t="shared" si="47"/>
        <v>0</v>
      </c>
    </row>
    <row r="1093" spans="1:13">
      <c r="A1093" t="s">
        <v>182</v>
      </c>
      <c r="B1093" t="s">
        <v>779</v>
      </c>
      <c r="C1093" t="s">
        <v>1237</v>
      </c>
      <c r="D1093">
        <v>26.27</v>
      </c>
      <c r="E1093">
        <v>1</v>
      </c>
      <c r="F1093">
        <f t="shared" si="46"/>
        <v>26.27</v>
      </c>
      <c r="H1093" t="str">
        <f t="shared" si="48"/>
        <v>Oral Health</v>
      </c>
      <c r="I1093" t="str">
        <f t="shared" si="48"/>
        <v>Intraoseous wiring</v>
      </c>
      <c r="J1093" t="str">
        <f t="shared" si="48"/>
        <v xml:space="preserve">Needle, disposable dental, 27g long sharewood_100_PP053400_CMST
</v>
      </c>
      <c r="K1093">
        <f t="shared" si="47"/>
        <v>26.27</v>
      </c>
      <c r="L1093">
        <f t="shared" si="47"/>
        <v>1</v>
      </c>
      <c r="M1093">
        <f t="shared" si="47"/>
        <v>26.27</v>
      </c>
    </row>
    <row r="1094" spans="1:13">
      <c r="A1094" t="s">
        <v>182</v>
      </c>
      <c r="B1094" t="s">
        <v>779</v>
      </c>
      <c r="C1094" t="s">
        <v>1238</v>
      </c>
      <c r="D1094">
        <v>39390.06</v>
      </c>
      <c r="E1094">
        <v>1</v>
      </c>
      <c r="F1094">
        <f t="shared" ref="F1094:F1157" si="49">E1094*D1094</f>
        <v>39390.06</v>
      </c>
      <c r="H1094" t="str">
        <f t="shared" si="48"/>
        <v>Oral Health</v>
      </c>
      <c r="I1094" t="str">
        <f t="shared" si="48"/>
        <v>Intraoseous wiring</v>
      </c>
      <c r="J1094" t="str">
        <f t="shared" si="48"/>
        <v xml:space="preserve">Wire ligature 0.4mm (016 0.406 mm), roll_Each_PP106800_CMST
</v>
      </c>
      <c r="K1094">
        <f t="shared" si="47"/>
        <v>39390.06</v>
      </c>
      <c r="L1094">
        <f t="shared" si="47"/>
        <v>1</v>
      </c>
      <c r="M1094">
        <f t="shared" si="47"/>
        <v>39390.06</v>
      </c>
    </row>
    <row r="1095" spans="1:13">
      <c r="A1095" t="s">
        <v>182</v>
      </c>
      <c r="B1095" t="s">
        <v>779</v>
      </c>
      <c r="C1095" t="s">
        <v>1239</v>
      </c>
      <c r="D1095">
        <v>0</v>
      </c>
      <c r="E1095">
        <v>1</v>
      </c>
      <c r="F1095">
        <f t="shared" si="49"/>
        <v>0</v>
      </c>
      <c r="H1095" t="str">
        <f t="shared" si="48"/>
        <v>Oral Health</v>
      </c>
      <c r="I1095" t="str">
        <f t="shared" si="48"/>
        <v>Intraoseous wiring</v>
      </c>
      <c r="J1095" t="str">
        <f t="shared" si="48"/>
        <v>Wire ligature 0.5mm, roll _each_CMST</v>
      </c>
      <c r="K1095">
        <f t="shared" si="47"/>
        <v>0</v>
      </c>
      <c r="L1095">
        <f t="shared" si="47"/>
        <v>1</v>
      </c>
      <c r="M1095">
        <f t="shared" si="47"/>
        <v>0</v>
      </c>
    </row>
    <row r="1096" spans="1:13">
      <c r="A1096" t="s">
        <v>182</v>
      </c>
      <c r="B1096" t="s">
        <v>186</v>
      </c>
      <c r="C1096" t="s">
        <v>1249</v>
      </c>
      <c r="D1096">
        <v>0.49</v>
      </c>
      <c r="E1096">
        <v>1</v>
      </c>
      <c r="F1096">
        <f t="shared" si="49"/>
        <v>0.49</v>
      </c>
      <c r="H1096" t="str">
        <f t="shared" si="48"/>
        <v>Oral Health</v>
      </c>
      <c r="I1096" t="str">
        <f t="shared" si="48"/>
        <v>Management of mild tooth pain - tooth filling</v>
      </c>
      <c r="J1096" t="str">
        <f t="shared" si="48"/>
        <v xml:space="preserve">Amalgam capsule, # 2 Spill, non-gamma_50_PP003000_CMST
</v>
      </c>
      <c r="K1096">
        <f t="shared" si="47"/>
        <v>0.49</v>
      </c>
      <c r="L1096">
        <f t="shared" si="47"/>
        <v>1</v>
      </c>
      <c r="M1096">
        <f t="shared" si="47"/>
        <v>0.49</v>
      </c>
    </row>
    <row r="1097" spans="1:13">
      <c r="A1097" t="s">
        <v>182</v>
      </c>
      <c r="B1097" t="s">
        <v>186</v>
      </c>
      <c r="C1097" t="s">
        <v>932</v>
      </c>
      <c r="D1097">
        <v>37.69</v>
      </c>
      <c r="E1097">
        <v>1</v>
      </c>
      <c r="F1097">
        <f t="shared" si="49"/>
        <v>37.69</v>
      </c>
      <c r="H1097" t="str">
        <f t="shared" si="48"/>
        <v>Oral Health</v>
      </c>
      <c r="I1097" t="str">
        <f t="shared" si="48"/>
        <v>Management of mild tooth pain - tooth filling</v>
      </c>
      <c r="J1097" t="str">
        <f t="shared" si="48"/>
        <v xml:space="preserve">Glove disposable powdered latex medium_100_HH077700_CMST
</v>
      </c>
      <c r="K1097">
        <f t="shared" si="47"/>
        <v>37.69</v>
      </c>
      <c r="L1097">
        <f t="shared" si="47"/>
        <v>1</v>
      </c>
      <c r="M1097">
        <f t="shared" si="47"/>
        <v>37.69</v>
      </c>
    </row>
    <row r="1098" spans="1:13">
      <c r="A1098" t="s">
        <v>182</v>
      </c>
      <c r="B1098" t="s">
        <v>186</v>
      </c>
      <c r="C1098" t="s">
        <v>1236</v>
      </c>
      <c r="D1098">
        <v>716.4</v>
      </c>
      <c r="E1098">
        <v>1</v>
      </c>
      <c r="F1098">
        <f t="shared" si="49"/>
        <v>716.4</v>
      </c>
      <c r="H1098" t="str">
        <f t="shared" si="48"/>
        <v>Oral Health</v>
      </c>
      <c r="I1098" t="str">
        <f t="shared" si="48"/>
        <v>Management of mild tooth pain - tooth filling</v>
      </c>
      <c r="J1098" t="str">
        <f t="shared" si="48"/>
        <v xml:space="preserve">Lignocaine 2% Adrenaline 1/80,000 cartridge 1.8ml_50_PP046500_CMST
</v>
      </c>
      <c r="K1098">
        <f t="shared" si="47"/>
        <v>716.4</v>
      </c>
      <c r="L1098">
        <f t="shared" si="47"/>
        <v>1</v>
      </c>
      <c r="M1098">
        <f t="shared" si="47"/>
        <v>716.4</v>
      </c>
    </row>
    <row r="1099" spans="1:13">
      <c r="A1099" t="s">
        <v>182</v>
      </c>
      <c r="B1099" t="s">
        <v>186</v>
      </c>
      <c r="C1099" t="s">
        <v>1237</v>
      </c>
      <c r="D1099">
        <v>26.27</v>
      </c>
      <c r="E1099">
        <v>1</v>
      </c>
      <c r="F1099">
        <f t="shared" si="49"/>
        <v>26.27</v>
      </c>
      <c r="H1099" t="str">
        <f t="shared" si="48"/>
        <v>Oral Health</v>
      </c>
      <c r="I1099" t="str">
        <f t="shared" si="48"/>
        <v>Management of mild tooth pain - tooth filling</v>
      </c>
      <c r="J1099" t="str">
        <f t="shared" si="48"/>
        <v xml:space="preserve">Needle, disposable dental, 27g long sharewood_100_PP053400_CMST
</v>
      </c>
      <c r="K1099">
        <f t="shared" si="47"/>
        <v>26.27</v>
      </c>
      <c r="L1099">
        <f t="shared" si="47"/>
        <v>1</v>
      </c>
      <c r="M1099">
        <f t="shared" si="47"/>
        <v>26.27</v>
      </c>
    </row>
    <row r="1100" spans="1:13">
      <c r="A1100" t="s">
        <v>182</v>
      </c>
      <c r="B1100" t="s">
        <v>184</v>
      </c>
      <c r="C1100" t="s">
        <v>931</v>
      </c>
      <c r="D1100">
        <v>31.28</v>
      </c>
      <c r="E1100">
        <v>1</v>
      </c>
      <c r="F1100">
        <f t="shared" si="49"/>
        <v>31.28</v>
      </c>
      <c r="H1100" t="str">
        <f t="shared" si="48"/>
        <v>Oral Health</v>
      </c>
      <c r="I1100" t="str">
        <f t="shared" si="48"/>
        <v>Management of severe tooth pain - tooth extraction</v>
      </c>
      <c r="J1100" t="str">
        <f t="shared" si="48"/>
        <v xml:space="preserve">Gauze, swabs 8-ply 10cm x 10cm_100_FF010800_CMST
</v>
      </c>
      <c r="K1100">
        <f t="shared" si="47"/>
        <v>31.28</v>
      </c>
      <c r="L1100">
        <f t="shared" si="47"/>
        <v>1</v>
      </c>
      <c r="M1100">
        <f t="shared" si="47"/>
        <v>31.28</v>
      </c>
    </row>
    <row r="1101" spans="1:13">
      <c r="A1101" t="s">
        <v>182</v>
      </c>
      <c r="B1101" t="s">
        <v>184</v>
      </c>
      <c r="C1101" t="s">
        <v>932</v>
      </c>
      <c r="D1101">
        <v>75.38</v>
      </c>
      <c r="E1101">
        <v>1</v>
      </c>
      <c r="F1101">
        <f t="shared" si="49"/>
        <v>75.38</v>
      </c>
      <c r="H1101" t="str">
        <f t="shared" si="48"/>
        <v>Oral Health</v>
      </c>
      <c r="I1101" t="str">
        <f t="shared" si="48"/>
        <v>Management of severe tooth pain - tooth extraction</v>
      </c>
      <c r="J1101" t="str">
        <f t="shared" si="48"/>
        <v xml:space="preserve">Glove disposable powdered latex medium_100_HH077700_CMST
</v>
      </c>
      <c r="K1101">
        <f t="shared" si="47"/>
        <v>75.38</v>
      </c>
      <c r="L1101">
        <f t="shared" si="47"/>
        <v>1</v>
      </c>
      <c r="M1101">
        <f t="shared" si="47"/>
        <v>75.38</v>
      </c>
    </row>
    <row r="1102" spans="1:13">
      <c r="A1102" t="s">
        <v>182</v>
      </c>
      <c r="B1102" t="s">
        <v>184</v>
      </c>
      <c r="C1102" t="s">
        <v>1236</v>
      </c>
      <c r="D1102">
        <v>358.2</v>
      </c>
      <c r="E1102">
        <v>1</v>
      </c>
      <c r="F1102">
        <f t="shared" si="49"/>
        <v>358.2</v>
      </c>
      <c r="H1102" t="str">
        <f t="shared" si="48"/>
        <v>Oral Health</v>
      </c>
      <c r="I1102" t="str">
        <f t="shared" si="48"/>
        <v>Management of severe tooth pain - tooth extraction</v>
      </c>
      <c r="J1102" t="str">
        <f t="shared" si="48"/>
        <v xml:space="preserve">Lignocaine 2% Adrenaline 1/80,000 cartridge 1.8ml_50_PP046500_CMST
</v>
      </c>
      <c r="K1102">
        <f t="shared" si="47"/>
        <v>358.2</v>
      </c>
      <c r="L1102">
        <f t="shared" si="47"/>
        <v>1</v>
      </c>
      <c r="M1102">
        <f t="shared" si="47"/>
        <v>358.2</v>
      </c>
    </row>
    <row r="1103" spans="1:13">
      <c r="A1103" t="s">
        <v>182</v>
      </c>
      <c r="B1103" t="s">
        <v>184</v>
      </c>
      <c r="C1103" t="s">
        <v>1237</v>
      </c>
      <c r="D1103">
        <v>26.27</v>
      </c>
      <c r="E1103">
        <v>1</v>
      </c>
      <c r="F1103">
        <f t="shared" si="49"/>
        <v>26.27</v>
      </c>
      <c r="H1103" t="str">
        <f t="shared" si="48"/>
        <v>Oral Health</v>
      </c>
      <c r="I1103" t="str">
        <f t="shared" si="48"/>
        <v>Management of severe tooth pain - tooth extraction</v>
      </c>
      <c r="J1103" t="str">
        <f t="shared" si="48"/>
        <v xml:space="preserve">Needle, disposable dental, 27g long sharewood_100_PP053400_CMST
</v>
      </c>
      <c r="K1103">
        <f t="shared" si="47"/>
        <v>26.27</v>
      </c>
      <c r="L1103">
        <f t="shared" si="47"/>
        <v>1</v>
      </c>
      <c r="M1103">
        <f t="shared" si="47"/>
        <v>26.27</v>
      </c>
    </row>
    <row r="1104" spans="1:13">
      <c r="A1104" t="s">
        <v>182</v>
      </c>
      <c r="B1104" t="s">
        <v>780</v>
      </c>
      <c r="C1104" t="s">
        <v>1250</v>
      </c>
      <c r="D1104">
        <v>5659.63</v>
      </c>
      <c r="E1104">
        <v>1</v>
      </c>
      <c r="F1104">
        <f t="shared" si="49"/>
        <v>5659.63</v>
      </c>
      <c r="H1104" t="str">
        <f t="shared" si="48"/>
        <v>Oral Health</v>
      </c>
      <c r="I1104" t="str">
        <f t="shared" si="48"/>
        <v>Orthodontic appliances</v>
      </c>
      <c r="J1104" t="str">
        <f t="shared" si="48"/>
        <v xml:space="preserve">Alginate impression material (Supreme)_500g_PP002100_CMST
</v>
      </c>
      <c r="K1104">
        <f t="shared" si="47"/>
        <v>5659.63</v>
      </c>
      <c r="L1104">
        <f t="shared" si="47"/>
        <v>1</v>
      </c>
      <c r="M1104">
        <f t="shared" si="47"/>
        <v>5659.63</v>
      </c>
    </row>
    <row r="1105" spans="1:13">
      <c r="A1105" t="s">
        <v>182</v>
      </c>
      <c r="B1105" t="s">
        <v>780</v>
      </c>
      <c r="C1105" t="s">
        <v>1251</v>
      </c>
      <c r="D1105">
        <v>0</v>
      </c>
      <c r="E1105">
        <v>1</v>
      </c>
      <c r="F1105">
        <f t="shared" si="49"/>
        <v>0</v>
      </c>
      <c r="H1105" t="str">
        <f t="shared" si="48"/>
        <v>Oral Health</v>
      </c>
      <c r="I1105" t="str">
        <f t="shared" si="48"/>
        <v>Orthodontic appliances</v>
      </c>
      <c r="J1105" t="str">
        <f t="shared" si="48"/>
        <v>Cold mould seal</v>
      </c>
      <c r="K1105">
        <f t="shared" si="47"/>
        <v>0</v>
      </c>
      <c r="L1105">
        <f t="shared" si="47"/>
        <v>1</v>
      </c>
      <c r="M1105">
        <f t="shared" si="47"/>
        <v>0</v>
      </c>
    </row>
    <row r="1106" spans="1:13">
      <c r="A1106" t="s">
        <v>182</v>
      </c>
      <c r="B1106" t="s">
        <v>780</v>
      </c>
      <c r="C1106" t="s">
        <v>932</v>
      </c>
      <c r="D1106">
        <v>75.38</v>
      </c>
      <c r="E1106">
        <v>1</v>
      </c>
      <c r="F1106">
        <f t="shared" si="49"/>
        <v>75.38</v>
      </c>
      <c r="H1106" t="str">
        <f t="shared" si="48"/>
        <v>Oral Health</v>
      </c>
      <c r="I1106" t="str">
        <f t="shared" si="48"/>
        <v>Orthodontic appliances</v>
      </c>
      <c r="J1106" t="str">
        <f t="shared" si="48"/>
        <v xml:space="preserve">Glove disposable powdered latex medium_100_HH077700_CMST
</v>
      </c>
      <c r="K1106">
        <f t="shared" si="47"/>
        <v>75.38</v>
      </c>
      <c r="L1106">
        <f t="shared" si="47"/>
        <v>1</v>
      </c>
      <c r="M1106">
        <f t="shared" si="47"/>
        <v>75.38</v>
      </c>
    </row>
    <row r="1107" spans="1:13">
      <c r="A1107" t="s">
        <v>182</v>
      </c>
      <c r="B1107" t="s">
        <v>780</v>
      </c>
      <c r="C1107" t="s">
        <v>1240</v>
      </c>
      <c r="D1107">
        <v>0</v>
      </c>
      <c r="E1107">
        <v>1</v>
      </c>
      <c r="F1107">
        <f t="shared" si="49"/>
        <v>0</v>
      </c>
      <c r="H1107" t="str">
        <f t="shared" si="48"/>
        <v>Oral Health</v>
      </c>
      <c r="I1107" t="str">
        <f t="shared" si="48"/>
        <v>Orthodontic appliances</v>
      </c>
      <c r="J1107" t="str">
        <f t="shared" si="48"/>
        <v xml:space="preserve">Monochromatic blue senstive X-ray Film, screen SizeSize: 30cm x 40cm_100_NN038400_CMST
</v>
      </c>
      <c r="K1107">
        <f t="shared" si="47"/>
        <v>0</v>
      </c>
      <c r="L1107">
        <f t="shared" si="47"/>
        <v>1</v>
      </c>
      <c r="M1107">
        <f t="shared" si="47"/>
        <v>0</v>
      </c>
    </row>
    <row r="1108" spans="1:13">
      <c r="A1108" t="s">
        <v>182</v>
      </c>
      <c r="B1108" t="s">
        <v>780</v>
      </c>
      <c r="C1108" t="s">
        <v>1246</v>
      </c>
      <c r="D1108">
        <v>0</v>
      </c>
      <c r="E1108">
        <v>1</v>
      </c>
      <c r="F1108">
        <f t="shared" si="49"/>
        <v>0</v>
      </c>
      <c r="H1108" t="str">
        <f t="shared" si="48"/>
        <v>Oral Health</v>
      </c>
      <c r="I1108" t="str">
        <f t="shared" si="48"/>
        <v>Orthodontic appliances</v>
      </c>
      <c r="J1108" t="str">
        <f t="shared" si="48"/>
        <v>Orthodontic wire (tubing size 0.8)</v>
      </c>
      <c r="K1108">
        <f t="shared" si="47"/>
        <v>0</v>
      </c>
      <c r="L1108">
        <f t="shared" si="47"/>
        <v>1</v>
      </c>
      <c r="M1108">
        <f t="shared" si="47"/>
        <v>0</v>
      </c>
    </row>
    <row r="1109" spans="1:13">
      <c r="A1109" t="s">
        <v>182</v>
      </c>
      <c r="B1109" t="s">
        <v>780</v>
      </c>
      <c r="C1109" t="s">
        <v>1252</v>
      </c>
      <c r="D1109">
        <v>0</v>
      </c>
      <c r="E1109">
        <v>1</v>
      </c>
      <c r="F1109">
        <f t="shared" si="49"/>
        <v>0</v>
      </c>
      <c r="H1109" t="str">
        <f t="shared" si="48"/>
        <v>Oral Health</v>
      </c>
      <c r="I1109" t="str">
        <f t="shared" si="48"/>
        <v>Orthodontic appliances</v>
      </c>
      <c r="J1109" t="str">
        <f t="shared" si="48"/>
        <v>POP dental stone, ortho</v>
      </c>
      <c r="K1109">
        <f t="shared" si="47"/>
        <v>0</v>
      </c>
      <c r="L1109">
        <f t="shared" si="47"/>
        <v>1</v>
      </c>
      <c r="M1109">
        <f t="shared" si="47"/>
        <v>0</v>
      </c>
    </row>
    <row r="1110" spans="1:13">
      <c r="A1110" t="s">
        <v>182</v>
      </c>
      <c r="B1110" t="s">
        <v>780</v>
      </c>
      <c r="C1110" t="s">
        <v>1253</v>
      </c>
      <c r="D1110">
        <v>0</v>
      </c>
      <c r="E1110">
        <v>1</v>
      </c>
      <c r="F1110">
        <f t="shared" si="49"/>
        <v>0</v>
      </c>
      <c r="H1110" t="str">
        <f t="shared" si="48"/>
        <v>Oral Health</v>
      </c>
      <c r="I1110" t="str">
        <f t="shared" si="48"/>
        <v>Orthodontic appliances</v>
      </c>
      <c r="J1110" t="str">
        <f t="shared" si="48"/>
        <v>POP dental stone, yellow</v>
      </c>
      <c r="K1110">
        <f t="shared" si="47"/>
        <v>0</v>
      </c>
      <c r="L1110">
        <f t="shared" si="47"/>
        <v>1</v>
      </c>
      <c r="M1110">
        <f t="shared" si="47"/>
        <v>0</v>
      </c>
    </row>
    <row r="1111" spans="1:13">
      <c r="A1111" t="s">
        <v>182</v>
      </c>
      <c r="B1111" t="s">
        <v>780</v>
      </c>
      <c r="C1111" t="s">
        <v>1254</v>
      </c>
      <c r="D1111">
        <v>0</v>
      </c>
      <c r="E1111">
        <v>1</v>
      </c>
      <c r="F1111">
        <f t="shared" si="49"/>
        <v>0</v>
      </c>
      <c r="H1111" t="str">
        <f t="shared" si="48"/>
        <v>Oral Health</v>
      </c>
      <c r="I1111" t="str">
        <f t="shared" si="48"/>
        <v>Orthodontic appliances</v>
      </c>
      <c r="J1111" t="str">
        <f t="shared" si="48"/>
        <v>Pumice</v>
      </c>
      <c r="K1111">
        <f t="shared" si="47"/>
        <v>0</v>
      </c>
      <c r="L1111">
        <f t="shared" si="47"/>
        <v>1</v>
      </c>
      <c r="M1111">
        <f t="shared" si="47"/>
        <v>0</v>
      </c>
    </row>
    <row r="1112" spans="1:13">
      <c r="A1112" t="s">
        <v>182</v>
      </c>
      <c r="B1112" t="s">
        <v>780</v>
      </c>
      <c r="C1112" t="s">
        <v>1255</v>
      </c>
      <c r="D1112">
        <v>0</v>
      </c>
      <c r="E1112">
        <v>1</v>
      </c>
      <c r="F1112">
        <f t="shared" si="49"/>
        <v>0</v>
      </c>
      <c r="H1112" t="str">
        <f t="shared" si="48"/>
        <v>Oral Health</v>
      </c>
      <c r="I1112" t="str">
        <f t="shared" si="48"/>
        <v>Orthodontic appliances</v>
      </c>
      <c r="J1112" t="str">
        <f t="shared" si="48"/>
        <v>Wax, modelling, no. 4 gauge</v>
      </c>
      <c r="K1112">
        <f t="shared" si="47"/>
        <v>0</v>
      </c>
      <c r="L1112">
        <f t="shared" si="47"/>
        <v>1</v>
      </c>
      <c r="M1112">
        <f t="shared" si="47"/>
        <v>0</v>
      </c>
    </row>
    <row r="1113" spans="1:13">
      <c r="A1113" t="s">
        <v>182</v>
      </c>
      <c r="B1113" t="s">
        <v>781</v>
      </c>
      <c r="C1113" t="s">
        <v>1249</v>
      </c>
      <c r="D1113">
        <v>0.49</v>
      </c>
      <c r="E1113">
        <v>1</v>
      </c>
      <c r="F1113">
        <f t="shared" si="49"/>
        <v>0.49</v>
      </c>
      <c r="H1113" t="str">
        <f t="shared" si="48"/>
        <v>Oral Health</v>
      </c>
      <c r="I1113" t="str">
        <f t="shared" si="48"/>
        <v>Root canal therapy</v>
      </c>
      <c r="J1113" t="str">
        <f t="shared" si="48"/>
        <v xml:space="preserve">Amalgam capsule, # 2 Spill, non-gamma_50_PP003000_CMST
</v>
      </c>
      <c r="K1113">
        <f t="shared" si="47"/>
        <v>0.49</v>
      </c>
      <c r="L1113">
        <f t="shared" si="47"/>
        <v>1</v>
      </c>
      <c r="M1113">
        <f t="shared" si="47"/>
        <v>0.49</v>
      </c>
    </row>
    <row r="1114" spans="1:13">
      <c r="A1114" t="s">
        <v>182</v>
      </c>
      <c r="B1114" t="s">
        <v>781</v>
      </c>
      <c r="C1114" t="s">
        <v>1256</v>
      </c>
      <c r="D1114">
        <v>0</v>
      </c>
      <c r="E1114">
        <v>1</v>
      </c>
      <c r="F1114">
        <f t="shared" si="49"/>
        <v>0</v>
      </c>
      <c r="H1114" t="str">
        <f t="shared" si="48"/>
        <v>Oral Health</v>
      </c>
      <c r="I1114" t="str">
        <f t="shared" si="48"/>
        <v>Root canal therapy</v>
      </c>
      <c r="J1114" t="str">
        <f t="shared" si="48"/>
        <v>Cavit medium</v>
      </c>
      <c r="K1114">
        <f t="shared" si="47"/>
        <v>0</v>
      </c>
      <c r="L1114">
        <f t="shared" si="47"/>
        <v>1</v>
      </c>
      <c r="M1114">
        <f t="shared" si="47"/>
        <v>0</v>
      </c>
    </row>
    <row r="1115" spans="1:13">
      <c r="A1115" t="s">
        <v>182</v>
      </c>
      <c r="B1115" t="s">
        <v>781</v>
      </c>
      <c r="C1115" t="s">
        <v>1257</v>
      </c>
      <c r="D1115">
        <v>0</v>
      </c>
      <c r="E1115">
        <v>1</v>
      </c>
      <c r="F1115">
        <f t="shared" si="49"/>
        <v>0</v>
      </c>
      <c r="H1115" t="str">
        <f t="shared" si="48"/>
        <v>Oral Health</v>
      </c>
      <c r="I1115" t="str">
        <f t="shared" si="48"/>
        <v>Root canal therapy</v>
      </c>
      <c r="J1115" t="str">
        <f t="shared" si="48"/>
        <v>Cresophene 13ml root canal disinfectant</v>
      </c>
      <c r="K1115">
        <f t="shared" si="47"/>
        <v>0</v>
      </c>
      <c r="L1115">
        <f t="shared" si="47"/>
        <v>1</v>
      </c>
      <c r="M1115">
        <f t="shared" si="47"/>
        <v>0</v>
      </c>
    </row>
    <row r="1116" spans="1:13">
      <c r="A1116" t="s">
        <v>182</v>
      </c>
      <c r="B1116" t="s">
        <v>781</v>
      </c>
      <c r="C1116" t="s">
        <v>1258</v>
      </c>
      <c r="D1116">
        <v>0</v>
      </c>
      <c r="E1116">
        <v>1</v>
      </c>
      <c r="F1116">
        <f t="shared" si="49"/>
        <v>0</v>
      </c>
      <c r="H1116" t="str">
        <f t="shared" si="48"/>
        <v>Oral Health</v>
      </c>
      <c r="I1116" t="str">
        <f t="shared" si="48"/>
        <v>Root canal therapy</v>
      </c>
      <c r="J1116" t="str">
        <f t="shared" si="48"/>
        <v>Endocontic hand instruments</v>
      </c>
      <c r="K1116">
        <f t="shared" si="47"/>
        <v>0</v>
      </c>
      <c r="L1116">
        <f t="shared" si="47"/>
        <v>1</v>
      </c>
      <c r="M1116">
        <f t="shared" si="47"/>
        <v>0</v>
      </c>
    </row>
    <row r="1117" spans="1:13">
      <c r="A1117" t="s">
        <v>182</v>
      </c>
      <c r="B1117" t="s">
        <v>781</v>
      </c>
      <c r="C1117" t="s">
        <v>932</v>
      </c>
      <c r="D1117">
        <v>37.69</v>
      </c>
      <c r="E1117">
        <v>1</v>
      </c>
      <c r="F1117">
        <f t="shared" si="49"/>
        <v>37.69</v>
      </c>
      <c r="H1117" t="str">
        <f t="shared" si="48"/>
        <v>Oral Health</v>
      </c>
      <c r="I1117" t="str">
        <f t="shared" si="48"/>
        <v>Root canal therapy</v>
      </c>
      <c r="J1117" t="str">
        <f t="shared" si="48"/>
        <v xml:space="preserve">Glove disposable powdered latex medium_100_HH077700_CMST
</v>
      </c>
      <c r="K1117">
        <f t="shared" si="47"/>
        <v>37.69</v>
      </c>
      <c r="L1117">
        <f t="shared" si="47"/>
        <v>1</v>
      </c>
      <c r="M1117">
        <f t="shared" si="47"/>
        <v>37.69</v>
      </c>
    </row>
    <row r="1118" spans="1:13">
      <c r="A1118" t="s">
        <v>182</v>
      </c>
      <c r="B1118" t="s">
        <v>781</v>
      </c>
      <c r="C1118" t="s">
        <v>1259</v>
      </c>
      <c r="D1118">
        <v>6574.29</v>
      </c>
      <c r="E1118">
        <v>1</v>
      </c>
      <c r="F1118">
        <f t="shared" si="49"/>
        <v>6574.29</v>
      </c>
      <c r="H1118" t="str">
        <f t="shared" si="48"/>
        <v>Oral Health</v>
      </c>
      <c r="I1118" t="str">
        <f t="shared" si="48"/>
        <v>Root canal therapy</v>
      </c>
      <c r="J1118" t="str">
        <f t="shared" si="48"/>
        <v xml:space="preserve">Gutta Percha points, PD 15-80_Set_PP037800_CMST
</v>
      </c>
      <c r="K1118">
        <f t="shared" si="47"/>
        <v>6574.29</v>
      </c>
      <c r="L1118">
        <f t="shared" si="47"/>
        <v>1</v>
      </c>
      <c r="M1118">
        <f t="shared" si="47"/>
        <v>6574.29</v>
      </c>
    </row>
    <row r="1119" spans="1:13">
      <c r="A1119" t="s">
        <v>182</v>
      </c>
      <c r="B1119" t="s">
        <v>781</v>
      </c>
      <c r="C1119" t="s">
        <v>1236</v>
      </c>
      <c r="D1119">
        <v>716.4</v>
      </c>
      <c r="E1119">
        <v>1</v>
      </c>
      <c r="F1119">
        <f t="shared" si="49"/>
        <v>716.4</v>
      </c>
      <c r="H1119" t="str">
        <f t="shared" si="48"/>
        <v>Oral Health</v>
      </c>
      <c r="I1119" t="str">
        <f t="shared" si="48"/>
        <v>Root canal therapy</v>
      </c>
      <c r="J1119" t="str">
        <f t="shared" si="48"/>
        <v xml:space="preserve">Lignocaine 2% Adrenaline 1/80,000 cartridge 1.8ml_50_PP046500_CMST
</v>
      </c>
      <c r="K1119">
        <f t="shared" si="47"/>
        <v>716.4</v>
      </c>
      <c r="L1119">
        <f t="shared" si="47"/>
        <v>1</v>
      </c>
      <c r="M1119">
        <f t="shared" si="47"/>
        <v>716.4</v>
      </c>
    </row>
    <row r="1120" spans="1:13">
      <c r="A1120" t="s">
        <v>182</v>
      </c>
      <c r="B1120" t="s">
        <v>781</v>
      </c>
      <c r="C1120" t="s">
        <v>1260</v>
      </c>
      <c r="D1120">
        <v>0</v>
      </c>
      <c r="E1120">
        <v>1</v>
      </c>
      <c r="F1120">
        <f t="shared" si="49"/>
        <v>0</v>
      </c>
      <c r="H1120" t="str">
        <f t="shared" si="48"/>
        <v>Oral Health</v>
      </c>
      <c r="I1120" t="str">
        <f t="shared" si="48"/>
        <v>Root canal therapy</v>
      </c>
      <c r="J1120" t="str">
        <f t="shared" si="48"/>
        <v>Manual endodontic reamers/file sizes 10-1000</v>
      </c>
      <c r="K1120">
        <f t="shared" si="47"/>
        <v>0</v>
      </c>
      <c r="L1120">
        <f t="shared" si="47"/>
        <v>1</v>
      </c>
      <c r="M1120">
        <f t="shared" si="47"/>
        <v>0</v>
      </c>
    </row>
    <row r="1121" spans="1:13">
      <c r="A1121" t="s">
        <v>182</v>
      </c>
      <c r="B1121" t="s">
        <v>781</v>
      </c>
      <c r="C1121" t="s">
        <v>1240</v>
      </c>
      <c r="D1121">
        <v>3504.2</v>
      </c>
      <c r="E1121">
        <v>1</v>
      </c>
      <c r="F1121">
        <f t="shared" si="49"/>
        <v>3504.2</v>
      </c>
      <c r="H1121" t="str">
        <f t="shared" si="48"/>
        <v>Oral Health</v>
      </c>
      <c r="I1121" t="str">
        <f t="shared" si="48"/>
        <v>Root canal therapy</v>
      </c>
      <c r="J1121" t="str">
        <f t="shared" si="48"/>
        <v xml:space="preserve">Monochromatic blue senstive X-ray Film, screen SizeSize: 30cm x 40cm_100_NN038400_CMST
</v>
      </c>
      <c r="K1121">
        <f t="shared" si="47"/>
        <v>3504.2</v>
      </c>
      <c r="L1121">
        <f t="shared" si="47"/>
        <v>1</v>
      </c>
      <c r="M1121">
        <f t="shared" si="47"/>
        <v>3504.2</v>
      </c>
    </row>
    <row r="1122" spans="1:13">
      <c r="A1122" t="s">
        <v>182</v>
      </c>
      <c r="B1122" t="s">
        <v>781</v>
      </c>
      <c r="C1122" t="s">
        <v>1237</v>
      </c>
      <c r="D1122">
        <v>26.27</v>
      </c>
      <c r="E1122">
        <v>1</v>
      </c>
      <c r="F1122">
        <f t="shared" si="49"/>
        <v>26.27</v>
      </c>
      <c r="H1122" t="str">
        <f t="shared" si="48"/>
        <v>Oral Health</v>
      </c>
      <c r="I1122" t="str">
        <f t="shared" si="48"/>
        <v>Root canal therapy</v>
      </c>
      <c r="J1122" t="str">
        <f t="shared" si="48"/>
        <v xml:space="preserve">Needle, disposable dental, 27g long sharewood_100_PP053400_CMST
</v>
      </c>
      <c r="K1122">
        <f t="shared" si="47"/>
        <v>26.27</v>
      </c>
      <c r="L1122">
        <f t="shared" si="47"/>
        <v>1</v>
      </c>
      <c r="M1122">
        <f t="shared" si="47"/>
        <v>26.27</v>
      </c>
    </row>
    <row r="1123" spans="1:13">
      <c r="A1123" t="s">
        <v>182</v>
      </c>
      <c r="B1123" t="s">
        <v>781</v>
      </c>
      <c r="C1123" t="s">
        <v>1261</v>
      </c>
      <c r="D1123">
        <v>0</v>
      </c>
      <c r="E1123">
        <v>1</v>
      </c>
      <c r="F1123">
        <f t="shared" si="49"/>
        <v>0</v>
      </c>
      <c r="H1123" t="str">
        <f t="shared" si="48"/>
        <v>Oral Health</v>
      </c>
      <c r="I1123" t="str">
        <f t="shared" si="48"/>
        <v>Root canal therapy</v>
      </c>
      <c r="J1123" t="str">
        <f t="shared" si="48"/>
        <v>paper points 15 to 80 sizes</v>
      </c>
      <c r="K1123">
        <f t="shared" si="47"/>
        <v>0</v>
      </c>
      <c r="L1123">
        <f t="shared" si="47"/>
        <v>1</v>
      </c>
      <c r="M1123">
        <f t="shared" si="47"/>
        <v>0</v>
      </c>
    </row>
    <row r="1124" spans="1:13">
      <c r="A1124" t="s">
        <v>182</v>
      </c>
      <c r="B1124" t="s">
        <v>781</v>
      </c>
      <c r="C1124" t="s">
        <v>1262</v>
      </c>
      <c r="D1124">
        <v>0</v>
      </c>
      <c r="E1124">
        <v>1</v>
      </c>
      <c r="F1124">
        <f t="shared" si="49"/>
        <v>0</v>
      </c>
      <c r="H1124" t="str">
        <f t="shared" si="48"/>
        <v>Oral Health</v>
      </c>
      <c r="I1124" t="str">
        <f t="shared" si="48"/>
        <v>Root canal therapy</v>
      </c>
      <c r="J1124" t="str">
        <f t="shared" si="48"/>
        <v>Root canal sealant ( Regular)</v>
      </c>
      <c r="K1124">
        <f t="shared" si="47"/>
        <v>0</v>
      </c>
      <c r="L1124">
        <f t="shared" si="47"/>
        <v>1</v>
      </c>
      <c r="M1124">
        <f t="shared" si="47"/>
        <v>0</v>
      </c>
    </row>
    <row r="1125" spans="1:13">
      <c r="A1125" t="s">
        <v>182</v>
      </c>
      <c r="B1125" t="s">
        <v>781</v>
      </c>
      <c r="C1125" t="s">
        <v>1263</v>
      </c>
      <c r="D1125">
        <v>0</v>
      </c>
      <c r="E1125">
        <v>1</v>
      </c>
      <c r="F1125">
        <f t="shared" si="49"/>
        <v>0</v>
      </c>
      <c r="H1125" t="str">
        <f t="shared" si="48"/>
        <v>Oral Health</v>
      </c>
      <c r="I1125" t="str">
        <f t="shared" si="48"/>
        <v>Root canal therapy</v>
      </c>
      <c r="J1125" t="str">
        <f t="shared" si="48"/>
        <v>Root canal spreader S/E NI-TI_each_CMST</v>
      </c>
      <c r="K1125">
        <f t="shared" si="47"/>
        <v>0</v>
      </c>
      <c r="L1125">
        <f t="shared" si="47"/>
        <v>1</v>
      </c>
      <c r="M1125">
        <f t="shared" si="47"/>
        <v>0</v>
      </c>
    </row>
    <row r="1126" spans="1:13">
      <c r="A1126" t="s">
        <v>182</v>
      </c>
      <c r="B1126" t="s">
        <v>781</v>
      </c>
      <c r="C1126" t="s">
        <v>1264</v>
      </c>
      <c r="D1126">
        <v>0</v>
      </c>
      <c r="E1126">
        <v>1</v>
      </c>
      <c r="F1126">
        <f t="shared" si="49"/>
        <v>0</v>
      </c>
      <c r="H1126" t="str">
        <f t="shared" si="48"/>
        <v>Oral Health</v>
      </c>
      <c r="I1126" t="str">
        <f t="shared" si="48"/>
        <v>Root canal therapy</v>
      </c>
      <c r="J1126" t="str">
        <f t="shared" si="48"/>
        <v>Xray - intraoral periapical Xray and intraoral films</v>
      </c>
      <c r="K1126">
        <f t="shared" si="47"/>
        <v>0</v>
      </c>
      <c r="L1126">
        <f t="shared" si="47"/>
        <v>1</v>
      </c>
      <c r="M1126">
        <f t="shared" si="47"/>
        <v>0</v>
      </c>
    </row>
    <row r="1127" spans="1:13">
      <c r="A1127" t="s">
        <v>182</v>
      </c>
      <c r="B1127" t="s">
        <v>782</v>
      </c>
      <c r="C1127" t="s">
        <v>1250</v>
      </c>
      <c r="D1127">
        <v>5659.63</v>
      </c>
      <c r="E1127">
        <v>1</v>
      </c>
      <c r="F1127">
        <f t="shared" si="49"/>
        <v>5659.63</v>
      </c>
      <c r="H1127" t="str">
        <f t="shared" si="48"/>
        <v>Oral Health</v>
      </c>
      <c r="I1127" t="str">
        <f t="shared" si="48"/>
        <v>Tooth crown and bridge</v>
      </c>
      <c r="J1127" t="str">
        <f t="shared" si="48"/>
        <v xml:space="preserve">Alginate impression material (Supreme)_500g_PP002100_CMST
</v>
      </c>
      <c r="K1127">
        <f t="shared" si="47"/>
        <v>5659.63</v>
      </c>
      <c r="L1127">
        <f t="shared" si="47"/>
        <v>1</v>
      </c>
      <c r="M1127">
        <f t="shared" si="47"/>
        <v>5659.63</v>
      </c>
    </row>
    <row r="1128" spans="1:13">
      <c r="A1128" t="s">
        <v>182</v>
      </c>
      <c r="B1128" t="s">
        <v>782</v>
      </c>
      <c r="C1128" t="s">
        <v>932</v>
      </c>
      <c r="D1128">
        <v>603.04999999999995</v>
      </c>
      <c r="E1128">
        <v>1</v>
      </c>
      <c r="F1128">
        <f t="shared" si="49"/>
        <v>603.04999999999995</v>
      </c>
      <c r="H1128" t="str">
        <f t="shared" si="48"/>
        <v>Oral Health</v>
      </c>
      <c r="I1128" t="str">
        <f t="shared" si="48"/>
        <v>Tooth crown and bridge</v>
      </c>
      <c r="J1128" t="str">
        <f t="shared" si="48"/>
        <v xml:space="preserve">Glove disposable powdered latex medium_100_HH077700_CMST
</v>
      </c>
      <c r="K1128">
        <f t="shared" si="47"/>
        <v>603.04999999999995</v>
      </c>
      <c r="L1128">
        <f t="shared" si="47"/>
        <v>1</v>
      </c>
      <c r="M1128">
        <f t="shared" si="47"/>
        <v>603.04999999999995</v>
      </c>
    </row>
    <row r="1129" spans="1:13">
      <c r="A1129" t="s">
        <v>182</v>
      </c>
      <c r="B1129" t="s">
        <v>782</v>
      </c>
      <c r="C1129" t="s">
        <v>1240</v>
      </c>
      <c r="D1129">
        <v>14016.78</v>
      </c>
      <c r="E1129">
        <v>1</v>
      </c>
      <c r="F1129">
        <f t="shared" si="49"/>
        <v>14016.78</v>
      </c>
      <c r="H1129" t="str">
        <f t="shared" si="48"/>
        <v>Oral Health</v>
      </c>
      <c r="I1129" t="str">
        <f t="shared" si="48"/>
        <v>Tooth crown and bridge</v>
      </c>
      <c r="J1129" t="str">
        <f t="shared" si="48"/>
        <v xml:space="preserve">Monochromatic blue senstive X-ray Film, screen SizeSize: 30cm x 40cm_100_NN038400_CMST
</v>
      </c>
      <c r="K1129">
        <f t="shared" si="47"/>
        <v>14016.78</v>
      </c>
      <c r="L1129">
        <f t="shared" si="47"/>
        <v>1</v>
      </c>
      <c r="M1129">
        <f t="shared" si="47"/>
        <v>14016.78</v>
      </c>
    </row>
    <row r="1130" spans="1:13">
      <c r="A1130" t="s">
        <v>182</v>
      </c>
      <c r="B1130" t="s">
        <v>782</v>
      </c>
      <c r="C1130" t="s">
        <v>1252</v>
      </c>
      <c r="D1130">
        <v>0</v>
      </c>
      <c r="E1130">
        <v>1</v>
      </c>
      <c r="F1130">
        <f t="shared" si="49"/>
        <v>0</v>
      </c>
      <c r="H1130" t="str">
        <f t="shared" si="48"/>
        <v>Oral Health</v>
      </c>
      <c r="I1130" t="str">
        <f t="shared" si="48"/>
        <v>Tooth crown and bridge</v>
      </c>
      <c r="J1130" t="str">
        <f t="shared" si="48"/>
        <v>POP dental stone, ortho</v>
      </c>
      <c r="K1130">
        <f t="shared" si="48"/>
        <v>0</v>
      </c>
      <c r="L1130">
        <f t="shared" si="48"/>
        <v>1</v>
      </c>
      <c r="M1130">
        <f t="shared" si="48"/>
        <v>0</v>
      </c>
    </row>
    <row r="1131" spans="1:13">
      <c r="A1131" t="s">
        <v>182</v>
      </c>
      <c r="B1131" t="s">
        <v>782</v>
      </c>
      <c r="C1131" t="s">
        <v>1253</v>
      </c>
      <c r="D1131">
        <v>0</v>
      </c>
      <c r="E1131">
        <v>1</v>
      </c>
      <c r="F1131">
        <f t="shared" si="49"/>
        <v>0</v>
      </c>
      <c r="H1131" t="str">
        <f t="shared" ref="H1131:M1173" si="50">A1131</f>
        <v>Oral Health</v>
      </c>
      <c r="I1131" t="str">
        <f t="shared" si="50"/>
        <v>Tooth crown and bridge</v>
      </c>
      <c r="J1131" t="str">
        <f t="shared" si="50"/>
        <v>POP dental stone, yellow</v>
      </c>
      <c r="K1131">
        <f t="shared" si="50"/>
        <v>0</v>
      </c>
      <c r="L1131">
        <f t="shared" si="50"/>
        <v>1</v>
      </c>
      <c r="M1131">
        <f t="shared" si="50"/>
        <v>0</v>
      </c>
    </row>
    <row r="1132" spans="1:13">
      <c r="A1132" t="s">
        <v>182</v>
      </c>
      <c r="B1132" t="s">
        <v>782</v>
      </c>
      <c r="C1132" t="s">
        <v>1254</v>
      </c>
      <c r="D1132">
        <v>0</v>
      </c>
      <c r="E1132">
        <v>1</v>
      </c>
      <c r="F1132">
        <f t="shared" si="49"/>
        <v>0</v>
      </c>
      <c r="H1132" t="str">
        <f t="shared" si="50"/>
        <v>Oral Health</v>
      </c>
      <c r="I1132" t="str">
        <f t="shared" si="50"/>
        <v>Tooth crown and bridge</v>
      </c>
      <c r="J1132" t="str">
        <f t="shared" si="50"/>
        <v>Pumice</v>
      </c>
      <c r="K1132">
        <f t="shared" si="50"/>
        <v>0</v>
      </c>
      <c r="L1132">
        <f t="shared" si="50"/>
        <v>1</v>
      </c>
      <c r="M1132">
        <f t="shared" si="50"/>
        <v>0</v>
      </c>
    </row>
    <row r="1133" spans="1:13">
      <c r="A1133" t="s">
        <v>182</v>
      </c>
      <c r="B1133" t="s">
        <v>782</v>
      </c>
      <c r="C1133" t="s">
        <v>1265</v>
      </c>
      <c r="D1133">
        <v>0</v>
      </c>
      <c r="E1133">
        <v>1</v>
      </c>
      <c r="F1133">
        <f t="shared" si="49"/>
        <v>0</v>
      </c>
      <c r="H1133" t="str">
        <f t="shared" si="50"/>
        <v>Oral Health</v>
      </c>
      <c r="I1133" t="str">
        <f t="shared" si="50"/>
        <v>Tooth crown and bridge</v>
      </c>
      <c r="J1133" t="str">
        <f t="shared" si="50"/>
        <v>Xray -intraoral periapical and intraoral</v>
      </c>
      <c r="K1133">
        <f t="shared" si="50"/>
        <v>0</v>
      </c>
      <c r="L1133">
        <f t="shared" si="50"/>
        <v>1</v>
      </c>
      <c r="M1133">
        <f t="shared" si="50"/>
        <v>0</v>
      </c>
    </row>
    <row r="1134" spans="1:13">
      <c r="A1134" t="s">
        <v>182</v>
      </c>
      <c r="B1134" t="s">
        <v>783</v>
      </c>
      <c r="C1134" t="s">
        <v>1236</v>
      </c>
      <c r="D1134">
        <v>0</v>
      </c>
      <c r="E1134">
        <v>1</v>
      </c>
      <c r="F1134">
        <f t="shared" si="49"/>
        <v>0</v>
      </c>
      <c r="H1134" t="str">
        <f t="shared" si="50"/>
        <v>Oral Health</v>
      </c>
      <c r="I1134" t="str">
        <f t="shared" si="50"/>
        <v>Tooth implants</v>
      </c>
      <c r="J1134" t="str">
        <f t="shared" si="50"/>
        <v xml:space="preserve">Lignocaine 2% Adrenaline 1/80,000 cartridge 1.8ml_50_PP046500_CMST
</v>
      </c>
      <c r="K1134">
        <f t="shared" si="50"/>
        <v>0</v>
      </c>
      <c r="L1134">
        <f t="shared" si="50"/>
        <v>1</v>
      </c>
      <c r="M1134">
        <f t="shared" si="50"/>
        <v>0</v>
      </c>
    </row>
    <row r="1135" spans="1:13">
      <c r="A1135" t="s">
        <v>182</v>
      </c>
      <c r="B1135" t="s">
        <v>783</v>
      </c>
      <c r="C1135" t="s">
        <v>1237</v>
      </c>
      <c r="D1135">
        <v>26.27</v>
      </c>
      <c r="E1135">
        <v>1</v>
      </c>
      <c r="F1135">
        <f t="shared" si="49"/>
        <v>26.27</v>
      </c>
      <c r="H1135" t="str">
        <f t="shared" si="50"/>
        <v>Oral Health</v>
      </c>
      <c r="I1135" t="str">
        <f t="shared" si="50"/>
        <v>Tooth implants</v>
      </c>
      <c r="J1135" t="str">
        <f t="shared" si="50"/>
        <v xml:space="preserve">Needle, disposable dental, 27g long sharewood_100_PP053400_CMST
</v>
      </c>
      <c r="K1135">
        <f t="shared" si="50"/>
        <v>26.27</v>
      </c>
      <c r="L1135">
        <f t="shared" si="50"/>
        <v>1</v>
      </c>
      <c r="M1135">
        <f t="shared" si="50"/>
        <v>26.27</v>
      </c>
    </row>
    <row r="1136" spans="1:13">
      <c r="A1136" t="s">
        <v>182</v>
      </c>
      <c r="B1136" t="s">
        <v>784</v>
      </c>
      <c r="C1136" t="s">
        <v>932</v>
      </c>
      <c r="D1136">
        <v>75.38</v>
      </c>
      <c r="E1136">
        <v>1</v>
      </c>
      <c r="F1136">
        <f t="shared" si="49"/>
        <v>75.38</v>
      </c>
      <c r="H1136" t="str">
        <f t="shared" si="50"/>
        <v>Oral Health</v>
      </c>
      <c r="I1136" t="str">
        <f t="shared" si="50"/>
        <v>Tooth splinting</v>
      </c>
      <c r="J1136" t="str">
        <f t="shared" si="50"/>
        <v xml:space="preserve">Glove disposable powdered latex medium_100_HH077700_CMST
</v>
      </c>
      <c r="K1136">
        <f t="shared" si="50"/>
        <v>75.38</v>
      </c>
      <c r="L1136">
        <f t="shared" si="50"/>
        <v>1</v>
      </c>
      <c r="M1136">
        <f t="shared" si="50"/>
        <v>75.38</v>
      </c>
    </row>
    <row r="1137" spans="1:13">
      <c r="A1137" t="s">
        <v>182</v>
      </c>
      <c r="B1137" t="s">
        <v>784</v>
      </c>
      <c r="C1137" t="s">
        <v>1236</v>
      </c>
      <c r="D1137">
        <v>0</v>
      </c>
      <c r="E1137">
        <v>1</v>
      </c>
      <c r="F1137">
        <f t="shared" si="49"/>
        <v>0</v>
      </c>
      <c r="H1137" t="str">
        <f t="shared" si="50"/>
        <v>Oral Health</v>
      </c>
      <c r="I1137" t="str">
        <f t="shared" si="50"/>
        <v>Tooth splinting</v>
      </c>
      <c r="J1137" t="str">
        <f t="shared" si="50"/>
        <v xml:space="preserve">Lignocaine 2% Adrenaline 1/80,000 cartridge 1.8ml_50_PP046500_CMST
</v>
      </c>
      <c r="K1137">
        <f t="shared" si="50"/>
        <v>0</v>
      </c>
      <c r="L1137">
        <f t="shared" si="50"/>
        <v>1</v>
      </c>
      <c r="M1137">
        <f t="shared" si="50"/>
        <v>0</v>
      </c>
    </row>
    <row r="1138" spans="1:13">
      <c r="A1138" t="s">
        <v>182</v>
      </c>
      <c r="B1138" t="s">
        <v>784</v>
      </c>
      <c r="C1138" t="s">
        <v>1237</v>
      </c>
      <c r="D1138">
        <v>26.27</v>
      </c>
      <c r="E1138">
        <v>1</v>
      </c>
      <c r="F1138">
        <f t="shared" si="49"/>
        <v>26.27</v>
      </c>
      <c r="H1138" t="str">
        <f t="shared" si="50"/>
        <v>Oral Health</v>
      </c>
      <c r="I1138" t="str">
        <f t="shared" si="50"/>
        <v>Tooth splinting</v>
      </c>
      <c r="J1138" t="str">
        <f t="shared" si="50"/>
        <v xml:space="preserve">Needle, disposable dental, 27g long sharewood_100_PP053400_CMST
</v>
      </c>
      <c r="K1138">
        <f t="shared" si="50"/>
        <v>26.27</v>
      </c>
      <c r="L1138">
        <f t="shared" si="50"/>
        <v>1</v>
      </c>
      <c r="M1138">
        <f t="shared" si="50"/>
        <v>26.27</v>
      </c>
    </row>
    <row r="1139" spans="1:13">
      <c r="A1139" t="s">
        <v>182</v>
      </c>
      <c r="B1139" t="s">
        <v>784</v>
      </c>
      <c r="C1139" t="s">
        <v>1238</v>
      </c>
      <c r="D1139">
        <v>39390.06</v>
      </c>
      <c r="E1139">
        <v>1</v>
      </c>
      <c r="F1139">
        <f t="shared" si="49"/>
        <v>39390.06</v>
      </c>
      <c r="H1139" t="str">
        <f t="shared" si="50"/>
        <v>Oral Health</v>
      </c>
      <c r="I1139" t="str">
        <f t="shared" si="50"/>
        <v>Tooth splinting</v>
      </c>
      <c r="J1139" t="str">
        <f t="shared" si="50"/>
        <v xml:space="preserve">Wire ligature 0.4mm (016 0.406 mm), roll_Each_PP106800_CMST
</v>
      </c>
      <c r="K1139">
        <f t="shared" si="50"/>
        <v>39390.06</v>
      </c>
      <c r="L1139">
        <f t="shared" si="50"/>
        <v>1</v>
      </c>
      <c r="M1139">
        <f t="shared" si="50"/>
        <v>39390.06</v>
      </c>
    </row>
    <row r="1140" spans="1:13">
      <c r="A1140" t="s">
        <v>182</v>
      </c>
      <c r="B1140" t="s">
        <v>785</v>
      </c>
      <c r="C1140" t="s">
        <v>932</v>
      </c>
      <c r="D1140">
        <v>75.38</v>
      </c>
      <c r="E1140">
        <v>1</v>
      </c>
      <c r="F1140">
        <f t="shared" si="49"/>
        <v>75.38</v>
      </c>
      <c r="H1140" t="str">
        <f t="shared" si="50"/>
        <v>Oral Health</v>
      </c>
      <c r="I1140" t="str">
        <f t="shared" si="50"/>
        <v>Topical tooth fluoride application</v>
      </c>
      <c r="J1140" t="str">
        <f t="shared" si="50"/>
        <v xml:space="preserve">Glove disposable powdered latex medium_100_HH077700_CMST
</v>
      </c>
      <c r="K1140">
        <f t="shared" si="50"/>
        <v>75.38</v>
      </c>
      <c r="L1140">
        <f t="shared" si="50"/>
        <v>1</v>
      </c>
      <c r="M1140">
        <f t="shared" si="50"/>
        <v>75.38</v>
      </c>
    </row>
    <row r="1141" spans="1:13">
      <c r="A1141" t="s">
        <v>182</v>
      </c>
      <c r="B1141" t="s">
        <v>785</v>
      </c>
      <c r="C1141" t="s">
        <v>1266</v>
      </c>
      <c r="D1141">
        <v>0</v>
      </c>
      <c r="E1141">
        <v>1</v>
      </c>
      <c r="F1141">
        <f t="shared" si="49"/>
        <v>0</v>
      </c>
      <c r="H1141" t="str">
        <f t="shared" si="50"/>
        <v>Oral Health</v>
      </c>
      <c r="I1141" t="str">
        <f t="shared" si="50"/>
        <v>Topical tooth fluoride application</v>
      </c>
      <c r="J1141" t="str">
        <f t="shared" si="50"/>
        <v>Prophylactic paste</v>
      </c>
      <c r="K1141">
        <f t="shared" si="50"/>
        <v>0</v>
      </c>
      <c r="L1141">
        <f t="shared" si="50"/>
        <v>1</v>
      </c>
      <c r="M1141">
        <f t="shared" si="50"/>
        <v>0</v>
      </c>
    </row>
    <row r="1142" spans="1:13">
      <c r="A1142" t="s">
        <v>187</v>
      </c>
      <c r="B1142" t="s">
        <v>786</v>
      </c>
      <c r="C1142" t="s">
        <v>1267</v>
      </c>
      <c r="D1142">
        <v>103.68</v>
      </c>
      <c r="E1142">
        <v>1</v>
      </c>
      <c r="F1142">
        <f t="shared" si="49"/>
        <v>103.68</v>
      </c>
      <c r="H1142" t="str">
        <f t="shared" si="50"/>
        <v>Respiratory disease including COVID-19</v>
      </c>
      <c r="I1142" t="str">
        <f t="shared" si="50"/>
        <v xml:space="preserve">Asthma/COPD exacerbation </v>
      </c>
      <c r="J1142" t="str">
        <f t="shared" si="50"/>
        <v>Aminophylline 100mg, tablets</v>
      </c>
      <c r="K1142">
        <f t="shared" si="50"/>
        <v>103.68</v>
      </c>
      <c r="L1142">
        <f t="shared" si="50"/>
        <v>1</v>
      </c>
      <c r="M1142">
        <f t="shared" si="50"/>
        <v>103.68</v>
      </c>
    </row>
    <row r="1143" spans="1:13">
      <c r="A1143" t="s">
        <v>187</v>
      </c>
      <c r="B1143" t="s">
        <v>786</v>
      </c>
      <c r="C1143" t="s">
        <v>833</v>
      </c>
      <c r="D1143">
        <v>1239.1400000000001</v>
      </c>
      <c r="E1143">
        <v>1</v>
      </c>
      <c r="F1143">
        <f t="shared" si="49"/>
        <v>1239.1400000000001</v>
      </c>
      <c r="H1143" t="str">
        <f t="shared" si="50"/>
        <v>Respiratory disease including COVID-19</v>
      </c>
      <c r="I1143" t="str">
        <f t="shared" si="50"/>
        <v xml:space="preserve">Asthma/COPD exacerbation </v>
      </c>
      <c r="J1143" t="str">
        <f t="shared" si="50"/>
        <v xml:space="preserve">Amoxycillin 250mg, capsules_1000_AA004800_CMST
</v>
      </c>
      <c r="K1143">
        <f t="shared" si="50"/>
        <v>1239.1400000000001</v>
      </c>
      <c r="L1143">
        <f t="shared" si="50"/>
        <v>1</v>
      </c>
      <c r="M1143">
        <f t="shared" si="50"/>
        <v>1239.1400000000001</v>
      </c>
    </row>
    <row r="1144" spans="1:13">
      <c r="A1144" t="s">
        <v>187</v>
      </c>
      <c r="B1144" t="s">
        <v>786</v>
      </c>
      <c r="C1144" t="s">
        <v>930</v>
      </c>
      <c r="D1144">
        <v>326.86</v>
      </c>
      <c r="E1144">
        <v>1</v>
      </c>
      <c r="F1144">
        <f t="shared" si="49"/>
        <v>326.86</v>
      </c>
      <c r="H1144" t="str">
        <f t="shared" si="50"/>
        <v>Respiratory disease including COVID-19</v>
      </c>
      <c r="I1144" t="str">
        <f t="shared" si="50"/>
        <v xml:space="preserve">Asthma/COPD exacerbation </v>
      </c>
      <c r="J1144" t="str">
        <f t="shared" si="50"/>
        <v xml:space="preserve">Cannula iv (winged with injection pot) 18G_Each_HH013200_CMST
</v>
      </c>
      <c r="K1144">
        <f t="shared" si="50"/>
        <v>326.86</v>
      </c>
      <c r="L1144">
        <f t="shared" si="50"/>
        <v>1</v>
      </c>
      <c r="M1144">
        <f t="shared" si="50"/>
        <v>326.86</v>
      </c>
    </row>
    <row r="1145" spans="1:13">
      <c r="A1145" t="s">
        <v>187</v>
      </c>
      <c r="B1145" t="s">
        <v>786</v>
      </c>
      <c r="C1145" t="s">
        <v>932</v>
      </c>
      <c r="D1145">
        <v>188.45</v>
      </c>
      <c r="E1145">
        <v>1</v>
      </c>
      <c r="F1145">
        <f t="shared" si="49"/>
        <v>188.45</v>
      </c>
      <c r="H1145" t="str">
        <f t="shared" si="50"/>
        <v>Respiratory disease including COVID-19</v>
      </c>
      <c r="I1145" t="str">
        <f t="shared" si="50"/>
        <v xml:space="preserve">Asthma/COPD exacerbation </v>
      </c>
      <c r="J1145" t="str">
        <f t="shared" si="50"/>
        <v xml:space="preserve">Glove disposable powdered latex medium_100_HH077700_CMST
</v>
      </c>
      <c r="K1145">
        <f t="shared" si="50"/>
        <v>188.45</v>
      </c>
      <c r="L1145">
        <f t="shared" si="50"/>
        <v>1</v>
      </c>
      <c r="M1145">
        <f t="shared" si="50"/>
        <v>188.45</v>
      </c>
    </row>
    <row r="1146" spans="1:13">
      <c r="A1146" t="s">
        <v>187</v>
      </c>
      <c r="B1146" t="s">
        <v>786</v>
      </c>
      <c r="C1146" t="s">
        <v>1268</v>
      </c>
      <c r="D1146">
        <v>2436.48</v>
      </c>
      <c r="E1146">
        <v>1</v>
      </c>
      <c r="F1146">
        <f t="shared" si="49"/>
        <v>2436.48</v>
      </c>
      <c r="H1146" t="str">
        <f t="shared" si="50"/>
        <v>Respiratory disease including COVID-19</v>
      </c>
      <c r="I1146" t="str">
        <f t="shared" si="50"/>
        <v xml:space="preserve">Asthma/COPD exacerbation </v>
      </c>
      <c r="J1146" t="str">
        <f t="shared" si="50"/>
        <v xml:space="preserve">Hydrocortisone 100mg_Each_BB040200_CMST
</v>
      </c>
      <c r="K1146">
        <f t="shared" si="50"/>
        <v>2436.48</v>
      </c>
      <c r="L1146">
        <f t="shared" si="50"/>
        <v>1</v>
      </c>
      <c r="M1146">
        <f t="shared" si="50"/>
        <v>2436.48</v>
      </c>
    </row>
    <row r="1147" spans="1:13">
      <c r="A1147" t="s">
        <v>187</v>
      </c>
      <c r="B1147" t="s">
        <v>786</v>
      </c>
      <c r="C1147" t="s">
        <v>876</v>
      </c>
      <c r="D1147">
        <v>930</v>
      </c>
      <c r="E1147">
        <v>1</v>
      </c>
      <c r="F1147">
        <f t="shared" si="49"/>
        <v>930</v>
      </c>
      <c r="H1147" t="str">
        <f t="shared" si="50"/>
        <v>Respiratory disease including COVID-19</v>
      </c>
      <c r="I1147" t="str">
        <f t="shared" si="50"/>
        <v xml:space="preserve">Asthma/COPD exacerbation </v>
      </c>
      <c r="J1147" t="str">
        <f t="shared" si="50"/>
        <v>IV giving/infusion set, with needle</v>
      </c>
      <c r="K1147">
        <f t="shared" si="50"/>
        <v>930</v>
      </c>
      <c r="L1147">
        <f t="shared" si="50"/>
        <v>1</v>
      </c>
      <c r="M1147">
        <f t="shared" si="50"/>
        <v>930</v>
      </c>
    </row>
    <row r="1148" spans="1:13">
      <c r="A1148" t="s">
        <v>187</v>
      </c>
      <c r="B1148" t="s">
        <v>786</v>
      </c>
      <c r="C1148" t="s">
        <v>1119</v>
      </c>
      <c r="D1148">
        <v>2319.34</v>
      </c>
      <c r="E1148">
        <v>1</v>
      </c>
      <c r="F1148">
        <f t="shared" si="49"/>
        <v>2319.34</v>
      </c>
      <c r="H1148" t="str">
        <f t="shared" si="50"/>
        <v>Respiratory disease including COVID-19</v>
      </c>
      <c r="I1148" t="str">
        <f t="shared" si="50"/>
        <v xml:space="preserve">Asthma/COPD exacerbation </v>
      </c>
      <c r="J1148" t="str">
        <f t="shared" si="50"/>
        <v xml:space="preserve">N95 Face Masks_35_HH104400_CMST
</v>
      </c>
      <c r="K1148">
        <f t="shared" si="50"/>
        <v>2319.34</v>
      </c>
      <c r="L1148">
        <f t="shared" si="50"/>
        <v>1</v>
      </c>
      <c r="M1148">
        <f t="shared" si="50"/>
        <v>2319.34</v>
      </c>
    </row>
    <row r="1149" spans="1:13">
      <c r="A1149" t="s">
        <v>187</v>
      </c>
      <c r="B1149" t="s">
        <v>786</v>
      </c>
      <c r="C1149" t="s">
        <v>1269</v>
      </c>
      <c r="D1149">
        <v>302.05</v>
      </c>
      <c r="E1149">
        <v>1</v>
      </c>
      <c r="F1149">
        <f t="shared" si="49"/>
        <v>302.05</v>
      </c>
      <c r="H1149" t="str">
        <f t="shared" si="50"/>
        <v>Respiratory disease including COVID-19</v>
      </c>
      <c r="I1149" t="str">
        <f t="shared" si="50"/>
        <v xml:space="preserve">Asthma/COPD exacerbation </v>
      </c>
      <c r="J1149" t="str">
        <f t="shared" si="50"/>
        <v>Prednisone 20mg</v>
      </c>
      <c r="K1149">
        <f t="shared" si="50"/>
        <v>302.05</v>
      </c>
      <c r="L1149">
        <f t="shared" si="50"/>
        <v>1</v>
      </c>
      <c r="M1149">
        <f t="shared" si="50"/>
        <v>302.05</v>
      </c>
    </row>
    <row r="1150" spans="1:13">
      <c r="A1150" t="s">
        <v>187</v>
      </c>
      <c r="B1150" t="s">
        <v>786</v>
      </c>
      <c r="C1150" t="s">
        <v>1270</v>
      </c>
      <c r="D1150">
        <v>821.28</v>
      </c>
      <c r="E1150">
        <v>1</v>
      </c>
      <c r="F1150">
        <f t="shared" si="49"/>
        <v>821.28</v>
      </c>
      <c r="H1150" t="str">
        <f t="shared" si="50"/>
        <v>Respiratory disease including COVID-19</v>
      </c>
      <c r="I1150" t="str">
        <f t="shared" si="50"/>
        <v xml:space="preserve">Asthma/COPD exacerbation </v>
      </c>
      <c r="J1150" t="str">
        <f t="shared" si="50"/>
        <v xml:space="preserve">Salbutamol solution for nebulising 5mg/ml, 30ml_Each_EE040500_CMST
</v>
      </c>
      <c r="K1150">
        <f t="shared" si="50"/>
        <v>821.28</v>
      </c>
      <c r="L1150">
        <f t="shared" si="50"/>
        <v>1</v>
      </c>
      <c r="M1150">
        <f t="shared" si="50"/>
        <v>821.28</v>
      </c>
    </row>
    <row r="1151" spans="1:13">
      <c r="A1151" t="s">
        <v>187</v>
      </c>
      <c r="B1151" t="s">
        <v>786</v>
      </c>
      <c r="C1151" t="s">
        <v>1271</v>
      </c>
      <c r="D1151">
        <v>182.32</v>
      </c>
      <c r="E1151">
        <v>1</v>
      </c>
      <c r="F1151">
        <f t="shared" si="49"/>
        <v>182.32</v>
      </c>
      <c r="H1151" t="str">
        <f t="shared" si="50"/>
        <v>Respiratory disease including COVID-19</v>
      </c>
      <c r="I1151" t="str">
        <f t="shared" si="50"/>
        <v xml:space="preserve">Asthma/COPD exacerbation </v>
      </c>
      <c r="J1151" t="str">
        <f t="shared" si="50"/>
        <v>Xray (per above)</v>
      </c>
      <c r="K1151">
        <f t="shared" si="50"/>
        <v>182.32</v>
      </c>
      <c r="L1151">
        <f t="shared" si="50"/>
        <v>1</v>
      </c>
      <c r="M1151">
        <f t="shared" si="50"/>
        <v>182.32</v>
      </c>
    </row>
    <row r="1152" spans="1:13">
      <c r="A1152" t="s">
        <v>187</v>
      </c>
      <c r="B1152" t="s">
        <v>188</v>
      </c>
      <c r="C1152" t="s">
        <v>1272</v>
      </c>
      <c r="D1152">
        <v>32979.68</v>
      </c>
      <c r="E1152">
        <v>1</v>
      </c>
      <c r="F1152">
        <f t="shared" si="49"/>
        <v>32979.68</v>
      </c>
      <c r="H1152" t="str">
        <f t="shared" si="50"/>
        <v>Respiratory disease including COVID-19</v>
      </c>
      <c r="I1152" t="str">
        <f t="shared" si="50"/>
        <v>Asthma: Inhaled short acting beta agonist for intermittent asthma</v>
      </c>
      <c r="J1152" t="str">
        <f t="shared" si="50"/>
        <v xml:space="preserve">Beclomethasone diproprionate inhalation, 50mcg/dose, 200 doses_Each_EE003900_CMST
</v>
      </c>
      <c r="K1152">
        <f t="shared" si="50"/>
        <v>32979.68</v>
      </c>
      <c r="L1152">
        <f t="shared" si="50"/>
        <v>1</v>
      </c>
      <c r="M1152">
        <f t="shared" si="50"/>
        <v>32979.68</v>
      </c>
    </row>
    <row r="1153" spans="1:13">
      <c r="A1153" t="s">
        <v>187</v>
      </c>
      <c r="B1153" t="s">
        <v>188</v>
      </c>
      <c r="C1153" t="s">
        <v>932</v>
      </c>
      <c r="D1153">
        <v>150.76</v>
      </c>
      <c r="E1153">
        <v>1</v>
      </c>
      <c r="F1153">
        <f t="shared" si="49"/>
        <v>150.76</v>
      </c>
      <c r="H1153" t="str">
        <f t="shared" si="50"/>
        <v>Respiratory disease including COVID-19</v>
      </c>
      <c r="I1153" t="str">
        <f t="shared" si="50"/>
        <v>Asthma: Inhaled short acting beta agonist for intermittent asthma</v>
      </c>
      <c r="J1153" t="str">
        <f t="shared" si="50"/>
        <v xml:space="preserve">Glove disposable powdered latex medium_100_HH077700_CMST
</v>
      </c>
      <c r="K1153">
        <f t="shared" si="50"/>
        <v>150.76</v>
      </c>
      <c r="L1153">
        <f t="shared" si="50"/>
        <v>1</v>
      </c>
      <c r="M1153">
        <f t="shared" si="50"/>
        <v>150.76</v>
      </c>
    </row>
    <row r="1154" spans="1:13">
      <c r="A1154" t="s">
        <v>187</v>
      </c>
      <c r="B1154" t="s">
        <v>188</v>
      </c>
      <c r="C1154" t="s">
        <v>1119</v>
      </c>
      <c r="D1154">
        <v>4638.68</v>
      </c>
      <c r="E1154">
        <v>1</v>
      </c>
      <c r="F1154">
        <f t="shared" si="49"/>
        <v>4638.68</v>
      </c>
      <c r="H1154" t="str">
        <f t="shared" si="50"/>
        <v>Respiratory disease including COVID-19</v>
      </c>
      <c r="I1154" t="str">
        <f t="shared" si="50"/>
        <v>Asthma: Inhaled short acting beta agonist for intermittent asthma</v>
      </c>
      <c r="J1154" t="str">
        <f t="shared" si="50"/>
        <v xml:space="preserve">N95 Face Masks_35_HH104400_CMST
</v>
      </c>
      <c r="K1154">
        <f t="shared" si="50"/>
        <v>4638.68</v>
      </c>
      <c r="L1154">
        <f t="shared" si="50"/>
        <v>1</v>
      </c>
      <c r="M1154">
        <f t="shared" si="50"/>
        <v>4638.68</v>
      </c>
    </row>
    <row r="1155" spans="1:13">
      <c r="A1155" t="s">
        <v>187</v>
      </c>
      <c r="B1155" t="s">
        <v>188</v>
      </c>
      <c r="C1155" t="s">
        <v>1273</v>
      </c>
      <c r="D1155">
        <v>7690.88</v>
      </c>
      <c r="E1155">
        <v>1</v>
      </c>
      <c r="F1155">
        <f t="shared" si="49"/>
        <v>7690.88</v>
      </c>
      <c r="H1155" t="str">
        <f t="shared" si="50"/>
        <v>Respiratory disease including COVID-19</v>
      </c>
      <c r="I1155" t="str">
        <f t="shared" si="50"/>
        <v>Asthma: Inhaled short acting beta agonist for intermittent asthma</v>
      </c>
      <c r="J1155" t="str">
        <f t="shared" si="50"/>
        <v xml:space="preserve">Salbutamol sulphate aerosol inhalation, 100mcg/dose, 200 doses_Each_EE040800_CMST
</v>
      </c>
      <c r="K1155">
        <f t="shared" si="50"/>
        <v>7690.88</v>
      </c>
      <c r="L1155">
        <f t="shared" si="50"/>
        <v>1</v>
      </c>
      <c r="M1155">
        <f t="shared" si="50"/>
        <v>7690.88</v>
      </c>
    </row>
    <row r="1156" spans="1:13">
      <c r="A1156" t="s">
        <v>187</v>
      </c>
      <c r="B1156" t="s">
        <v>189</v>
      </c>
      <c r="C1156" t="s">
        <v>1272</v>
      </c>
      <c r="D1156">
        <v>32979.68</v>
      </c>
      <c r="E1156">
        <v>1</v>
      </c>
      <c r="F1156">
        <f t="shared" si="49"/>
        <v>32979.68</v>
      </c>
      <c r="H1156" t="str">
        <f t="shared" si="50"/>
        <v>Respiratory disease including COVID-19</v>
      </c>
      <c r="I1156" t="str">
        <f t="shared" si="50"/>
        <v>COPD - Inhaled salbutamol</v>
      </c>
      <c r="J1156" t="str">
        <f t="shared" si="50"/>
        <v xml:space="preserve">Beclomethasone diproprionate inhalation, 50mcg/dose, 200 doses_Each_EE003900_CMST
</v>
      </c>
      <c r="K1156">
        <f t="shared" si="50"/>
        <v>32979.68</v>
      </c>
      <c r="L1156">
        <f t="shared" si="50"/>
        <v>1</v>
      </c>
      <c r="M1156">
        <f t="shared" si="50"/>
        <v>32979.68</v>
      </c>
    </row>
    <row r="1157" spans="1:13">
      <c r="A1157" t="s">
        <v>187</v>
      </c>
      <c r="B1157" t="s">
        <v>189</v>
      </c>
      <c r="C1157" t="s">
        <v>932</v>
      </c>
      <c r="D1157">
        <v>150.76</v>
      </c>
      <c r="E1157">
        <v>1</v>
      </c>
      <c r="F1157">
        <f t="shared" si="49"/>
        <v>150.76</v>
      </c>
      <c r="H1157" t="str">
        <f t="shared" si="50"/>
        <v>Respiratory disease including COVID-19</v>
      </c>
      <c r="I1157" t="str">
        <f t="shared" si="50"/>
        <v>COPD - Inhaled salbutamol</v>
      </c>
      <c r="J1157" t="str">
        <f t="shared" si="50"/>
        <v xml:space="preserve">Glove disposable powdered latex medium_100_HH077700_CMST
</v>
      </c>
      <c r="K1157">
        <f t="shared" si="50"/>
        <v>150.76</v>
      </c>
      <c r="L1157">
        <f t="shared" si="50"/>
        <v>1</v>
      </c>
      <c r="M1157">
        <f t="shared" si="50"/>
        <v>150.76</v>
      </c>
    </row>
    <row r="1158" spans="1:13">
      <c r="A1158" t="s">
        <v>187</v>
      </c>
      <c r="B1158" t="s">
        <v>189</v>
      </c>
      <c r="C1158" t="s">
        <v>1119</v>
      </c>
      <c r="D1158">
        <v>4638.68</v>
      </c>
      <c r="E1158">
        <v>1</v>
      </c>
      <c r="F1158">
        <f t="shared" ref="F1158:F1221" si="51">E1158*D1158</f>
        <v>4638.68</v>
      </c>
      <c r="H1158" t="str">
        <f t="shared" si="50"/>
        <v>Respiratory disease including COVID-19</v>
      </c>
      <c r="I1158" t="str">
        <f t="shared" si="50"/>
        <v>COPD - Inhaled salbutamol</v>
      </c>
      <c r="J1158" t="str">
        <f t="shared" si="50"/>
        <v xml:space="preserve">N95 Face Masks_35_HH104400_CMST
</v>
      </c>
      <c r="K1158">
        <f t="shared" si="50"/>
        <v>4638.68</v>
      </c>
      <c r="L1158">
        <f t="shared" si="50"/>
        <v>1</v>
      </c>
      <c r="M1158">
        <f t="shared" si="50"/>
        <v>4638.68</v>
      </c>
    </row>
    <row r="1159" spans="1:13">
      <c r="A1159" t="s">
        <v>187</v>
      </c>
      <c r="B1159" t="s">
        <v>189</v>
      </c>
      <c r="C1159" t="s">
        <v>1273</v>
      </c>
      <c r="D1159">
        <v>7690.88</v>
      </c>
      <c r="E1159">
        <v>1</v>
      </c>
      <c r="F1159">
        <f t="shared" si="51"/>
        <v>7690.88</v>
      </c>
      <c r="H1159" t="str">
        <f t="shared" si="50"/>
        <v>Respiratory disease including COVID-19</v>
      </c>
      <c r="I1159" t="str">
        <f t="shared" si="50"/>
        <v>COPD - Inhaled salbutamol</v>
      </c>
      <c r="J1159" t="str">
        <f t="shared" si="50"/>
        <v xml:space="preserve">Salbutamol sulphate aerosol inhalation, 100mcg/dose, 200 doses_Each_EE040800_CMST
</v>
      </c>
      <c r="K1159">
        <f t="shared" si="50"/>
        <v>7690.88</v>
      </c>
      <c r="L1159">
        <f t="shared" si="50"/>
        <v>1</v>
      </c>
      <c r="M1159">
        <f t="shared" si="50"/>
        <v>7690.88</v>
      </c>
    </row>
    <row r="1160" spans="1:13">
      <c r="A1160" t="s">
        <v>187</v>
      </c>
      <c r="B1160" t="s">
        <v>787</v>
      </c>
      <c r="C1160" t="s">
        <v>995</v>
      </c>
      <c r="D1160">
        <v>0</v>
      </c>
      <c r="E1160">
        <v>1</v>
      </c>
      <c r="F1160">
        <f t="shared" si="51"/>
        <v>0</v>
      </c>
      <c r="H1160" t="str">
        <f t="shared" si="50"/>
        <v>Respiratory disease including COVID-19</v>
      </c>
      <c r="I1160" t="str">
        <f t="shared" si="50"/>
        <v>COPD - treatment of severe exacerbations</v>
      </c>
      <c r="J1160" t="str">
        <f t="shared" si="50"/>
        <v xml:space="preserve">Adrenaline 1/1000, 1ml_Each_BB003300_CMST
</v>
      </c>
      <c r="K1160">
        <f t="shared" si="50"/>
        <v>0</v>
      </c>
      <c r="L1160">
        <f t="shared" si="50"/>
        <v>1</v>
      </c>
      <c r="M1160">
        <f t="shared" si="50"/>
        <v>0</v>
      </c>
    </row>
    <row r="1161" spans="1:13">
      <c r="A1161" t="s">
        <v>187</v>
      </c>
      <c r="B1161" t="s">
        <v>787</v>
      </c>
      <c r="C1161" t="s">
        <v>1274</v>
      </c>
      <c r="D1161">
        <v>34.28</v>
      </c>
      <c r="E1161">
        <v>1</v>
      </c>
      <c r="F1161">
        <f t="shared" si="51"/>
        <v>34.28</v>
      </c>
      <c r="H1161" t="str">
        <f t="shared" si="50"/>
        <v>Respiratory disease including COVID-19</v>
      </c>
      <c r="I1161" t="str">
        <f t="shared" si="50"/>
        <v>COPD - treatment of severe exacerbations</v>
      </c>
      <c r="J1161" t="str">
        <f t="shared" si="50"/>
        <v xml:space="preserve">Aminophylline 100mg, tablets_1000_AA002700_CMST
</v>
      </c>
      <c r="K1161">
        <f t="shared" si="50"/>
        <v>34.28</v>
      </c>
      <c r="L1161">
        <f t="shared" si="50"/>
        <v>1</v>
      </c>
      <c r="M1161">
        <f t="shared" si="50"/>
        <v>34.28</v>
      </c>
    </row>
    <row r="1162" spans="1:13">
      <c r="A1162" t="s">
        <v>187</v>
      </c>
      <c r="B1162" t="s">
        <v>787</v>
      </c>
      <c r="C1162" t="s">
        <v>833</v>
      </c>
      <c r="D1162">
        <v>1239.1400000000001</v>
      </c>
      <c r="E1162">
        <v>1</v>
      </c>
      <c r="F1162">
        <f t="shared" si="51"/>
        <v>1239.1400000000001</v>
      </c>
      <c r="H1162" t="str">
        <f t="shared" si="50"/>
        <v>Respiratory disease including COVID-19</v>
      </c>
      <c r="I1162" t="str">
        <f t="shared" si="50"/>
        <v>COPD - treatment of severe exacerbations</v>
      </c>
      <c r="J1162" t="str">
        <f t="shared" si="50"/>
        <v xml:space="preserve">Amoxycillin 250mg, capsules_1000_AA004800_CMST
</v>
      </c>
      <c r="K1162">
        <f t="shared" si="50"/>
        <v>1239.1400000000001</v>
      </c>
      <c r="L1162">
        <f t="shared" si="50"/>
        <v>1</v>
      </c>
      <c r="M1162">
        <f t="shared" si="50"/>
        <v>1239.1400000000001</v>
      </c>
    </row>
    <row r="1163" spans="1:13">
      <c r="A1163" t="s">
        <v>187</v>
      </c>
      <c r="B1163" t="s">
        <v>787</v>
      </c>
      <c r="C1163" t="s">
        <v>871</v>
      </c>
      <c r="D1163">
        <v>0</v>
      </c>
      <c r="E1163">
        <v>1</v>
      </c>
      <c r="F1163">
        <f t="shared" si="51"/>
        <v>0</v>
      </c>
      <c r="H1163" t="str">
        <f t="shared" si="50"/>
        <v>Respiratory disease including COVID-19</v>
      </c>
      <c r="I1163" t="str">
        <f t="shared" si="50"/>
        <v>COPD - treatment of severe exacerbations</v>
      </c>
      <c r="J1163" t="str">
        <f t="shared" si="50"/>
        <v xml:space="preserve">Atropine sulphate 600 micrograms/ml, 1ml_Each_BB006600_CMST
</v>
      </c>
      <c r="K1163">
        <f t="shared" si="50"/>
        <v>0</v>
      </c>
      <c r="L1163">
        <f t="shared" si="50"/>
        <v>1</v>
      </c>
      <c r="M1163">
        <f t="shared" si="50"/>
        <v>0</v>
      </c>
    </row>
    <row r="1164" spans="1:13">
      <c r="A1164" t="s">
        <v>187</v>
      </c>
      <c r="B1164" t="s">
        <v>787</v>
      </c>
      <c r="C1164" t="s">
        <v>930</v>
      </c>
      <c r="D1164">
        <v>326.86</v>
      </c>
      <c r="E1164">
        <v>1</v>
      </c>
      <c r="F1164">
        <f t="shared" si="51"/>
        <v>326.86</v>
      </c>
      <c r="H1164" t="str">
        <f t="shared" si="50"/>
        <v>Respiratory disease including COVID-19</v>
      </c>
      <c r="I1164" t="str">
        <f t="shared" si="50"/>
        <v>COPD - treatment of severe exacerbations</v>
      </c>
      <c r="J1164" t="str">
        <f t="shared" si="50"/>
        <v xml:space="preserve">Cannula iv (winged with injection pot) 18G_Each_HH013200_CMST
</v>
      </c>
      <c r="K1164">
        <f t="shared" si="50"/>
        <v>326.86</v>
      </c>
      <c r="L1164">
        <f t="shared" si="50"/>
        <v>1</v>
      </c>
      <c r="M1164">
        <f t="shared" si="50"/>
        <v>326.86</v>
      </c>
    </row>
    <row r="1165" spans="1:13">
      <c r="A1165" t="s">
        <v>187</v>
      </c>
      <c r="B1165" t="s">
        <v>787</v>
      </c>
      <c r="C1165" t="s">
        <v>932</v>
      </c>
      <c r="D1165">
        <v>0</v>
      </c>
      <c r="E1165">
        <v>1</v>
      </c>
      <c r="F1165">
        <f t="shared" si="51"/>
        <v>0</v>
      </c>
      <c r="H1165" t="str">
        <f t="shared" si="50"/>
        <v>Respiratory disease including COVID-19</v>
      </c>
      <c r="I1165" t="str">
        <f t="shared" si="50"/>
        <v>COPD - treatment of severe exacerbations</v>
      </c>
      <c r="J1165" t="str">
        <f t="shared" si="50"/>
        <v xml:space="preserve">Glove disposable powdered latex medium_100_HH077700_CMST
</v>
      </c>
      <c r="K1165">
        <f t="shared" si="50"/>
        <v>0</v>
      </c>
      <c r="L1165">
        <f t="shared" si="50"/>
        <v>1</v>
      </c>
      <c r="M1165">
        <f t="shared" si="50"/>
        <v>0</v>
      </c>
    </row>
    <row r="1166" spans="1:13">
      <c r="A1166" t="s">
        <v>187</v>
      </c>
      <c r="B1166" t="s">
        <v>787</v>
      </c>
      <c r="C1166" t="s">
        <v>1268</v>
      </c>
      <c r="D1166">
        <v>2436.48</v>
      </c>
      <c r="E1166">
        <v>1</v>
      </c>
      <c r="F1166">
        <f t="shared" si="51"/>
        <v>2436.48</v>
      </c>
      <c r="H1166" t="str">
        <f t="shared" si="50"/>
        <v>Respiratory disease including COVID-19</v>
      </c>
      <c r="I1166" t="str">
        <f t="shared" si="50"/>
        <v>COPD - treatment of severe exacerbations</v>
      </c>
      <c r="J1166" t="str">
        <f t="shared" si="50"/>
        <v xml:space="preserve">Hydrocortisone 100mg_Each_BB040200_CMST
</v>
      </c>
      <c r="K1166">
        <f t="shared" si="50"/>
        <v>2436.48</v>
      </c>
      <c r="L1166">
        <f t="shared" si="50"/>
        <v>1</v>
      </c>
      <c r="M1166">
        <f t="shared" si="50"/>
        <v>2436.48</v>
      </c>
    </row>
    <row r="1167" spans="1:13">
      <c r="A1167" t="s">
        <v>187</v>
      </c>
      <c r="B1167" t="s">
        <v>787</v>
      </c>
      <c r="C1167" t="s">
        <v>876</v>
      </c>
      <c r="D1167">
        <v>930</v>
      </c>
      <c r="E1167">
        <v>1</v>
      </c>
      <c r="F1167">
        <f t="shared" si="51"/>
        <v>930</v>
      </c>
      <c r="H1167" t="str">
        <f t="shared" si="50"/>
        <v>Respiratory disease including COVID-19</v>
      </c>
      <c r="I1167" t="str">
        <f t="shared" si="50"/>
        <v>COPD - treatment of severe exacerbations</v>
      </c>
      <c r="J1167" t="str">
        <f t="shared" si="50"/>
        <v>IV giving/infusion set, with needle</v>
      </c>
      <c r="K1167">
        <f t="shared" si="50"/>
        <v>930</v>
      </c>
      <c r="L1167">
        <f t="shared" si="50"/>
        <v>1</v>
      </c>
      <c r="M1167">
        <f t="shared" si="50"/>
        <v>930</v>
      </c>
    </row>
    <row r="1168" spans="1:13">
      <c r="A1168" t="s">
        <v>187</v>
      </c>
      <c r="B1168" t="s">
        <v>787</v>
      </c>
      <c r="C1168" t="s">
        <v>1119</v>
      </c>
      <c r="D1168">
        <v>0</v>
      </c>
      <c r="E1168">
        <v>1</v>
      </c>
      <c r="F1168">
        <f t="shared" si="51"/>
        <v>0</v>
      </c>
      <c r="H1168" t="str">
        <f t="shared" si="50"/>
        <v>Respiratory disease including COVID-19</v>
      </c>
      <c r="I1168" t="str">
        <f t="shared" si="50"/>
        <v>COPD - treatment of severe exacerbations</v>
      </c>
      <c r="J1168" t="str">
        <f t="shared" si="50"/>
        <v xml:space="preserve">N95 Face Masks_35_HH104400_CMST
</v>
      </c>
      <c r="K1168">
        <f t="shared" si="50"/>
        <v>0</v>
      </c>
      <c r="L1168">
        <f t="shared" si="50"/>
        <v>1</v>
      </c>
      <c r="M1168">
        <f t="shared" si="50"/>
        <v>0</v>
      </c>
    </row>
    <row r="1169" spans="1:13">
      <c r="A1169" t="s">
        <v>187</v>
      </c>
      <c r="B1169" t="s">
        <v>787</v>
      </c>
      <c r="C1169" t="s">
        <v>1269</v>
      </c>
      <c r="D1169">
        <v>302.05</v>
      </c>
      <c r="E1169">
        <v>1</v>
      </c>
      <c r="F1169">
        <f t="shared" si="51"/>
        <v>302.05</v>
      </c>
      <c r="H1169" t="str">
        <f t="shared" si="50"/>
        <v>Respiratory disease including COVID-19</v>
      </c>
      <c r="I1169" t="str">
        <f t="shared" si="50"/>
        <v>COPD - treatment of severe exacerbations</v>
      </c>
      <c r="J1169" t="str">
        <f t="shared" si="50"/>
        <v>Prednisone 20mg</v>
      </c>
      <c r="K1169">
        <f t="shared" si="50"/>
        <v>302.05</v>
      </c>
      <c r="L1169">
        <f t="shared" si="50"/>
        <v>1</v>
      </c>
      <c r="M1169">
        <f t="shared" si="50"/>
        <v>302.05</v>
      </c>
    </row>
    <row r="1170" spans="1:13">
      <c r="A1170" t="s">
        <v>187</v>
      </c>
      <c r="B1170" t="s">
        <v>787</v>
      </c>
      <c r="C1170" t="s">
        <v>1270</v>
      </c>
      <c r="D1170">
        <v>821.28</v>
      </c>
      <c r="E1170">
        <v>1</v>
      </c>
      <c r="F1170">
        <f t="shared" si="51"/>
        <v>821.28</v>
      </c>
      <c r="H1170" t="str">
        <f t="shared" si="50"/>
        <v>Respiratory disease including COVID-19</v>
      </c>
      <c r="I1170" t="str">
        <f t="shared" si="50"/>
        <v>COPD - treatment of severe exacerbations</v>
      </c>
      <c r="J1170" t="str">
        <f t="shared" si="50"/>
        <v xml:space="preserve">Salbutamol solution for nebulising 5mg/ml, 30ml_Each_EE040500_CMST
</v>
      </c>
      <c r="K1170">
        <f t="shared" si="50"/>
        <v>821.28</v>
      </c>
      <c r="L1170">
        <f t="shared" si="50"/>
        <v>1</v>
      </c>
      <c r="M1170">
        <f t="shared" si="50"/>
        <v>821.28</v>
      </c>
    </row>
    <row r="1171" spans="1:13">
      <c r="A1171" t="s">
        <v>187</v>
      </c>
      <c r="B1171" t="s">
        <v>787</v>
      </c>
      <c r="C1171" t="s">
        <v>1271</v>
      </c>
      <c r="D1171">
        <v>182.32</v>
      </c>
      <c r="E1171">
        <v>1</v>
      </c>
      <c r="F1171">
        <f t="shared" si="51"/>
        <v>182.32</v>
      </c>
      <c r="H1171" t="str">
        <f t="shared" si="50"/>
        <v>Respiratory disease including COVID-19</v>
      </c>
      <c r="I1171" t="str">
        <f t="shared" si="50"/>
        <v>COPD - treatment of severe exacerbations</v>
      </c>
      <c r="J1171" t="str">
        <f t="shared" si="50"/>
        <v>Xray (per above)</v>
      </c>
      <c r="K1171">
        <f t="shared" si="50"/>
        <v>182.32</v>
      </c>
      <c r="L1171">
        <f t="shared" si="50"/>
        <v>1</v>
      </c>
      <c r="M1171">
        <f t="shared" si="50"/>
        <v>182.32</v>
      </c>
    </row>
    <row r="1172" spans="1:13">
      <c r="A1172" t="s">
        <v>187</v>
      </c>
      <c r="B1172" t="s">
        <v>788</v>
      </c>
      <c r="C1172" t="s">
        <v>932</v>
      </c>
      <c r="D1172">
        <v>37.69</v>
      </c>
      <c r="E1172">
        <v>1</v>
      </c>
      <c r="F1172">
        <f t="shared" si="51"/>
        <v>37.69</v>
      </c>
      <c r="H1172" t="str">
        <f t="shared" si="50"/>
        <v>Respiratory disease including COVID-19</v>
      </c>
      <c r="I1172" t="str">
        <f t="shared" si="50"/>
        <v>PFT</v>
      </c>
      <c r="J1172" t="str">
        <f t="shared" si="50"/>
        <v xml:space="preserve">Glove disposable powdered latex medium_100_HH077700_CMST
</v>
      </c>
      <c r="K1172">
        <f t="shared" si="50"/>
        <v>37.69</v>
      </c>
      <c r="L1172">
        <f t="shared" si="50"/>
        <v>1</v>
      </c>
      <c r="M1172">
        <f t="shared" si="50"/>
        <v>37.69</v>
      </c>
    </row>
    <row r="1173" spans="1:13">
      <c r="A1173" t="s">
        <v>187</v>
      </c>
      <c r="B1173" t="s">
        <v>788</v>
      </c>
      <c r="C1173" t="s">
        <v>1119</v>
      </c>
      <c r="D1173">
        <v>231.93</v>
      </c>
      <c r="E1173">
        <v>1</v>
      </c>
      <c r="F1173">
        <f t="shared" si="51"/>
        <v>231.93</v>
      </c>
      <c r="H1173" t="str">
        <f t="shared" si="50"/>
        <v>Respiratory disease including COVID-19</v>
      </c>
      <c r="I1173" t="str">
        <f t="shared" si="50"/>
        <v>PFT</v>
      </c>
      <c r="J1173" t="str">
        <f t="shared" si="50"/>
        <v xml:space="preserve">N95 Face Masks_35_HH104400_CMST
</v>
      </c>
      <c r="K1173">
        <f t="shared" ref="K1173:M1236" si="52">D1173</f>
        <v>231.93</v>
      </c>
      <c r="L1173">
        <f t="shared" si="52"/>
        <v>1</v>
      </c>
      <c r="M1173">
        <f t="shared" si="52"/>
        <v>231.93</v>
      </c>
    </row>
    <row r="1174" spans="1:13">
      <c r="A1174" t="s">
        <v>187</v>
      </c>
      <c r="B1174" t="s">
        <v>788</v>
      </c>
      <c r="C1174" t="s">
        <v>1275</v>
      </c>
      <c r="D1174">
        <v>0</v>
      </c>
      <c r="E1174">
        <v>1</v>
      </c>
      <c r="F1174">
        <f t="shared" si="51"/>
        <v>0</v>
      </c>
      <c r="H1174" t="str">
        <f t="shared" ref="H1174:M1237" si="53">A1174</f>
        <v>Respiratory disease including COVID-19</v>
      </c>
      <c r="I1174" t="str">
        <f t="shared" si="53"/>
        <v>PFT</v>
      </c>
      <c r="J1174" t="str">
        <f t="shared" si="53"/>
        <v>Spirometry</v>
      </c>
      <c r="K1174">
        <f t="shared" si="52"/>
        <v>0</v>
      </c>
      <c r="L1174">
        <f t="shared" si="52"/>
        <v>1</v>
      </c>
      <c r="M1174">
        <f t="shared" si="52"/>
        <v>0</v>
      </c>
    </row>
    <row r="1175" spans="1:13">
      <c r="A1175" t="s">
        <v>187</v>
      </c>
      <c r="B1175" t="s">
        <v>788</v>
      </c>
      <c r="C1175" t="s">
        <v>1276</v>
      </c>
      <c r="D1175">
        <v>0</v>
      </c>
      <c r="E1175">
        <v>1</v>
      </c>
      <c r="F1175">
        <f t="shared" si="51"/>
        <v>0</v>
      </c>
      <c r="H1175" t="str">
        <f t="shared" si="53"/>
        <v>Respiratory disease including COVID-19</v>
      </c>
      <c r="I1175" t="str">
        <f t="shared" si="53"/>
        <v>PFT</v>
      </c>
      <c r="J1175" t="str">
        <f t="shared" si="53"/>
        <v>Thermometer</v>
      </c>
      <c r="K1175">
        <f t="shared" si="52"/>
        <v>0</v>
      </c>
      <c r="L1175">
        <f t="shared" si="52"/>
        <v>1</v>
      </c>
      <c r="M1175">
        <f t="shared" si="52"/>
        <v>0</v>
      </c>
    </row>
    <row r="1176" spans="1:13">
      <c r="A1176" t="s">
        <v>187</v>
      </c>
      <c r="B1176" t="s">
        <v>789</v>
      </c>
      <c r="C1176" t="s">
        <v>833</v>
      </c>
      <c r="D1176">
        <v>867.4</v>
      </c>
      <c r="E1176">
        <v>1</v>
      </c>
      <c r="F1176">
        <f t="shared" si="51"/>
        <v>867.4</v>
      </c>
      <c r="H1176" t="str">
        <f t="shared" si="53"/>
        <v>Respiratory disease including COVID-19</v>
      </c>
      <c r="I1176" t="str">
        <f t="shared" si="53"/>
        <v xml:space="preserve">Pneumonia </v>
      </c>
      <c r="J1176" t="str">
        <f t="shared" si="53"/>
        <v xml:space="preserve">Amoxycillin 250mg, capsules_1000_AA004800_CMST
</v>
      </c>
      <c r="K1176">
        <f t="shared" si="52"/>
        <v>867.4</v>
      </c>
      <c r="L1176">
        <f t="shared" si="52"/>
        <v>1</v>
      </c>
      <c r="M1176">
        <f t="shared" si="52"/>
        <v>867.4</v>
      </c>
    </row>
    <row r="1177" spans="1:13">
      <c r="A1177" t="s">
        <v>187</v>
      </c>
      <c r="B1177" t="s">
        <v>789</v>
      </c>
      <c r="C1177" t="s">
        <v>930</v>
      </c>
      <c r="D1177">
        <v>326.86</v>
      </c>
      <c r="E1177">
        <v>1</v>
      </c>
      <c r="F1177">
        <f t="shared" si="51"/>
        <v>326.86</v>
      </c>
      <c r="H1177" t="str">
        <f t="shared" si="53"/>
        <v>Respiratory disease including COVID-19</v>
      </c>
      <c r="I1177" t="str">
        <f t="shared" si="53"/>
        <v xml:space="preserve">Pneumonia </v>
      </c>
      <c r="J1177" t="str">
        <f t="shared" si="53"/>
        <v xml:space="preserve">Cannula iv (winged with injection pot) 18G_Each_HH013200_CMST
</v>
      </c>
      <c r="K1177">
        <f t="shared" si="52"/>
        <v>326.86</v>
      </c>
      <c r="L1177">
        <f t="shared" si="52"/>
        <v>1</v>
      </c>
      <c r="M1177">
        <f t="shared" si="52"/>
        <v>326.86</v>
      </c>
    </row>
    <row r="1178" spans="1:13">
      <c r="A1178" t="s">
        <v>187</v>
      </c>
      <c r="B1178" t="s">
        <v>789</v>
      </c>
      <c r="C1178" t="s">
        <v>853</v>
      </c>
      <c r="D1178">
        <v>1784.3</v>
      </c>
      <c r="E1178">
        <v>1</v>
      </c>
      <c r="F1178">
        <f t="shared" si="51"/>
        <v>1784.3</v>
      </c>
      <c r="H1178" t="str">
        <f t="shared" si="53"/>
        <v>Respiratory disease including COVID-19</v>
      </c>
      <c r="I1178" t="str">
        <f t="shared" si="53"/>
        <v xml:space="preserve">Pneumonia </v>
      </c>
      <c r="J1178" t="str">
        <f t="shared" si="53"/>
        <v xml:space="preserve">Ceftriaxone 1g, PFR_Each_BB013500_CMST
</v>
      </c>
      <c r="K1178">
        <f t="shared" si="52"/>
        <v>1784.3</v>
      </c>
      <c r="L1178">
        <f t="shared" si="52"/>
        <v>1</v>
      </c>
      <c r="M1178">
        <f t="shared" si="52"/>
        <v>1784.3</v>
      </c>
    </row>
    <row r="1179" spans="1:13">
      <c r="A1179" t="s">
        <v>187</v>
      </c>
      <c r="B1179" t="s">
        <v>789</v>
      </c>
      <c r="C1179" t="s">
        <v>932</v>
      </c>
      <c r="D1179">
        <v>0</v>
      </c>
      <c r="E1179">
        <v>1</v>
      </c>
      <c r="F1179">
        <f t="shared" si="51"/>
        <v>0</v>
      </c>
      <c r="H1179" t="str">
        <f t="shared" si="53"/>
        <v>Respiratory disease including COVID-19</v>
      </c>
      <c r="I1179" t="str">
        <f t="shared" si="53"/>
        <v xml:space="preserve">Pneumonia </v>
      </c>
      <c r="J1179" t="str">
        <f t="shared" si="53"/>
        <v xml:space="preserve">Glove disposable powdered latex medium_100_HH077700_CMST
</v>
      </c>
      <c r="K1179">
        <f t="shared" si="52"/>
        <v>0</v>
      </c>
      <c r="L1179">
        <f t="shared" si="52"/>
        <v>1</v>
      </c>
      <c r="M1179">
        <f t="shared" si="52"/>
        <v>0</v>
      </c>
    </row>
    <row r="1180" spans="1:13">
      <c r="A1180" t="s">
        <v>187</v>
      </c>
      <c r="B1180" t="s">
        <v>789</v>
      </c>
      <c r="C1180" t="s">
        <v>1268</v>
      </c>
      <c r="D1180">
        <v>812.16</v>
      </c>
      <c r="E1180">
        <v>1</v>
      </c>
      <c r="F1180">
        <f t="shared" si="51"/>
        <v>812.16</v>
      </c>
      <c r="H1180" t="str">
        <f t="shared" si="53"/>
        <v>Respiratory disease including COVID-19</v>
      </c>
      <c r="I1180" t="str">
        <f t="shared" si="53"/>
        <v xml:space="preserve">Pneumonia </v>
      </c>
      <c r="J1180" t="str">
        <f t="shared" si="53"/>
        <v xml:space="preserve">Hydrocortisone 100mg_Each_BB040200_CMST
</v>
      </c>
      <c r="K1180">
        <f t="shared" si="52"/>
        <v>812.16</v>
      </c>
      <c r="L1180">
        <f t="shared" si="52"/>
        <v>1</v>
      </c>
      <c r="M1180">
        <f t="shared" si="52"/>
        <v>812.16</v>
      </c>
    </row>
    <row r="1181" spans="1:13">
      <c r="A1181" t="s">
        <v>187</v>
      </c>
      <c r="B1181" t="s">
        <v>789</v>
      </c>
      <c r="C1181" t="s">
        <v>876</v>
      </c>
      <c r="D1181">
        <v>930</v>
      </c>
      <c r="E1181">
        <v>1</v>
      </c>
      <c r="F1181">
        <f t="shared" si="51"/>
        <v>930</v>
      </c>
      <c r="H1181" t="str">
        <f t="shared" si="53"/>
        <v>Respiratory disease including COVID-19</v>
      </c>
      <c r="I1181" t="str">
        <f t="shared" si="53"/>
        <v xml:space="preserve">Pneumonia </v>
      </c>
      <c r="J1181" t="str">
        <f t="shared" si="53"/>
        <v>IV giving/infusion set, with needle</v>
      </c>
      <c r="K1181">
        <f t="shared" si="52"/>
        <v>930</v>
      </c>
      <c r="L1181">
        <f t="shared" si="52"/>
        <v>1</v>
      </c>
      <c r="M1181">
        <f t="shared" si="52"/>
        <v>930</v>
      </c>
    </row>
    <row r="1182" spans="1:13">
      <c r="A1182" t="s">
        <v>187</v>
      </c>
      <c r="B1182" t="s">
        <v>789</v>
      </c>
      <c r="C1182" t="s">
        <v>1119</v>
      </c>
      <c r="D1182">
        <v>0</v>
      </c>
      <c r="E1182">
        <v>1</v>
      </c>
      <c r="F1182">
        <f t="shared" si="51"/>
        <v>0</v>
      </c>
      <c r="H1182" t="str">
        <f t="shared" si="53"/>
        <v>Respiratory disease including COVID-19</v>
      </c>
      <c r="I1182" t="str">
        <f t="shared" si="53"/>
        <v xml:space="preserve">Pneumonia </v>
      </c>
      <c r="J1182" t="str">
        <f t="shared" si="53"/>
        <v xml:space="preserve">N95 Face Masks_35_HH104400_CMST
</v>
      </c>
      <c r="K1182">
        <f t="shared" si="52"/>
        <v>0</v>
      </c>
      <c r="L1182">
        <f t="shared" si="52"/>
        <v>1</v>
      </c>
      <c r="M1182">
        <f t="shared" si="52"/>
        <v>0</v>
      </c>
    </row>
    <row r="1183" spans="1:13">
      <c r="A1183" t="s">
        <v>187</v>
      </c>
      <c r="B1183" t="s">
        <v>789</v>
      </c>
      <c r="C1183" t="s">
        <v>834</v>
      </c>
      <c r="D1183">
        <v>87.74</v>
      </c>
      <c r="E1183">
        <v>1</v>
      </c>
      <c r="F1183">
        <f t="shared" si="51"/>
        <v>87.74</v>
      </c>
      <c r="H1183" t="str">
        <f t="shared" si="53"/>
        <v>Respiratory disease including COVID-19</v>
      </c>
      <c r="I1183" t="str">
        <f t="shared" si="53"/>
        <v xml:space="preserve">Pneumonia </v>
      </c>
      <c r="J1183" t="str">
        <f t="shared" si="53"/>
        <v xml:space="preserve">Paracetamol 500mg, tablets_1000_AA049500_CMST
</v>
      </c>
      <c r="K1183">
        <f t="shared" si="52"/>
        <v>87.74</v>
      </c>
      <c r="L1183">
        <f t="shared" si="52"/>
        <v>1</v>
      </c>
      <c r="M1183">
        <f t="shared" si="52"/>
        <v>87.74</v>
      </c>
    </row>
    <row r="1184" spans="1:13">
      <c r="A1184" t="s">
        <v>187</v>
      </c>
      <c r="B1184" t="s">
        <v>789</v>
      </c>
      <c r="C1184" t="s">
        <v>1277</v>
      </c>
      <c r="D1184">
        <v>0</v>
      </c>
      <c r="E1184">
        <v>1</v>
      </c>
      <c r="F1184">
        <f t="shared" si="51"/>
        <v>0</v>
      </c>
      <c r="H1184" t="str">
        <f t="shared" si="53"/>
        <v>Respiratory disease including COVID-19</v>
      </c>
      <c r="I1184" t="str">
        <f t="shared" si="53"/>
        <v xml:space="preserve">Pneumonia </v>
      </c>
      <c r="J1184" t="str">
        <f t="shared" si="53"/>
        <v>Plaster, elastic adhesive 7.5cm x 5m_each_CMST</v>
      </c>
      <c r="K1184">
        <f t="shared" si="52"/>
        <v>0</v>
      </c>
      <c r="L1184">
        <f t="shared" si="52"/>
        <v>1</v>
      </c>
      <c r="M1184">
        <f t="shared" si="52"/>
        <v>0</v>
      </c>
    </row>
    <row r="1185" spans="1:13">
      <c r="A1185" t="s">
        <v>187</v>
      </c>
      <c r="B1185" t="s">
        <v>789</v>
      </c>
      <c r="C1185" t="s">
        <v>1269</v>
      </c>
      <c r="D1185">
        <v>302.05</v>
      </c>
      <c r="E1185">
        <v>1</v>
      </c>
      <c r="F1185">
        <f t="shared" si="51"/>
        <v>302.05</v>
      </c>
      <c r="H1185" t="str">
        <f t="shared" si="53"/>
        <v>Respiratory disease including COVID-19</v>
      </c>
      <c r="I1185" t="str">
        <f t="shared" si="53"/>
        <v xml:space="preserve">Pneumonia </v>
      </c>
      <c r="J1185" t="str">
        <f t="shared" si="53"/>
        <v>Prednisone 20mg</v>
      </c>
      <c r="K1185">
        <f t="shared" si="52"/>
        <v>302.05</v>
      </c>
      <c r="L1185">
        <f t="shared" si="52"/>
        <v>1</v>
      </c>
      <c r="M1185">
        <f t="shared" si="52"/>
        <v>302.05</v>
      </c>
    </row>
    <row r="1186" spans="1:13">
      <c r="A1186" t="s">
        <v>187</v>
      </c>
      <c r="B1186" t="s">
        <v>789</v>
      </c>
      <c r="C1186" t="s">
        <v>1270</v>
      </c>
      <c r="D1186">
        <v>821.28</v>
      </c>
      <c r="E1186">
        <v>1</v>
      </c>
      <c r="F1186">
        <f t="shared" si="51"/>
        <v>821.28</v>
      </c>
      <c r="H1186" t="str">
        <f t="shared" si="53"/>
        <v>Respiratory disease including COVID-19</v>
      </c>
      <c r="I1186" t="str">
        <f t="shared" si="53"/>
        <v xml:space="preserve">Pneumonia </v>
      </c>
      <c r="J1186" t="str">
        <f t="shared" si="53"/>
        <v xml:space="preserve">Salbutamol solution for nebulising 5mg/ml, 30ml_Each_EE040500_CMST
</v>
      </c>
      <c r="K1186">
        <f t="shared" si="52"/>
        <v>821.28</v>
      </c>
      <c r="L1186">
        <f t="shared" si="52"/>
        <v>1</v>
      </c>
      <c r="M1186">
        <f t="shared" si="52"/>
        <v>821.28</v>
      </c>
    </row>
    <row r="1187" spans="1:13">
      <c r="A1187" t="s">
        <v>187</v>
      </c>
      <c r="B1187" t="s">
        <v>790</v>
      </c>
      <c r="C1187" t="s">
        <v>932</v>
      </c>
      <c r="D1187">
        <v>37.69</v>
      </c>
      <c r="E1187">
        <v>1</v>
      </c>
      <c r="F1187">
        <f t="shared" si="51"/>
        <v>37.69</v>
      </c>
      <c r="H1187" t="str">
        <f t="shared" si="53"/>
        <v>Respiratory disease including COVID-19</v>
      </c>
      <c r="I1187" t="str">
        <f t="shared" si="53"/>
        <v>Pneumonia/COVID-19 diagnosis: X-ray</v>
      </c>
      <c r="J1187" t="str">
        <f t="shared" si="53"/>
        <v xml:space="preserve">Glove disposable powdered latex medium_100_HH077700_CMST
</v>
      </c>
      <c r="K1187">
        <f t="shared" si="52"/>
        <v>37.69</v>
      </c>
      <c r="L1187">
        <f t="shared" si="52"/>
        <v>1</v>
      </c>
      <c r="M1187">
        <f t="shared" si="52"/>
        <v>37.69</v>
      </c>
    </row>
    <row r="1188" spans="1:13">
      <c r="A1188" t="s">
        <v>187</v>
      </c>
      <c r="B1188" t="s">
        <v>790</v>
      </c>
      <c r="C1188" t="s">
        <v>1119</v>
      </c>
      <c r="D1188">
        <v>231.93</v>
      </c>
      <c r="E1188">
        <v>1</v>
      </c>
      <c r="F1188">
        <f t="shared" si="51"/>
        <v>231.93</v>
      </c>
      <c r="H1188" t="str">
        <f t="shared" si="53"/>
        <v>Respiratory disease including COVID-19</v>
      </c>
      <c r="I1188" t="str">
        <f t="shared" si="53"/>
        <v>Pneumonia/COVID-19 diagnosis: X-ray</v>
      </c>
      <c r="J1188" t="str">
        <f t="shared" si="53"/>
        <v xml:space="preserve">N95 Face Masks_35_HH104400_CMST
</v>
      </c>
      <c r="K1188">
        <f t="shared" si="52"/>
        <v>231.93</v>
      </c>
      <c r="L1188">
        <f t="shared" si="52"/>
        <v>1</v>
      </c>
      <c r="M1188">
        <f t="shared" si="52"/>
        <v>231.93</v>
      </c>
    </row>
    <row r="1189" spans="1:13">
      <c r="A1189" t="s">
        <v>187</v>
      </c>
      <c r="B1189" t="s">
        <v>791</v>
      </c>
      <c r="C1189" t="s">
        <v>932</v>
      </c>
      <c r="D1189">
        <v>37.69</v>
      </c>
      <c r="E1189">
        <v>1</v>
      </c>
      <c r="F1189">
        <f t="shared" si="51"/>
        <v>37.69</v>
      </c>
      <c r="H1189" t="str">
        <f t="shared" si="53"/>
        <v>Respiratory disease including COVID-19</v>
      </c>
      <c r="I1189" t="str">
        <f t="shared" si="53"/>
        <v>Pulse oximetry</v>
      </c>
      <c r="J1189" t="str">
        <f t="shared" si="53"/>
        <v xml:space="preserve">Glove disposable powdered latex medium_100_HH077700_CMST
</v>
      </c>
      <c r="K1189">
        <f t="shared" si="52"/>
        <v>37.69</v>
      </c>
      <c r="L1189">
        <f t="shared" si="52"/>
        <v>1</v>
      </c>
      <c r="M1189">
        <f t="shared" si="52"/>
        <v>37.69</v>
      </c>
    </row>
    <row r="1190" spans="1:13">
      <c r="A1190" t="s">
        <v>187</v>
      </c>
      <c r="B1190" t="s">
        <v>791</v>
      </c>
      <c r="C1190" t="s">
        <v>1119</v>
      </c>
      <c r="D1190">
        <v>231.93</v>
      </c>
      <c r="E1190">
        <v>1</v>
      </c>
      <c r="F1190">
        <f t="shared" si="51"/>
        <v>231.93</v>
      </c>
      <c r="H1190" t="str">
        <f t="shared" si="53"/>
        <v>Respiratory disease including COVID-19</v>
      </c>
      <c r="I1190" t="str">
        <f t="shared" si="53"/>
        <v>Pulse oximetry</v>
      </c>
      <c r="J1190" t="str">
        <f t="shared" si="53"/>
        <v xml:space="preserve">N95 Face Masks_35_HH104400_CMST
</v>
      </c>
      <c r="K1190">
        <f t="shared" si="52"/>
        <v>231.93</v>
      </c>
      <c r="L1190">
        <f t="shared" si="52"/>
        <v>1</v>
      </c>
      <c r="M1190">
        <f t="shared" si="52"/>
        <v>231.93</v>
      </c>
    </row>
    <row r="1191" spans="1:13">
      <c r="A1191" t="s">
        <v>187</v>
      </c>
      <c r="B1191" t="s">
        <v>792</v>
      </c>
      <c r="C1191" t="s">
        <v>932</v>
      </c>
      <c r="D1191">
        <v>37.69</v>
      </c>
      <c r="E1191">
        <v>1</v>
      </c>
      <c r="F1191">
        <f t="shared" si="51"/>
        <v>37.69</v>
      </c>
      <c r="H1191" t="str">
        <f t="shared" si="53"/>
        <v>Respiratory disease including COVID-19</v>
      </c>
      <c r="I1191" t="str">
        <f t="shared" si="53"/>
        <v>Screening and diagnosis for pneumonia/COVID-19</v>
      </c>
      <c r="J1191" t="str">
        <f t="shared" si="53"/>
        <v xml:space="preserve">Glove disposable powdered latex medium_100_HH077700_CMST
</v>
      </c>
      <c r="K1191">
        <f t="shared" si="52"/>
        <v>37.69</v>
      </c>
      <c r="L1191">
        <f t="shared" si="52"/>
        <v>1</v>
      </c>
      <c r="M1191">
        <f t="shared" si="52"/>
        <v>37.69</v>
      </c>
    </row>
    <row r="1192" spans="1:13">
      <c r="A1192" t="s">
        <v>187</v>
      </c>
      <c r="B1192" t="s">
        <v>792</v>
      </c>
      <c r="C1192" t="s">
        <v>1119</v>
      </c>
      <c r="D1192">
        <v>231.93</v>
      </c>
      <c r="E1192">
        <v>1</v>
      </c>
      <c r="F1192">
        <f t="shared" si="51"/>
        <v>231.93</v>
      </c>
      <c r="H1192" t="str">
        <f t="shared" si="53"/>
        <v>Respiratory disease including COVID-19</v>
      </c>
      <c r="I1192" t="str">
        <f t="shared" si="53"/>
        <v>Screening and diagnosis for pneumonia/COVID-19</v>
      </c>
      <c r="J1192" t="str">
        <f t="shared" si="53"/>
        <v xml:space="preserve">N95 Face Masks_35_HH104400_CMST
</v>
      </c>
      <c r="K1192">
        <f t="shared" si="52"/>
        <v>231.93</v>
      </c>
      <c r="L1192">
        <f t="shared" si="52"/>
        <v>1</v>
      </c>
      <c r="M1192">
        <f t="shared" si="52"/>
        <v>231.93</v>
      </c>
    </row>
    <row r="1193" spans="1:13">
      <c r="A1193" t="s">
        <v>187</v>
      </c>
      <c r="B1193" t="s">
        <v>793</v>
      </c>
      <c r="C1193" t="s">
        <v>833</v>
      </c>
      <c r="D1193">
        <v>867.4</v>
      </c>
      <c r="E1193">
        <v>1</v>
      </c>
      <c r="F1193">
        <f t="shared" si="51"/>
        <v>867.4</v>
      </c>
      <c r="H1193" t="str">
        <f t="shared" si="53"/>
        <v>Respiratory disease including COVID-19</v>
      </c>
      <c r="I1193" t="str">
        <f t="shared" si="53"/>
        <v>Severe/moderate COVID-19 disease treatment</v>
      </c>
      <c r="J1193" t="str">
        <f t="shared" si="53"/>
        <v xml:space="preserve">Amoxycillin 250mg, capsules_1000_AA004800_CMST
</v>
      </c>
      <c r="K1193">
        <f t="shared" si="52"/>
        <v>867.4</v>
      </c>
      <c r="L1193">
        <f t="shared" si="52"/>
        <v>1</v>
      </c>
      <c r="M1193">
        <f t="shared" si="52"/>
        <v>867.4</v>
      </c>
    </row>
    <row r="1194" spans="1:13">
      <c r="A1194" t="s">
        <v>187</v>
      </c>
      <c r="B1194" t="s">
        <v>793</v>
      </c>
      <c r="C1194" t="s">
        <v>930</v>
      </c>
      <c r="D1194">
        <v>326.86</v>
      </c>
      <c r="E1194">
        <v>1</v>
      </c>
      <c r="F1194">
        <f t="shared" si="51"/>
        <v>326.86</v>
      </c>
      <c r="H1194" t="str">
        <f t="shared" si="53"/>
        <v>Respiratory disease including COVID-19</v>
      </c>
      <c r="I1194" t="str">
        <f t="shared" si="53"/>
        <v>Severe/moderate COVID-19 disease treatment</v>
      </c>
      <c r="J1194" t="str">
        <f t="shared" si="53"/>
        <v xml:space="preserve">Cannula iv (winged with injection pot) 18G_Each_HH013200_CMST
</v>
      </c>
      <c r="K1194">
        <f t="shared" si="52"/>
        <v>326.86</v>
      </c>
      <c r="L1194">
        <f t="shared" si="52"/>
        <v>1</v>
      </c>
      <c r="M1194">
        <f t="shared" si="52"/>
        <v>326.86</v>
      </c>
    </row>
    <row r="1195" spans="1:13">
      <c r="A1195" t="s">
        <v>187</v>
      </c>
      <c r="B1195" t="s">
        <v>793</v>
      </c>
      <c r="C1195" t="s">
        <v>853</v>
      </c>
      <c r="D1195">
        <v>1784.3</v>
      </c>
      <c r="E1195">
        <v>1</v>
      </c>
      <c r="F1195">
        <f t="shared" si="51"/>
        <v>1784.3</v>
      </c>
      <c r="H1195" t="str">
        <f t="shared" si="53"/>
        <v>Respiratory disease including COVID-19</v>
      </c>
      <c r="I1195" t="str">
        <f t="shared" si="53"/>
        <v>Severe/moderate COVID-19 disease treatment</v>
      </c>
      <c r="J1195" t="str">
        <f t="shared" si="53"/>
        <v xml:space="preserve">Ceftriaxone 1g, PFR_Each_BB013500_CMST
</v>
      </c>
      <c r="K1195">
        <f t="shared" si="52"/>
        <v>1784.3</v>
      </c>
      <c r="L1195">
        <f t="shared" si="52"/>
        <v>1</v>
      </c>
      <c r="M1195">
        <f t="shared" si="52"/>
        <v>1784.3</v>
      </c>
    </row>
    <row r="1196" spans="1:13">
      <c r="A1196" t="s">
        <v>187</v>
      </c>
      <c r="B1196" t="s">
        <v>793</v>
      </c>
      <c r="C1196" t="s">
        <v>1278</v>
      </c>
      <c r="D1196">
        <v>0</v>
      </c>
      <c r="E1196">
        <v>1</v>
      </c>
      <c r="F1196">
        <f t="shared" si="51"/>
        <v>0</v>
      </c>
      <c r="H1196" t="str">
        <f t="shared" si="53"/>
        <v>Respiratory disease including COVID-19</v>
      </c>
      <c r="I1196" t="str">
        <f t="shared" si="53"/>
        <v>Severe/moderate COVID-19 disease treatment</v>
      </c>
      <c r="J1196" t="str">
        <f t="shared" si="53"/>
        <v>CPAP/bipap</v>
      </c>
      <c r="K1196">
        <f t="shared" si="52"/>
        <v>0</v>
      </c>
      <c r="L1196">
        <f t="shared" si="52"/>
        <v>1</v>
      </c>
      <c r="M1196">
        <f t="shared" si="52"/>
        <v>0</v>
      </c>
    </row>
    <row r="1197" spans="1:13">
      <c r="A1197" t="s">
        <v>187</v>
      </c>
      <c r="B1197" t="s">
        <v>793</v>
      </c>
      <c r="C1197" t="s">
        <v>1279</v>
      </c>
      <c r="D1197">
        <v>0</v>
      </c>
      <c r="E1197">
        <v>1</v>
      </c>
      <c r="F1197">
        <f t="shared" si="51"/>
        <v>0</v>
      </c>
      <c r="H1197" t="str">
        <f t="shared" si="53"/>
        <v>Respiratory disease including COVID-19</v>
      </c>
      <c r="I1197" t="str">
        <f t="shared" si="53"/>
        <v>Severe/moderate COVID-19 disease treatment</v>
      </c>
      <c r="J1197" t="str">
        <f t="shared" si="53"/>
        <v>CPAP/BiPAP Kit with Mask</v>
      </c>
      <c r="K1197">
        <f t="shared" si="52"/>
        <v>0</v>
      </c>
      <c r="L1197">
        <f t="shared" si="52"/>
        <v>1</v>
      </c>
      <c r="M1197">
        <f t="shared" si="52"/>
        <v>0</v>
      </c>
    </row>
    <row r="1198" spans="1:13">
      <c r="A1198" t="s">
        <v>187</v>
      </c>
      <c r="B1198" t="s">
        <v>793</v>
      </c>
      <c r="C1198" t="s">
        <v>948</v>
      </c>
      <c r="D1198">
        <v>5310</v>
      </c>
      <c r="E1198">
        <v>2</v>
      </c>
      <c r="F1198">
        <f t="shared" si="51"/>
        <v>10620</v>
      </c>
      <c r="H1198" t="str">
        <f t="shared" si="53"/>
        <v>Respiratory disease including COVID-19</v>
      </c>
      <c r="I1198" t="str">
        <f t="shared" si="53"/>
        <v>Severe/moderate COVID-19 disease treatment</v>
      </c>
      <c r="J1198" t="str">
        <f t="shared" si="53"/>
        <v xml:space="preserve">Dexamethasone sodium phosphate 4mg/ml, 1ml_Each_BB021300_CMST
</v>
      </c>
      <c r="K1198">
        <f t="shared" si="52"/>
        <v>5310</v>
      </c>
      <c r="L1198">
        <f t="shared" si="52"/>
        <v>2</v>
      </c>
      <c r="M1198">
        <f t="shared" si="52"/>
        <v>10620</v>
      </c>
    </row>
    <row r="1199" spans="1:13">
      <c r="A1199" t="s">
        <v>187</v>
      </c>
      <c r="B1199" t="s">
        <v>793</v>
      </c>
      <c r="C1199" t="s">
        <v>1280</v>
      </c>
      <c r="D1199">
        <v>0</v>
      </c>
      <c r="E1199">
        <v>1</v>
      </c>
      <c r="F1199">
        <f t="shared" si="51"/>
        <v>0</v>
      </c>
      <c r="H1199" t="str">
        <f t="shared" si="53"/>
        <v>Respiratory disease including COVID-19</v>
      </c>
      <c r="I1199" t="str">
        <f t="shared" si="53"/>
        <v>Severe/moderate COVID-19 disease treatment</v>
      </c>
      <c r="J1199" t="str">
        <f t="shared" si="53"/>
        <v>Enoxaparin/40mg/0.4ml</v>
      </c>
      <c r="K1199">
        <f t="shared" si="52"/>
        <v>0</v>
      </c>
      <c r="L1199">
        <f t="shared" si="52"/>
        <v>1</v>
      </c>
      <c r="M1199">
        <f t="shared" si="52"/>
        <v>0</v>
      </c>
    </row>
    <row r="1200" spans="1:13">
      <c r="A1200" t="s">
        <v>187</v>
      </c>
      <c r="B1200" t="s">
        <v>793</v>
      </c>
      <c r="C1200" t="s">
        <v>1281</v>
      </c>
      <c r="D1200">
        <v>0</v>
      </c>
      <c r="E1200">
        <v>1</v>
      </c>
      <c r="F1200">
        <f t="shared" si="51"/>
        <v>0</v>
      </c>
      <c r="H1200" t="str">
        <f t="shared" si="53"/>
        <v>Respiratory disease including COVID-19</v>
      </c>
      <c r="I1200" t="str">
        <f t="shared" si="53"/>
        <v>Severe/moderate COVID-19 disease treatment</v>
      </c>
      <c r="J1200" t="str">
        <f t="shared" si="53"/>
        <v>Face shields</v>
      </c>
      <c r="K1200">
        <f t="shared" si="52"/>
        <v>0</v>
      </c>
      <c r="L1200">
        <f t="shared" si="52"/>
        <v>1</v>
      </c>
      <c r="M1200">
        <f t="shared" si="52"/>
        <v>0</v>
      </c>
    </row>
    <row r="1201" spans="1:13">
      <c r="A1201" t="s">
        <v>187</v>
      </c>
      <c r="B1201" t="s">
        <v>793</v>
      </c>
      <c r="C1201" t="s">
        <v>932</v>
      </c>
      <c r="D1201">
        <v>0</v>
      </c>
      <c r="E1201">
        <v>1</v>
      </c>
      <c r="F1201">
        <f t="shared" si="51"/>
        <v>0</v>
      </c>
      <c r="H1201" t="str">
        <f t="shared" si="53"/>
        <v>Respiratory disease including COVID-19</v>
      </c>
      <c r="I1201" t="str">
        <f t="shared" si="53"/>
        <v>Severe/moderate COVID-19 disease treatment</v>
      </c>
      <c r="J1201" t="str">
        <f t="shared" si="53"/>
        <v xml:space="preserve">Glove disposable powdered latex medium_100_HH077700_CMST
</v>
      </c>
      <c r="K1201">
        <f t="shared" si="52"/>
        <v>0</v>
      </c>
      <c r="L1201">
        <f t="shared" si="52"/>
        <v>1</v>
      </c>
      <c r="M1201">
        <f t="shared" si="52"/>
        <v>0</v>
      </c>
    </row>
    <row r="1202" spans="1:13">
      <c r="A1202" t="s">
        <v>187</v>
      </c>
      <c r="B1202" t="s">
        <v>793</v>
      </c>
      <c r="C1202" t="s">
        <v>1282</v>
      </c>
      <c r="D1202">
        <v>0</v>
      </c>
      <c r="E1202">
        <v>1</v>
      </c>
      <c r="F1202">
        <f t="shared" si="51"/>
        <v>0</v>
      </c>
      <c r="H1202" t="str">
        <f t="shared" si="53"/>
        <v>Respiratory disease including COVID-19</v>
      </c>
      <c r="I1202" t="str">
        <f t="shared" si="53"/>
        <v>Severe/moderate COVID-19 disease treatment</v>
      </c>
      <c r="J1202" t="str">
        <f t="shared" si="53"/>
        <v xml:space="preserve">Goggles, safety plastic_Pair_LL056100_CMST
</v>
      </c>
      <c r="K1202">
        <f t="shared" si="52"/>
        <v>0</v>
      </c>
      <c r="L1202">
        <f t="shared" si="52"/>
        <v>1</v>
      </c>
      <c r="M1202">
        <f t="shared" si="52"/>
        <v>0</v>
      </c>
    </row>
    <row r="1203" spans="1:13">
      <c r="A1203" t="s">
        <v>187</v>
      </c>
      <c r="B1203" t="s">
        <v>793</v>
      </c>
      <c r="C1203" t="s">
        <v>876</v>
      </c>
      <c r="D1203">
        <v>930</v>
      </c>
      <c r="E1203">
        <v>1</v>
      </c>
      <c r="F1203">
        <f t="shared" si="51"/>
        <v>930</v>
      </c>
      <c r="H1203" t="str">
        <f t="shared" si="53"/>
        <v>Respiratory disease including COVID-19</v>
      </c>
      <c r="I1203" t="str">
        <f t="shared" si="53"/>
        <v>Severe/moderate COVID-19 disease treatment</v>
      </c>
      <c r="J1203" t="str">
        <f t="shared" si="53"/>
        <v>IV giving/infusion set, with needle</v>
      </c>
      <c r="K1203">
        <f t="shared" si="52"/>
        <v>930</v>
      </c>
      <c r="L1203">
        <f t="shared" si="52"/>
        <v>1</v>
      </c>
      <c r="M1203">
        <f t="shared" si="52"/>
        <v>930</v>
      </c>
    </row>
    <row r="1204" spans="1:13">
      <c r="A1204" t="s">
        <v>187</v>
      </c>
      <c r="B1204" t="s">
        <v>793</v>
      </c>
      <c r="C1204" t="s">
        <v>1119</v>
      </c>
      <c r="D1204">
        <v>0</v>
      </c>
      <c r="E1204">
        <v>1</v>
      </c>
      <c r="F1204">
        <f t="shared" si="51"/>
        <v>0</v>
      </c>
      <c r="H1204" t="str">
        <f t="shared" si="53"/>
        <v>Respiratory disease including COVID-19</v>
      </c>
      <c r="I1204" t="str">
        <f t="shared" si="53"/>
        <v>Severe/moderate COVID-19 disease treatment</v>
      </c>
      <c r="J1204" t="str">
        <f t="shared" si="53"/>
        <v xml:space="preserve">N95 Face Masks_35_HH104400_CMST
</v>
      </c>
      <c r="K1204">
        <f t="shared" si="52"/>
        <v>0</v>
      </c>
      <c r="L1204">
        <f t="shared" si="52"/>
        <v>1</v>
      </c>
      <c r="M1204">
        <f t="shared" si="52"/>
        <v>0</v>
      </c>
    </row>
    <row r="1205" spans="1:13">
      <c r="A1205" t="s">
        <v>187</v>
      </c>
      <c r="B1205" t="s">
        <v>793</v>
      </c>
      <c r="C1205" t="s">
        <v>1283</v>
      </c>
      <c r="D1205">
        <v>0</v>
      </c>
      <c r="E1205">
        <v>1</v>
      </c>
      <c r="F1205">
        <f t="shared" si="51"/>
        <v>0</v>
      </c>
      <c r="H1205" t="str">
        <f t="shared" si="53"/>
        <v>Respiratory disease including COVID-19</v>
      </c>
      <c r="I1205" t="str">
        <f t="shared" si="53"/>
        <v>Severe/moderate COVID-19 disease treatment</v>
      </c>
      <c r="J1205" t="str">
        <f t="shared" si="53"/>
        <v>Non rebreather masks</v>
      </c>
      <c r="K1205">
        <f t="shared" si="52"/>
        <v>0</v>
      </c>
      <c r="L1205">
        <f t="shared" si="52"/>
        <v>1</v>
      </c>
      <c r="M1205">
        <f t="shared" si="52"/>
        <v>0</v>
      </c>
    </row>
    <row r="1206" spans="1:13">
      <c r="A1206" t="s">
        <v>187</v>
      </c>
      <c r="B1206" t="s">
        <v>793</v>
      </c>
      <c r="C1206" t="s">
        <v>834</v>
      </c>
      <c r="D1206">
        <v>0</v>
      </c>
      <c r="E1206">
        <v>1</v>
      </c>
      <c r="F1206">
        <f t="shared" si="51"/>
        <v>0</v>
      </c>
      <c r="H1206" t="str">
        <f t="shared" si="53"/>
        <v>Respiratory disease including COVID-19</v>
      </c>
      <c r="I1206" t="str">
        <f t="shared" si="53"/>
        <v>Severe/moderate COVID-19 disease treatment</v>
      </c>
      <c r="J1206" t="str">
        <f t="shared" si="53"/>
        <v xml:space="preserve">Paracetamol 500mg, tablets_1000_AA049500_CMST
</v>
      </c>
      <c r="K1206">
        <f t="shared" si="52"/>
        <v>0</v>
      </c>
      <c r="L1206">
        <f t="shared" si="52"/>
        <v>1</v>
      </c>
      <c r="M1206">
        <f t="shared" si="52"/>
        <v>0</v>
      </c>
    </row>
    <row r="1207" spans="1:13">
      <c r="A1207" t="s">
        <v>187</v>
      </c>
      <c r="B1207" t="s">
        <v>793</v>
      </c>
      <c r="C1207" t="s">
        <v>1277</v>
      </c>
      <c r="D1207">
        <v>0</v>
      </c>
      <c r="E1207">
        <v>1</v>
      </c>
      <c r="F1207">
        <f t="shared" si="51"/>
        <v>0</v>
      </c>
      <c r="H1207" t="str">
        <f t="shared" si="53"/>
        <v>Respiratory disease including COVID-19</v>
      </c>
      <c r="I1207" t="str">
        <f t="shared" si="53"/>
        <v>Severe/moderate COVID-19 disease treatment</v>
      </c>
      <c r="J1207" t="str">
        <f t="shared" si="53"/>
        <v>Plaster, elastic adhesive 7.5cm x 5m_each_CMST</v>
      </c>
      <c r="K1207">
        <f t="shared" si="52"/>
        <v>0</v>
      </c>
      <c r="L1207">
        <f t="shared" si="52"/>
        <v>1</v>
      </c>
      <c r="M1207">
        <f t="shared" si="52"/>
        <v>0</v>
      </c>
    </row>
    <row r="1208" spans="1:13">
      <c r="A1208" t="s">
        <v>187</v>
      </c>
      <c r="B1208" t="s">
        <v>793</v>
      </c>
      <c r="C1208" t="s">
        <v>1270</v>
      </c>
      <c r="D1208">
        <v>821.28</v>
      </c>
      <c r="E1208">
        <v>1</v>
      </c>
      <c r="F1208">
        <f t="shared" si="51"/>
        <v>821.28</v>
      </c>
      <c r="H1208" t="str">
        <f t="shared" si="53"/>
        <v>Respiratory disease including COVID-19</v>
      </c>
      <c r="I1208" t="str">
        <f t="shared" si="53"/>
        <v>Severe/moderate COVID-19 disease treatment</v>
      </c>
      <c r="J1208" t="str">
        <f t="shared" si="53"/>
        <v xml:space="preserve">Salbutamol solution for nebulising 5mg/ml, 30ml_Each_EE040500_CMST
</v>
      </c>
      <c r="K1208">
        <f t="shared" si="52"/>
        <v>821.28</v>
      </c>
      <c r="L1208">
        <f t="shared" si="52"/>
        <v>1</v>
      </c>
      <c r="M1208">
        <f t="shared" si="52"/>
        <v>821.28</v>
      </c>
    </row>
    <row r="1209" spans="1:13">
      <c r="A1209" t="s">
        <v>187</v>
      </c>
      <c r="B1209" t="s">
        <v>793</v>
      </c>
      <c r="C1209" t="s">
        <v>1284</v>
      </c>
      <c r="D1209">
        <v>0</v>
      </c>
      <c r="E1209">
        <v>1</v>
      </c>
      <c r="F1209">
        <f t="shared" si="51"/>
        <v>0</v>
      </c>
      <c r="H1209" t="str">
        <f t="shared" si="53"/>
        <v>Respiratory disease including COVID-19</v>
      </c>
      <c r="I1209" t="str">
        <f t="shared" si="53"/>
        <v>Severe/moderate COVID-19 disease treatment</v>
      </c>
      <c r="J1209" t="str">
        <f t="shared" si="53"/>
        <v>Surgical gown</v>
      </c>
      <c r="K1209">
        <f t="shared" si="52"/>
        <v>0</v>
      </c>
      <c r="L1209">
        <f t="shared" si="52"/>
        <v>1</v>
      </c>
      <c r="M1209">
        <f t="shared" si="52"/>
        <v>0</v>
      </c>
    </row>
    <row r="1210" spans="1:13">
      <c r="A1210" t="s">
        <v>187</v>
      </c>
      <c r="B1210" t="s">
        <v>793</v>
      </c>
      <c r="C1210" t="s">
        <v>1285</v>
      </c>
      <c r="D1210">
        <v>0</v>
      </c>
      <c r="E1210">
        <v>1</v>
      </c>
      <c r="F1210">
        <f t="shared" si="51"/>
        <v>0</v>
      </c>
      <c r="H1210" t="str">
        <f t="shared" si="53"/>
        <v>Respiratory disease including COVID-19</v>
      </c>
      <c r="I1210" t="str">
        <f t="shared" si="53"/>
        <v>Severe/moderate COVID-19 disease treatment</v>
      </c>
      <c r="J1210" t="str">
        <f t="shared" si="53"/>
        <v>Surgical masks (for patients)</v>
      </c>
      <c r="K1210">
        <f t="shared" si="52"/>
        <v>0</v>
      </c>
      <c r="L1210">
        <f t="shared" si="52"/>
        <v>1</v>
      </c>
      <c r="M1210">
        <f t="shared" si="52"/>
        <v>0</v>
      </c>
    </row>
    <row r="1211" spans="1:13">
      <c r="A1211" t="s">
        <v>187</v>
      </c>
      <c r="B1211" t="s">
        <v>793</v>
      </c>
      <c r="C1211" t="s">
        <v>1286</v>
      </c>
      <c r="D1211">
        <v>0</v>
      </c>
      <c r="E1211">
        <v>1</v>
      </c>
      <c r="F1211">
        <f t="shared" si="51"/>
        <v>0</v>
      </c>
      <c r="H1211" t="str">
        <f t="shared" si="53"/>
        <v>Respiratory disease including COVID-19</v>
      </c>
      <c r="I1211" t="str">
        <f t="shared" si="53"/>
        <v>Severe/moderate COVID-19 disease treatment</v>
      </c>
      <c r="J1211" t="str">
        <f t="shared" si="53"/>
        <v>Unfractionated heparin/5000 IU/mL, 5 mL, amp.</v>
      </c>
      <c r="K1211">
        <f t="shared" si="52"/>
        <v>0</v>
      </c>
      <c r="L1211">
        <f t="shared" si="52"/>
        <v>1</v>
      </c>
      <c r="M1211">
        <f t="shared" si="52"/>
        <v>0</v>
      </c>
    </row>
    <row r="1212" spans="1:13">
      <c r="A1212" t="s">
        <v>187</v>
      </c>
      <c r="B1212" t="s">
        <v>793</v>
      </c>
      <c r="C1212" t="s">
        <v>1287</v>
      </c>
      <c r="D1212">
        <v>0</v>
      </c>
      <c r="E1212">
        <v>1</v>
      </c>
      <c r="F1212">
        <f t="shared" si="51"/>
        <v>0</v>
      </c>
      <c r="H1212" t="str">
        <f t="shared" si="53"/>
        <v>Respiratory disease including COVID-19</v>
      </c>
      <c r="I1212" t="str">
        <f t="shared" si="53"/>
        <v>Severe/moderate COVID-19 disease treatment</v>
      </c>
      <c r="J1212" t="str">
        <f t="shared" si="53"/>
        <v xml:space="preserve">Venturi face mask,heat moist.exchange,adult_Each_HH190850_CMST
</v>
      </c>
      <c r="K1212">
        <f t="shared" si="52"/>
        <v>0</v>
      </c>
      <c r="L1212">
        <f t="shared" si="52"/>
        <v>1</v>
      </c>
      <c r="M1212">
        <f t="shared" si="52"/>
        <v>0</v>
      </c>
    </row>
    <row r="1213" spans="1:13">
      <c r="A1213" t="s">
        <v>187</v>
      </c>
      <c r="B1213" t="s">
        <v>794</v>
      </c>
      <c r="C1213" t="s">
        <v>932</v>
      </c>
      <c r="D1213">
        <v>37.69</v>
      </c>
      <c r="E1213">
        <v>1</v>
      </c>
      <c r="F1213">
        <f t="shared" si="51"/>
        <v>37.69</v>
      </c>
      <c r="H1213" t="str">
        <f t="shared" si="53"/>
        <v>Respiratory disease including COVID-19</v>
      </c>
      <c r="I1213" t="str">
        <f t="shared" si="53"/>
        <v>Xray</v>
      </c>
      <c r="J1213" t="str">
        <f t="shared" si="53"/>
        <v xml:space="preserve">Glove disposable powdered latex medium_100_HH077700_CMST
</v>
      </c>
      <c r="K1213">
        <f t="shared" si="52"/>
        <v>37.69</v>
      </c>
      <c r="L1213">
        <f t="shared" si="52"/>
        <v>1</v>
      </c>
      <c r="M1213">
        <f t="shared" si="52"/>
        <v>37.69</v>
      </c>
    </row>
    <row r="1214" spans="1:13">
      <c r="A1214" t="s">
        <v>187</v>
      </c>
      <c r="B1214" t="s">
        <v>794</v>
      </c>
      <c r="C1214" t="s">
        <v>1119</v>
      </c>
      <c r="D1214">
        <v>231.93</v>
      </c>
      <c r="E1214">
        <v>1</v>
      </c>
      <c r="F1214">
        <f t="shared" si="51"/>
        <v>231.93</v>
      </c>
      <c r="H1214" t="str">
        <f t="shared" si="53"/>
        <v>Respiratory disease including COVID-19</v>
      </c>
      <c r="I1214" t="str">
        <f t="shared" si="53"/>
        <v>Xray</v>
      </c>
      <c r="J1214" t="str">
        <f t="shared" si="53"/>
        <v xml:space="preserve">N95 Face Masks_35_HH104400_CMST
</v>
      </c>
      <c r="K1214">
        <f t="shared" si="52"/>
        <v>231.93</v>
      </c>
      <c r="L1214">
        <f t="shared" si="52"/>
        <v>1</v>
      </c>
      <c r="M1214">
        <f t="shared" si="52"/>
        <v>231.93</v>
      </c>
    </row>
    <row r="1215" spans="1:13">
      <c r="A1215" t="s">
        <v>795</v>
      </c>
      <c r="B1215" t="s">
        <v>796</v>
      </c>
      <c r="C1215" t="s">
        <v>1288</v>
      </c>
      <c r="D1215">
        <v>0</v>
      </c>
      <c r="E1215">
        <v>1</v>
      </c>
      <c r="F1215">
        <f t="shared" si="51"/>
        <v>0</v>
      </c>
      <c r="H1215" t="str">
        <f t="shared" si="53"/>
        <v>Skin</v>
      </c>
      <c r="I1215" t="str">
        <f t="shared" si="53"/>
        <v xml:space="preserve">Scabies </v>
      </c>
      <c r="J1215" t="str">
        <f t="shared" si="53"/>
        <v>Benzyl benzoate 25% lotion, 1000 ml bottle</v>
      </c>
      <c r="K1215">
        <f t="shared" si="52"/>
        <v>0</v>
      </c>
      <c r="L1215">
        <f t="shared" si="52"/>
        <v>1</v>
      </c>
      <c r="M1215">
        <f t="shared" si="52"/>
        <v>0</v>
      </c>
    </row>
    <row r="1216" spans="1:13">
      <c r="A1216" t="s">
        <v>795</v>
      </c>
      <c r="B1216" t="s">
        <v>796</v>
      </c>
      <c r="C1216" t="s">
        <v>854</v>
      </c>
      <c r="D1216">
        <v>1093.05</v>
      </c>
      <c r="E1216">
        <v>1</v>
      </c>
      <c r="F1216">
        <f t="shared" si="51"/>
        <v>1093.05</v>
      </c>
      <c r="H1216" t="str">
        <f t="shared" si="53"/>
        <v>Skin</v>
      </c>
      <c r="I1216" t="str">
        <f t="shared" si="53"/>
        <v xml:space="preserve">Scabies </v>
      </c>
      <c r="J1216" t="str">
        <f t="shared" si="53"/>
        <v xml:space="preserve">Erythromycin 250mg, enteric coated tablets_1000_AA023700_CMST
</v>
      </c>
      <c r="K1216">
        <f t="shared" si="52"/>
        <v>1093.05</v>
      </c>
      <c r="L1216">
        <f t="shared" si="52"/>
        <v>1</v>
      </c>
      <c r="M1216">
        <f t="shared" si="52"/>
        <v>1093.05</v>
      </c>
    </row>
    <row r="1217" spans="1:13">
      <c r="A1217" t="s">
        <v>795</v>
      </c>
      <c r="B1217" t="s">
        <v>656</v>
      </c>
      <c r="C1217" t="s">
        <v>1289</v>
      </c>
      <c r="D1217">
        <v>163.38999999999999</v>
      </c>
      <c r="E1217">
        <v>1</v>
      </c>
      <c r="F1217">
        <f t="shared" si="51"/>
        <v>163.38999999999999</v>
      </c>
      <c r="H1217" t="str">
        <f t="shared" si="53"/>
        <v>Skin</v>
      </c>
      <c r="I1217" t="str">
        <f t="shared" si="53"/>
        <v>(blank)</v>
      </c>
      <c r="J1217" t="str">
        <f t="shared" si="53"/>
        <v>clotrimazole cream</v>
      </c>
      <c r="K1217">
        <f t="shared" si="52"/>
        <v>163.38999999999999</v>
      </c>
      <c r="L1217">
        <f t="shared" si="52"/>
        <v>1</v>
      </c>
      <c r="M1217">
        <f t="shared" si="52"/>
        <v>163.38999999999999</v>
      </c>
    </row>
    <row r="1218" spans="1:13">
      <c r="A1218" t="s">
        <v>795</v>
      </c>
      <c r="B1218" t="s">
        <v>656</v>
      </c>
      <c r="C1218" t="s">
        <v>1290</v>
      </c>
      <c r="D1218">
        <v>257.54000000000002</v>
      </c>
      <c r="E1218">
        <v>1</v>
      </c>
      <c r="F1218">
        <f t="shared" si="51"/>
        <v>257.54000000000002</v>
      </c>
      <c r="H1218" t="str">
        <f t="shared" si="53"/>
        <v>Skin</v>
      </c>
      <c r="I1218" t="str">
        <f t="shared" si="53"/>
        <v>(blank)</v>
      </c>
      <c r="J1218" t="str">
        <f t="shared" si="53"/>
        <v xml:space="preserve">Hydrocortisone skin ointment 1%, 15g_Each_EE023400_CMST
</v>
      </c>
      <c r="K1218">
        <f t="shared" si="52"/>
        <v>257.54000000000002</v>
      </c>
      <c r="L1218">
        <f t="shared" si="52"/>
        <v>1</v>
      </c>
      <c r="M1218">
        <f t="shared" si="52"/>
        <v>257.54000000000002</v>
      </c>
    </row>
    <row r="1219" spans="1:13">
      <c r="A1219" t="s">
        <v>795</v>
      </c>
      <c r="B1219" t="s">
        <v>656</v>
      </c>
      <c r="C1219" t="s">
        <v>1291</v>
      </c>
      <c r="D1219">
        <v>0</v>
      </c>
      <c r="E1219">
        <v>1</v>
      </c>
      <c r="F1219">
        <f t="shared" si="51"/>
        <v>0</v>
      </c>
      <c r="H1219" t="str">
        <f t="shared" si="53"/>
        <v>Skin</v>
      </c>
      <c r="I1219" t="str">
        <f t="shared" si="53"/>
        <v>(blank)</v>
      </c>
      <c r="J1219" t="str">
        <f t="shared" si="53"/>
        <v>Itraconazole 200mg</v>
      </c>
      <c r="K1219">
        <f t="shared" si="52"/>
        <v>0</v>
      </c>
      <c r="L1219">
        <f t="shared" si="52"/>
        <v>1</v>
      </c>
      <c r="M1219">
        <f t="shared" si="52"/>
        <v>0</v>
      </c>
    </row>
    <row r="1220" spans="1:13">
      <c r="A1220" t="s">
        <v>190</v>
      </c>
      <c r="B1220" t="s">
        <v>250</v>
      </c>
      <c r="C1220" t="s">
        <v>869</v>
      </c>
      <c r="D1220">
        <v>4000.99</v>
      </c>
      <c r="E1220">
        <v>1</v>
      </c>
      <c r="F1220">
        <f t="shared" si="51"/>
        <v>4000.99</v>
      </c>
      <c r="H1220" t="str">
        <f t="shared" si="53"/>
        <v>Tuberculosis</v>
      </c>
      <c r="I1220" t="str">
        <f t="shared" si="53"/>
        <v>Case management of MDR-TB Cases</v>
      </c>
      <c r="J1220" t="str">
        <f t="shared" si="53"/>
        <v xml:space="preserve">Cotrimoxazole 480mg, tablets_1000_AA018600_CMST
</v>
      </c>
      <c r="K1220">
        <f t="shared" si="52"/>
        <v>4000.99</v>
      </c>
      <c r="L1220">
        <f t="shared" si="52"/>
        <v>1</v>
      </c>
      <c r="M1220">
        <f t="shared" si="52"/>
        <v>4000.99</v>
      </c>
    </row>
    <row r="1221" spans="1:13">
      <c r="A1221" t="s">
        <v>190</v>
      </c>
      <c r="B1221" t="s">
        <v>250</v>
      </c>
      <c r="C1221" t="s">
        <v>1292</v>
      </c>
      <c r="D1221">
        <v>346031</v>
      </c>
      <c r="E1221">
        <v>1</v>
      </c>
      <c r="F1221">
        <f t="shared" si="51"/>
        <v>346031</v>
      </c>
      <c r="H1221" t="str">
        <f t="shared" si="53"/>
        <v>Tuberculosis</v>
      </c>
      <c r="I1221" t="str">
        <f t="shared" si="53"/>
        <v>Case management of MDR-TB Cases</v>
      </c>
      <c r="J1221" t="str">
        <f t="shared" si="53"/>
        <v>Treatment: second-line drugs</v>
      </c>
      <c r="K1221">
        <f t="shared" si="52"/>
        <v>346031</v>
      </c>
      <c r="L1221">
        <f t="shared" si="52"/>
        <v>1</v>
      </c>
      <c r="M1221">
        <f t="shared" si="52"/>
        <v>346031</v>
      </c>
    </row>
    <row r="1222" spans="1:13">
      <c r="A1222" t="s">
        <v>190</v>
      </c>
      <c r="B1222" t="s">
        <v>797</v>
      </c>
      <c r="C1222" t="s">
        <v>1293</v>
      </c>
      <c r="D1222">
        <v>24188.04</v>
      </c>
      <c r="E1222">
        <v>1</v>
      </c>
      <c r="F1222">
        <f t="shared" ref="F1222:F1273" si="54">E1222*D1222</f>
        <v>24188.04</v>
      </c>
      <c r="H1222" t="str">
        <f t="shared" si="53"/>
        <v>Tuberculosis</v>
      </c>
      <c r="I1222" t="str">
        <f t="shared" si="53"/>
        <v>First line treatment for new TB cases for children</v>
      </c>
      <c r="J1222" t="str">
        <f t="shared" si="53"/>
        <v>Cat I &amp; III Patient Kit B</v>
      </c>
      <c r="K1222">
        <f t="shared" si="52"/>
        <v>24188.04</v>
      </c>
      <c r="L1222">
        <f t="shared" si="52"/>
        <v>1</v>
      </c>
      <c r="M1222">
        <f t="shared" si="52"/>
        <v>24188.04</v>
      </c>
    </row>
    <row r="1223" spans="1:13">
      <c r="A1223" t="s">
        <v>190</v>
      </c>
      <c r="B1223" t="s">
        <v>797</v>
      </c>
      <c r="C1223" t="s">
        <v>1294</v>
      </c>
      <c r="D1223">
        <v>54397.66</v>
      </c>
      <c r="E1223">
        <v>1</v>
      </c>
      <c r="F1223">
        <f t="shared" si="54"/>
        <v>54397.66</v>
      </c>
      <c r="H1223" t="str">
        <f t="shared" si="53"/>
        <v>Tuberculosis</v>
      </c>
      <c r="I1223" t="str">
        <f t="shared" si="53"/>
        <v>First line treatment for new TB cases for children</v>
      </c>
      <c r="J1223" t="str">
        <f t="shared" si="53"/>
        <v>Cat II Patient kit A2</v>
      </c>
      <c r="K1223">
        <f t="shared" si="52"/>
        <v>54397.66</v>
      </c>
      <c r="L1223">
        <f t="shared" si="52"/>
        <v>1</v>
      </c>
      <c r="M1223">
        <f t="shared" si="52"/>
        <v>54397.66</v>
      </c>
    </row>
    <row r="1224" spans="1:13">
      <c r="A1224" t="s">
        <v>190</v>
      </c>
      <c r="B1224" t="s">
        <v>797</v>
      </c>
      <c r="C1224" t="s">
        <v>869</v>
      </c>
      <c r="D1224">
        <v>829.84</v>
      </c>
      <c r="E1224">
        <v>2</v>
      </c>
      <c r="F1224">
        <f t="shared" si="54"/>
        <v>1659.68</v>
      </c>
      <c r="H1224" t="str">
        <f t="shared" si="53"/>
        <v>Tuberculosis</v>
      </c>
      <c r="I1224" t="str">
        <f t="shared" si="53"/>
        <v>First line treatment for new TB cases for children</v>
      </c>
      <c r="J1224" t="str">
        <f t="shared" si="53"/>
        <v xml:space="preserve">Cotrimoxazole 480mg, tablets_1000_AA018600_CMST
</v>
      </c>
      <c r="K1224">
        <f t="shared" si="52"/>
        <v>829.84</v>
      </c>
      <c r="L1224">
        <f t="shared" si="52"/>
        <v>2</v>
      </c>
      <c r="M1224">
        <f t="shared" si="52"/>
        <v>1659.68</v>
      </c>
    </row>
    <row r="1225" spans="1:13">
      <c r="A1225" t="s">
        <v>190</v>
      </c>
      <c r="B1225" t="s">
        <v>797</v>
      </c>
      <c r="C1225" t="s">
        <v>1295</v>
      </c>
      <c r="D1225">
        <v>75.88</v>
      </c>
      <c r="E1225">
        <v>1</v>
      </c>
      <c r="F1225">
        <f t="shared" si="54"/>
        <v>75.88</v>
      </c>
      <c r="H1225" t="str">
        <f t="shared" si="53"/>
        <v>Tuberculosis</v>
      </c>
      <c r="I1225" t="str">
        <f t="shared" si="53"/>
        <v>First line treatment for new TB cases for children</v>
      </c>
      <c r="J1225" t="str">
        <f t="shared" si="53"/>
        <v>Pyridoxine</v>
      </c>
      <c r="K1225">
        <f t="shared" si="52"/>
        <v>75.88</v>
      </c>
      <c r="L1225">
        <f t="shared" si="52"/>
        <v>1</v>
      </c>
      <c r="M1225">
        <f t="shared" si="52"/>
        <v>75.88</v>
      </c>
    </row>
    <row r="1226" spans="1:13">
      <c r="A1226" t="s">
        <v>190</v>
      </c>
      <c r="B1226" t="s">
        <v>797</v>
      </c>
      <c r="C1226" t="s">
        <v>1296</v>
      </c>
      <c r="D1226">
        <v>75.88</v>
      </c>
      <c r="E1226">
        <v>1</v>
      </c>
      <c r="F1226">
        <f t="shared" si="54"/>
        <v>75.88</v>
      </c>
      <c r="H1226" t="str">
        <f t="shared" si="53"/>
        <v>Tuberculosis</v>
      </c>
      <c r="I1226" t="str">
        <f t="shared" si="53"/>
        <v>First line treatment for new TB cases for children</v>
      </c>
      <c r="J1226" t="str">
        <f t="shared" si="53"/>
        <v>Pyridoxine (Vitamin B6) 25mg, tablets</v>
      </c>
      <c r="K1226">
        <f t="shared" si="52"/>
        <v>75.88</v>
      </c>
      <c r="L1226">
        <f t="shared" si="52"/>
        <v>1</v>
      </c>
      <c r="M1226">
        <f t="shared" si="52"/>
        <v>75.88</v>
      </c>
    </row>
    <row r="1227" spans="1:13">
      <c r="A1227" t="s">
        <v>190</v>
      </c>
      <c r="B1227" t="s">
        <v>797</v>
      </c>
      <c r="C1227" t="s">
        <v>1297</v>
      </c>
      <c r="D1227">
        <v>365.04</v>
      </c>
      <c r="E1227">
        <v>1</v>
      </c>
      <c r="F1227">
        <f t="shared" si="54"/>
        <v>365.04</v>
      </c>
      <c r="H1227" t="str">
        <f t="shared" si="53"/>
        <v>Tuberculosis</v>
      </c>
      <c r="I1227" t="str">
        <f t="shared" si="53"/>
        <v>First line treatment for new TB cases for children</v>
      </c>
      <c r="J1227" t="str">
        <f t="shared" si="53"/>
        <v>X-ray</v>
      </c>
      <c r="K1227">
        <f t="shared" si="52"/>
        <v>365.04</v>
      </c>
      <c r="L1227">
        <f t="shared" si="52"/>
        <v>1</v>
      </c>
      <c r="M1227">
        <f t="shared" si="52"/>
        <v>365.04</v>
      </c>
    </row>
    <row r="1228" spans="1:13">
      <c r="A1228" t="s">
        <v>190</v>
      </c>
      <c r="B1228" t="s">
        <v>798</v>
      </c>
      <c r="C1228" t="s">
        <v>1298</v>
      </c>
      <c r="D1228">
        <v>62248.31</v>
      </c>
      <c r="E1228">
        <v>1</v>
      </c>
      <c r="F1228">
        <f t="shared" si="54"/>
        <v>62248.31</v>
      </c>
      <c r="H1228" t="str">
        <f t="shared" si="53"/>
        <v>Tuberculosis</v>
      </c>
      <c r="I1228" t="str">
        <f t="shared" si="53"/>
        <v>First line treatment for retreatment TB cases for adults</v>
      </c>
      <c r="J1228" t="str">
        <f t="shared" si="53"/>
        <v>Cat II Patient kit A1</v>
      </c>
      <c r="K1228">
        <f t="shared" si="52"/>
        <v>62248.31</v>
      </c>
      <c r="L1228">
        <f t="shared" si="52"/>
        <v>1</v>
      </c>
      <c r="M1228">
        <f t="shared" si="52"/>
        <v>62248.31</v>
      </c>
    </row>
    <row r="1229" spans="1:13">
      <c r="A1229" t="s">
        <v>190</v>
      </c>
      <c r="B1229" t="s">
        <v>798</v>
      </c>
      <c r="C1229" t="s">
        <v>869</v>
      </c>
      <c r="D1229">
        <v>829.83</v>
      </c>
      <c r="E1229">
        <v>1</v>
      </c>
      <c r="F1229">
        <f t="shared" si="54"/>
        <v>829.83</v>
      </c>
      <c r="H1229" t="str">
        <f t="shared" si="53"/>
        <v>Tuberculosis</v>
      </c>
      <c r="I1229" t="str">
        <f t="shared" si="53"/>
        <v>First line treatment for retreatment TB cases for adults</v>
      </c>
      <c r="J1229" t="str">
        <f t="shared" si="53"/>
        <v xml:space="preserve">Cotrimoxazole 480mg, tablets_1000_AA018600_CMST
</v>
      </c>
      <c r="K1229">
        <f t="shared" si="52"/>
        <v>829.83</v>
      </c>
      <c r="L1229">
        <f t="shared" si="52"/>
        <v>1</v>
      </c>
      <c r="M1229">
        <f t="shared" si="52"/>
        <v>829.83</v>
      </c>
    </row>
    <row r="1230" spans="1:13">
      <c r="A1230" t="s">
        <v>190</v>
      </c>
      <c r="B1230" t="s">
        <v>798</v>
      </c>
      <c r="C1230" t="s">
        <v>1296</v>
      </c>
      <c r="D1230">
        <v>151.76</v>
      </c>
      <c r="E1230">
        <v>1</v>
      </c>
      <c r="F1230">
        <f t="shared" si="54"/>
        <v>151.76</v>
      </c>
      <c r="H1230" t="str">
        <f t="shared" si="53"/>
        <v>Tuberculosis</v>
      </c>
      <c r="I1230" t="str">
        <f t="shared" si="53"/>
        <v>First line treatment for retreatment TB cases for adults</v>
      </c>
      <c r="J1230" t="str">
        <f t="shared" si="53"/>
        <v>Pyridoxine (Vitamin B6) 25mg, tablets</v>
      </c>
      <c r="K1230">
        <f t="shared" si="52"/>
        <v>151.76</v>
      </c>
      <c r="L1230">
        <f t="shared" si="52"/>
        <v>1</v>
      </c>
      <c r="M1230">
        <f t="shared" si="52"/>
        <v>151.76</v>
      </c>
    </row>
    <row r="1231" spans="1:13">
      <c r="A1231" t="s">
        <v>190</v>
      </c>
      <c r="B1231" t="s">
        <v>798</v>
      </c>
      <c r="C1231" t="s">
        <v>1297</v>
      </c>
      <c r="D1231">
        <v>365.04</v>
      </c>
      <c r="E1231">
        <v>1</v>
      </c>
      <c r="F1231">
        <f t="shared" si="54"/>
        <v>365.04</v>
      </c>
      <c r="H1231" t="str">
        <f t="shared" si="53"/>
        <v>Tuberculosis</v>
      </c>
      <c r="I1231" t="str">
        <f t="shared" si="53"/>
        <v>First line treatment for retreatment TB cases for adults</v>
      </c>
      <c r="J1231" t="str">
        <f t="shared" si="53"/>
        <v>X-ray</v>
      </c>
      <c r="K1231">
        <f t="shared" si="52"/>
        <v>365.04</v>
      </c>
      <c r="L1231">
        <f t="shared" si="52"/>
        <v>1</v>
      </c>
      <c r="M1231">
        <f t="shared" si="52"/>
        <v>365.04</v>
      </c>
    </row>
    <row r="1232" spans="1:13">
      <c r="A1232" t="s">
        <v>190</v>
      </c>
      <c r="B1232" t="s">
        <v>799</v>
      </c>
      <c r="C1232" t="s">
        <v>1297</v>
      </c>
      <c r="D1232">
        <v>365.04</v>
      </c>
      <c r="E1232">
        <v>1</v>
      </c>
      <c r="F1232">
        <f t="shared" si="54"/>
        <v>365.04</v>
      </c>
      <c r="H1232" t="str">
        <f t="shared" si="53"/>
        <v>Tuberculosis</v>
      </c>
      <c r="I1232" t="str">
        <f t="shared" si="53"/>
        <v>First line treatment for retreatment TB cases for children</v>
      </c>
      <c r="J1232" t="str">
        <f t="shared" si="53"/>
        <v>X-ray</v>
      </c>
      <c r="K1232">
        <f t="shared" si="52"/>
        <v>365.04</v>
      </c>
      <c r="L1232">
        <f t="shared" si="52"/>
        <v>1</v>
      </c>
      <c r="M1232">
        <f t="shared" si="52"/>
        <v>365.04</v>
      </c>
    </row>
    <row r="1233" spans="1:13">
      <c r="A1233" t="s">
        <v>190</v>
      </c>
      <c r="B1233" t="s">
        <v>200</v>
      </c>
      <c r="C1233" t="s">
        <v>1299</v>
      </c>
      <c r="D1233">
        <v>13328.2</v>
      </c>
      <c r="E1233">
        <v>1</v>
      </c>
      <c r="F1233">
        <f t="shared" si="54"/>
        <v>13328.2</v>
      </c>
      <c r="H1233" t="str">
        <f t="shared" si="53"/>
        <v>Tuberculosis</v>
      </c>
      <c r="I1233" t="str">
        <f t="shared" si="53"/>
        <v>First line treatment of smear positive cases (95% coverage)</v>
      </c>
      <c r="J1233" t="str">
        <f t="shared" si="53"/>
        <v>Cat I &amp; III Patient kit A</v>
      </c>
      <c r="K1233">
        <f t="shared" si="52"/>
        <v>13328.2</v>
      </c>
      <c r="L1233">
        <f t="shared" si="52"/>
        <v>1</v>
      </c>
      <c r="M1233">
        <f t="shared" si="52"/>
        <v>13328.2</v>
      </c>
    </row>
    <row r="1234" spans="1:13">
      <c r="A1234" t="s">
        <v>190</v>
      </c>
      <c r="B1234" t="s">
        <v>200</v>
      </c>
      <c r="C1234" t="s">
        <v>869</v>
      </c>
      <c r="D1234">
        <v>829.83</v>
      </c>
      <c r="E1234">
        <v>1</v>
      </c>
      <c r="F1234">
        <f t="shared" si="54"/>
        <v>829.83</v>
      </c>
      <c r="H1234" t="str">
        <f t="shared" si="53"/>
        <v>Tuberculosis</v>
      </c>
      <c r="I1234" t="str">
        <f t="shared" si="53"/>
        <v>First line treatment of smear positive cases (95% coverage)</v>
      </c>
      <c r="J1234" t="str">
        <f t="shared" si="53"/>
        <v xml:space="preserve">Cotrimoxazole 480mg, tablets_1000_AA018600_CMST
</v>
      </c>
      <c r="K1234">
        <f t="shared" si="52"/>
        <v>829.83</v>
      </c>
      <c r="L1234">
        <f t="shared" si="52"/>
        <v>1</v>
      </c>
      <c r="M1234">
        <f t="shared" si="52"/>
        <v>829.83</v>
      </c>
    </row>
    <row r="1235" spans="1:13">
      <c r="A1235" t="s">
        <v>190</v>
      </c>
      <c r="B1235" t="s">
        <v>200</v>
      </c>
      <c r="C1235" t="s">
        <v>1296</v>
      </c>
      <c r="D1235">
        <v>151.76</v>
      </c>
      <c r="E1235">
        <v>1</v>
      </c>
      <c r="F1235">
        <f t="shared" si="54"/>
        <v>151.76</v>
      </c>
      <c r="H1235" t="str">
        <f t="shared" si="53"/>
        <v>Tuberculosis</v>
      </c>
      <c r="I1235" t="str">
        <f t="shared" si="53"/>
        <v>First line treatment of smear positive cases (95% coverage)</v>
      </c>
      <c r="J1235" t="str">
        <f t="shared" si="53"/>
        <v>Pyridoxine (Vitamin B6) 25mg, tablets</v>
      </c>
      <c r="K1235">
        <f t="shared" si="52"/>
        <v>151.76</v>
      </c>
      <c r="L1235">
        <f t="shared" si="52"/>
        <v>1</v>
      </c>
      <c r="M1235">
        <f t="shared" si="52"/>
        <v>151.76</v>
      </c>
    </row>
    <row r="1236" spans="1:13">
      <c r="A1236" t="s">
        <v>190</v>
      </c>
      <c r="B1236" t="s">
        <v>200</v>
      </c>
      <c r="C1236" t="s">
        <v>1297</v>
      </c>
      <c r="D1236">
        <v>365.04</v>
      </c>
      <c r="E1236">
        <v>1</v>
      </c>
      <c r="F1236">
        <f t="shared" si="54"/>
        <v>365.04</v>
      </c>
      <c r="H1236" t="str">
        <f t="shared" si="53"/>
        <v>Tuberculosis</v>
      </c>
      <c r="I1236" t="str">
        <f t="shared" si="53"/>
        <v>First line treatment of smear positive cases (95% coverage)</v>
      </c>
      <c r="J1236" t="str">
        <f t="shared" si="53"/>
        <v>X-ray</v>
      </c>
      <c r="K1236">
        <f t="shared" si="52"/>
        <v>365.04</v>
      </c>
      <c r="L1236">
        <f t="shared" si="52"/>
        <v>1</v>
      </c>
      <c r="M1236">
        <f t="shared" si="52"/>
        <v>365.04</v>
      </c>
    </row>
    <row r="1237" spans="1:13">
      <c r="A1237" t="s">
        <v>190</v>
      </c>
      <c r="B1237" t="s">
        <v>800</v>
      </c>
      <c r="C1237" t="s">
        <v>1300</v>
      </c>
      <c r="D1237">
        <v>8125.01</v>
      </c>
      <c r="E1237">
        <v>1</v>
      </c>
      <c r="F1237">
        <f t="shared" si="54"/>
        <v>8125.01</v>
      </c>
      <c r="H1237" t="str">
        <f t="shared" si="53"/>
        <v>Tuberculosis</v>
      </c>
      <c r="I1237" t="str">
        <f t="shared" si="53"/>
        <v>GeneXpert test</v>
      </c>
      <c r="J1237" t="str">
        <f t="shared" si="53"/>
        <v>GeneXpert Cartridge</v>
      </c>
      <c r="K1237">
        <f t="shared" si="53"/>
        <v>8125.01</v>
      </c>
      <c r="L1237">
        <f t="shared" si="53"/>
        <v>1</v>
      </c>
      <c r="M1237">
        <f t="shared" si="53"/>
        <v>8125.01</v>
      </c>
    </row>
    <row r="1238" spans="1:13">
      <c r="A1238" t="s">
        <v>190</v>
      </c>
      <c r="B1238" t="s">
        <v>800</v>
      </c>
      <c r="C1238" t="s">
        <v>897</v>
      </c>
      <c r="D1238">
        <v>35.619999999999997</v>
      </c>
      <c r="E1238">
        <v>1</v>
      </c>
      <c r="F1238">
        <f t="shared" si="54"/>
        <v>35.619999999999997</v>
      </c>
      <c r="H1238" t="str">
        <f t="shared" ref="H1238:M1272" si="55">A1238</f>
        <v>Tuberculosis</v>
      </c>
      <c r="I1238" t="str">
        <f t="shared" si="55"/>
        <v>GeneXpert test</v>
      </c>
      <c r="J1238" t="str">
        <f t="shared" si="55"/>
        <v xml:space="preserve">Glove disposable powdered latex large_100_HH077400_CMST
</v>
      </c>
      <c r="K1238">
        <f t="shared" si="55"/>
        <v>35.619999999999997</v>
      </c>
      <c r="L1238">
        <f t="shared" si="55"/>
        <v>1</v>
      </c>
      <c r="M1238">
        <f t="shared" si="55"/>
        <v>35.619999999999997</v>
      </c>
    </row>
    <row r="1239" spans="1:13">
      <c r="A1239" t="s">
        <v>190</v>
      </c>
      <c r="B1239" t="s">
        <v>800</v>
      </c>
      <c r="C1239" t="s">
        <v>1301</v>
      </c>
      <c r="D1239">
        <v>164.95</v>
      </c>
      <c r="E1239">
        <v>1</v>
      </c>
      <c r="F1239">
        <f t="shared" si="54"/>
        <v>164.95</v>
      </c>
      <c r="H1239" t="str">
        <f t="shared" si="55"/>
        <v>Tuberculosis</v>
      </c>
      <c r="I1239" t="str">
        <f t="shared" si="55"/>
        <v>GeneXpert test</v>
      </c>
      <c r="J1239" t="str">
        <f t="shared" si="55"/>
        <v>sputum container</v>
      </c>
      <c r="K1239">
        <f t="shared" si="55"/>
        <v>164.95</v>
      </c>
      <c r="L1239">
        <f t="shared" si="55"/>
        <v>1</v>
      </c>
      <c r="M1239">
        <f t="shared" si="55"/>
        <v>164.95</v>
      </c>
    </row>
    <row r="1240" spans="1:13">
      <c r="A1240" t="s">
        <v>190</v>
      </c>
      <c r="B1240" t="s">
        <v>801</v>
      </c>
      <c r="C1240" t="s">
        <v>1302</v>
      </c>
      <c r="D1240">
        <v>6520</v>
      </c>
      <c r="E1240">
        <v>1</v>
      </c>
      <c r="F1240">
        <f t="shared" si="54"/>
        <v>6520</v>
      </c>
      <c r="H1240" t="str">
        <f t="shared" si="55"/>
        <v>Tuberculosis</v>
      </c>
      <c r="I1240" t="str">
        <f t="shared" si="55"/>
        <v>HTS for TB patients (add into HTS testing)</v>
      </c>
      <c r="J1240" t="str">
        <f t="shared" si="55"/>
        <v>Oral Quick, UNIGOLD, Deternime, INSTI</v>
      </c>
      <c r="K1240">
        <f t="shared" si="55"/>
        <v>6520</v>
      </c>
      <c r="L1240">
        <f t="shared" si="55"/>
        <v>1</v>
      </c>
      <c r="M1240">
        <f t="shared" si="55"/>
        <v>6520</v>
      </c>
    </row>
    <row r="1241" spans="1:13">
      <c r="A1241" t="s">
        <v>190</v>
      </c>
      <c r="B1241" t="s">
        <v>802</v>
      </c>
      <c r="C1241" t="s">
        <v>894</v>
      </c>
      <c r="D1241">
        <v>254</v>
      </c>
      <c r="E1241">
        <v>1</v>
      </c>
      <c r="F1241">
        <f t="shared" si="54"/>
        <v>254</v>
      </c>
      <c r="H1241" t="str">
        <f t="shared" si="55"/>
        <v>Tuberculosis</v>
      </c>
      <c r="I1241" t="str">
        <f t="shared" si="55"/>
        <v>IGRA/Skin Test</v>
      </c>
      <c r="J1241" t="str">
        <f t="shared" si="55"/>
        <v xml:space="preserve">Bottle, Blood Collecting Plain Plastic Vacutainer, 5ml_100_MM038700_CMST
</v>
      </c>
      <c r="K1241">
        <f t="shared" si="55"/>
        <v>254</v>
      </c>
      <c r="L1241">
        <f t="shared" si="55"/>
        <v>1</v>
      </c>
      <c r="M1241">
        <f t="shared" si="55"/>
        <v>254</v>
      </c>
    </row>
    <row r="1242" spans="1:13">
      <c r="A1242" t="s">
        <v>190</v>
      </c>
      <c r="B1242" t="s">
        <v>802</v>
      </c>
      <c r="C1242" t="s">
        <v>897</v>
      </c>
      <c r="D1242">
        <v>35.619999999999997</v>
      </c>
      <c r="E1242">
        <v>1</v>
      </c>
      <c r="F1242">
        <f t="shared" si="54"/>
        <v>35.619999999999997</v>
      </c>
      <c r="H1242" t="str">
        <f t="shared" si="55"/>
        <v>Tuberculosis</v>
      </c>
      <c r="I1242" t="str">
        <f t="shared" si="55"/>
        <v>IGRA/Skin Test</v>
      </c>
      <c r="J1242" t="str">
        <f t="shared" si="55"/>
        <v xml:space="preserve">Glove disposable powdered latex large_100_HH077400_CMST
</v>
      </c>
      <c r="K1242">
        <f t="shared" si="55"/>
        <v>35.619999999999997</v>
      </c>
      <c r="L1242">
        <f t="shared" si="55"/>
        <v>1</v>
      </c>
      <c r="M1242">
        <f t="shared" si="55"/>
        <v>35.619999999999997</v>
      </c>
    </row>
    <row r="1243" spans="1:13">
      <c r="A1243" t="s">
        <v>190</v>
      </c>
      <c r="B1243" t="s">
        <v>802</v>
      </c>
      <c r="C1243" t="s">
        <v>1303</v>
      </c>
      <c r="D1243">
        <v>0</v>
      </c>
      <c r="E1243">
        <v>1</v>
      </c>
      <c r="F1243">
        <f t="shared" si="54"/>
        <v>0</v>
      </c>
      <c r="H1243" t="str">
        <f t="shared" si="55"/>
        <v>Tuberculosis</v>
      </c>
      <c r="I1243" t="str">
        <f t="shared" si="55"/>
        <v>IGRA/Skin Test</v>
      </c>
      <c r="J1243" t="str">
        <f t="shared" si="55"/>
        <v>IGRA ELISA Assay</v>
      </c>
      <c r="K1243">
        <f t="shared" si="55"/>
        <v>0</v>
      </c>
      <c r="L1243">
        <f t="shared" si="55"/>
        <v>1</v>
      </c>
      <c r="M1243">
        <f t="shared" si="55"/>
        <v>0</v>
      </c>
    </row>
    <row r="1244" spans="1:13">
      <c r="A1244" t="s">
        <v>190</v>
      </c>
      <c r="B1244" t="s">
        <v>802</v>
      </c>
      <c r="C1244" t="s">
        <v>839</v>
      </c>
      <c r="D1244">
        <v>153.52000000000001</v>
      </c>
      <c r="E1244">
        <v>1</v>
      </c>
      <c r="F1244">
        <f t="shared" si="54"/>
        <v>153.52000000000001</v>
      </c>
      <c r="H1244" t="str">
        <f t="shared" si="55"/>
        <v>Tuberculosis</v>
      </c>
      <c r="I1244" t="str">
        <f t="shared" si="55"/>
        <v>IGRA/Skin Test</v>
      </c>
      <c r="J1244" t="str">
        <f t="shared" si="55"/>
        <v xml:space="preserve">Syringe, autodestruct, 5ml, disposable, hypoluer with 21g needle_Each_HH150000_CMST + Alcohol swabs/wipes 70% isopropyl alcohol 100 pieces_100_FF000300_CMST
</v>
      </c>
      <c r="K1244">
        <f t="shared" si="55"/>
        <v>153.52000000000001</v>
      </c>
      <c r="L1244">
        <f t="shared" si="55"/>
        <v>1</v>
      </c>
      <c r="M1244">
        <f t="shared" si="55"/>
        <v>153.52000000000001</v>
      </c>
    </row>
    <row r="1245" spans="1:13">
      <c r="A1245" t="s">
        <v>190</v>
      </c>
      <c r="B1245" t="s">
        <v>196</v>
      </c>
      <c r="C1245" t="s">
        <v>1304</v>
      </c>
      <c r="D1245">
        <v>12000</v>
      </c>
      <c r="E1245">
        <v>1</v>
      </c>
      <c r="F1245">
        <f t="shared" si="54"/>
        <v>12000</v>
      </c>
      <c r="H1245" t="str">
        <f t="shared" si="55"/>
        <v>Tuberculosis</v>
      </c>
      <c r="I1245" t="str">
        <f t="shared" si="55"/>
        <v>Isonized Preventive Therapy for children in contact with TB patients</v>
      </c>
      <c r="J1245" t="str">
        <f t="shared" si="55"/>
        <v>3HP (RPT 300mg/INH 150mg)</v>
      </c>
      <c r="K1245">
        <f t="shared" si="55"/>
        <v>12000</v>
      </c>
      <c r="L1245">
        <f t="shared" si="55"/>
        <v>1</v>
      </c>
      <c r="M1245">
        <f t="shared" si="55"/>
        <v>12000</v>
      </c>
    </row>
    <row r="1246" spans="1:13">
      <c r="A1246" t="s">
        <v>190</v>
      </c>
      <c r="B1246" t="s">
        <v>803</v>
      </c>
      <c r="C1246" t="s">
        <v>1304</v>
      </c>
      <c r="D1246">
        <v>12000</v>
      </c>
      <c r="E1246">
        <v>1</v>
      </c>
      <c r="F1246">
        <f t="shared" si="54"/>
        <v>12000</v>
      </c>
      <c r="H1246" t="str">
        <f t="shared" si="55"/>
        <v>Tuberculosis</v>
      </c>
      <c r="I1246" t="str">
        <f t="shared" si="55"/>
        <v>Isonized Preventive Therapy for HIV+ people</v>
      </c>
      <c r="J1246" t="str">
        <f t="shared" si="55"/>
        <v>3HP (RPT 300mg/INH 150mg)</v>
      </c>
      <c r="K1246">
        <f t="shared" si="55"/>
        <v>12000</v>
      </c>
      <c r="L1246">
        <f t="shared" si="55"/>
        <v>1</v>
      </c>
      <c r="M1246">
        <f t="shared" si="55"/>
        <v>12000</v>
      </c>
    </row>
    <row r="1247" spans="1:13">
      <c r="A1247" t="s">
        <v>190</v>
      </c>
      <c r="B1247" t="s">
        <v>804</v>
      </c>
      <c r="C1247" t="s">
        <v>897</v>
      </c>
      <c r="D1247">
        <v>35.619999999999997</v>
      </c>
      <c r="E1247">
        <v>1</v>
      </c>
      <c r="F1247">
        <f t="shared" si="54"/>
        <v>35.619999999999997</v>
      </c>
      <c r="H1247" t="str">
        <f t="shared" si="55"/>
        <v>Tuberculosis</v>
      </c>
      <c r="I1247" t="str">
        <f t="shared" si="55"/>
        <v>LPA test</v>
      </c>
      <c r="J1247" t="str">
        <f t="shared" si="55"/>
        <v xml:space="preserve">Glove disposable powdered latex large_100_HH077400_CMST
</v>
      </c>
      <c r="K1247">
        <f t="shared" si="55"/>
        <v>35.619999999999997</v>
      </c>
      <c r="L1247">
        <f t="shared" si="55"/>
        <v>1</v>
      </c>
      <c r="M1247">
        <f t="shared" si="55"/>
        <v>35.619999999999997</v>
      </c>
    </row>
    <row r="1248" spans="1:13">
      <c r="A1248" t="s">
        <v>190</v>
      </c>
      <c r="B1248" t="s">
        <v>805</v>
      </c>
      <c r="C1248" t="s">
        <v>897</v>
      </c>
      <c r="D1248">
        <v>35.619999999999997</v>
      </c>
      <c r="E1248">
        <v>1</v>
      </c>
      <c r="F1248">
        <f t="shared" si="54"/>
        <v>35.619999999999997</v>
      </c>
      <c r="H1248" t="str">
        <f t="shared" si="55"/>
        <v>Tuberculosis</v>
      </c>
      <c r="I1248" t="str">
        <f t="shared" si="55"/>
        <v>Microscopy Test</v>
      </c>
      <c r="J1248" t="str">
        <f t="shared" si="55"/>
        <v xml:space="preserve">Glove disposable powdered latex large_100_HH077400_CMST
</v>
      </c>
      <c r="K1248">
        <f t="shared" si="55"/>
        <v>35.619999999999997</v>
      </c>
      <c r="L1248">
        <f t="shared" si="55"/>
        <v>1</v>
      </c>
      <c r="M1248">
        <f t="shared" si="55"/>
        <v>35.619999999999997</v>
      </c>
    </row>
    <row r="1249" spans="1:13">
      <c r="A1249" t="s">
        <v>190</v>
      </c>
      <c r="B1249" t="s">
        <v>805</v>
      </c>
      <c r="C1249" t="s">
        <v>1301</v>
      </c>
      <c r="D1249">
        <v>0</v>
      </c>
      <c r="E1249">
        <v>1</v>
      </c>
      <c r="F1249">
        <f t="shared" si="54"/>
        <v>0</v>
      </c>
      <c r="H1249" t="str">
        <f t="shared" si="55"/>
        <v>Tuberculosis</v>
      </c>
      <c r="I1249" t="str">
        <f t="shared" si="55"/>
        <v>Microscopy Test</v>
      </c>
      <c r="J1249" t="str">
        <f t="shared" si="55"/>
        <v>sputum container</v>
      </c>
      <c r="K1249">
        <f t="shared" si="55"/>
        <v>0</v>
      </c>
      <c r="L1249">
        <f t="shared" si="55"/>
        <v>1</v>
      </c>
      <c r="M1249">
        <f t="shared" si="55"/>
        <v>0</v>
      </c>
    </row>
    <row r="1250" spans="1:13">
      <c r="A1250" t="s">
        <v>190</v>
      </c>
      <c r="B1250" t="s">
        <v>806</v>
      </c>
      <c r="C1250" t="s">
        <v>897</v>
      </c>
      <c r="D1250">
        <v>35.619999999999997</v>
      </c>
      <c r="E1250">
        <v>1</v>
      </c>
      <c r="F1250">
        <f t="shared" si="54"/>
        <v>35.619999999999997</v>
      </c>
      <c r="H1250" t="str">
        <f t="shared" si="55"/>
        <v>Tuberculosis</v>
      </c>
      <c r="I1250" t="str">
        <f t="shared" si="55"/>
        <v>Mycobacterium Growth Indicator tube (MGIT)</v>
      </c>
      <c r="J1250" t="str">
        <f t="shared" si="55"/>
        <v xml:space="preserve">Glove disposable powdered latex large_100_HH077400_CMST
</v>
      </c>
      <c r="K1250">
        <f t="shared" si="55"/>
        <v>35.619999999999997</v>
      </c>
      <c r="L1250">
        <f t="shared" si="55"/>
        <v>1</v>
      </c>
      <c r="M1250">
        <f t="shared" si="55"/>
        <v>35.619999999999997</v>
      </c>
    </row>
    <row r="1251" spans="1:13">
      <c r="A1251" t="s">
        <v>190</v>
      </c>
      <c r="B1251" t="s">
        <v>807</v>
      </c>
      <c r="C1251" t="s">
        <v>897</v>
      </c>
      <c r="D1251">
        <v>71.239999999999995</v>
      </c>
      <c r="E1251">
        <v>2</v>
      </c>
      <c r="F1251">
        <f t="shared" si="54"/>
        <v>142.47999999999999</v>
      </c>
      <c r="H1251" t="str">
        <f t="shared" si="55"/>
        <v>Tuberculosis</v>
      </c>
      <c r="I1251" t="str">
        <f t="shared" si="55"/>
        <v>Ultrasound</v>
      </c>
      <c r="J1251" t="str">
        <f t="shared" si="55"/>
        <v xml:space="preserve">Glove disposable powdered latex large_100_HH077400_CMST
</v>
      </c>
      <c r="K1251">
        <f t="shared" si="55"/>
        <v>71.239999999999995</v>
      </c>
      <c r="L1251">
        <f t="shared" si="55"/>
        <v>2</v>
      </c>
      <c r="M1251">
        <f t="shared" si="55"/>
        <v>142.47999999999999</v>
      </c>
    </row>
    <row r="1252" spans="1:13">
      <c r="A1252" t="s">
        <v>190</v>
      </c>
      <c r="B1252" t="s">
        <v>808</v>
      </c>
      <c r="C1252" t="s">
        <v>1305</v>
      </c>
      <c r="D1252">
        <v>0</v>
      </c>
      <c r="E1252">
        <v>1</v>
      </c>
      <c r="F1252">
        <f t="shared" si="54"/>
        <v>0</v>
      </c>
      <c r="H1252" t="str">
        <f t="shared" si="55"/>
        <v>Tuberculosis</v>
      </c>
      <c r="I1252" t="str">
        <f t="shared" si="55"/>
        <v>Urine LAM</v>
      </c>
      <c r="J1252" t="str">
        <f t="shared" si="55"/>
        <v>Collection bottle</v>
      </c>
      <c r="K1252">
        <f t="shared" si="55"/>
        <v>0</v>
      </c>
      <c r="L1252">
        <f t="shared" si="55"/>
        <v>1</v>
      </c>
      <c r="M1252">
        <f t="shared" si="55"/>
        <v>0</v>
      </c>
    </row>
    <row r="1253" spans="1:13">
      <c r="A1253" t="s">
        <v>190</v>
      </c>
      <c r="B1253" t="s">
        <v>808</v>
      </c>
      <c r="C1253" t="s">
        <v>897</v>
      </c>
      <c r="D1253">
        <v>35.619999999999997</v>
      </c>
      <c r="E1253">
        <v>1</v>
      </c>
      <c r="F1253">
        <f t="shared" si="54"/>
        <v>35.619999999999997</v>
      </c>
      <c r="H1253" t="str">
        <f t="shared" si="55"/>
        <v>Tuberculosis</v>
      </c>
      <c r="I1253" t="str">
        <f t="shared" si="55"/>
        <v>Urine LAM</v>
      </c>
      <c r="J1253" t="str">
        <f t="shared" si="55"/>
        <v xml:space="preserve">Glove disposable powdered latex large_100_HH077400_CMST
</v>
      </c>
      <c r="K1253">
        <f t="shared" si="55"/>
        <v>35.619999999999997</v>
      </c>
      <c r="L1253">
        <f t="shared" si="55"/>
        <v>1</v>
      </c>
      <c r="M1253">
        <f t="shared" si="55"/>
        <v>35.619999999999997</v>
      </c>
    </row>
    <row r="1254" spans="1:13">
      <c r="A1254" t="s">
        <v>190</v>
      </c>
      <c r="B1254" t="s">
        <v>808</v>
      </c>
      <c r="C1254" t="s">
        <v>1306</v>
      </c>
      <c r="D1254">
        <v>0</v>
      </c>
      <c r="E1254">
        <v>1</v>
      </c>
      <c r="F1254">
        <f t="shared" si="54"/>
        <v>0</v>
      </c>
      <c r="H1254" t="str">
        <f t="shared" si="55"/>
        <v>Tuberculosis</v>
      </c>
      <c r="I1254" t="str">
        <f t="shared" si="55"/>
        <v>Urine LAM</v>
      </c>
      <c r="J1254" t="str">
        <f t="shared" si="55"/>
        <v>Urine LAM test</v>
      </c>
      <c r="K1254">
        <f t="shared" si="55"/>
        <v>0</v>
      </c>
      <c r="L1254">
        <f t="shared" si="55"/>
        <v>1</v>
      </c>
      <c r="M1254">
        <f t="shared" si="55"/>
        <v>0</v>
      </c>
    </row>
    <row r="1255" spans="1:13">
      <c r="A1255" t="s">
        <v>190</v>
      </c>
      <c r="B1255" t="s">
        <v>656</v>
      </c>
      <c r="C1255" t="s">
        <v>1307</v>
      </c>
      <c r="D1255">
        <v>0</v>
      </c>
      <c r="E1255">
        <v>1</v>
      </c>
      <c r="F1255">
        <f t="shared" si="54"/>
        <v>0</v>
      </c>
      <c r="H1255" t="str">
        <f t="shared" si="55"/>
        <v>Tuberculosis</v>
      </c>
      <c r="I1255" t="str">
        <f t="shared" si="55"/>
        <v>(blank)</v>
      </c>
      <c r="J1255" t="str">
        <f t="shared" si="55"/>
        <v>Nutritional support</v>
      </c>
      <c r="K1255">
        <f t="shared" si="55"/>
        <v>0</v>
      </c>
      <c r="L1255">
        <f t="shared" si="55"/>
        <v>1</v>
      </c>
      <c r="M1255">
        <f t="shared" si="55"/>
        <v>0</v>
      </c>
    </row>
    <row r="1256" spans="1:13">
      <c r="A1256" t="s">
        <v>202</v>
      </c>
      <c r="B1256" t="s">
        <v>206</v>
      </c>
      <c r="C1256" t="s">
        <v>206</v>
      </c>
      <c r="D1256">
        <v>152</v>
      </c>
      <c r="E1256">
        <v>1</v>
      </c>
      <c r="F1256">
        <f t="shared" si="54"/>
        <v>152</v>
      </c>
      <c r="H1256" t="str">
        <f t="shared" si="55"/>
        <v>Vaccine Preventable Disease</v>
      </c>
      <c r="I1256" t="str">
        <f t="shared" si="55"/>
        <v>BCG vaccine</v>
      </c>
      <c r="J1256" t="str">
        <f t="shared" si="55"/>
        <v>BCG vaccine</v>
      </c>
      <c r="K1256">
        <f t="shared" si="55"/>
        <v>152</v>
      </c>
      <c r="L1256">
        <f t="shared" si="55"/>
        <v>1</v>
      </c>
      <c r="M1256">
        <f t="shared" si="55"/>
        <v>152</v>
      </c>
    </row>
    <row r="1257" spans="1:13">
      <c r="A1257" t="s">
        <v>202</v>
      </c>
      <c r="B1257" t="s">
        <v>206</v>
      </c>
      <c r="C1257" t="s">
        <v>1308</v>
      </c>
      <c r="D1257">
        <v>6.93</v>
      </c>
      <c r="E1257">
        <v>1</v>
      </c>
      <c r="F1257">
        <f t="shared" si="54"/>
        <v>6.93</v>
      </c>
      <c r="H1257" t="str">
        <f t="shared" si="55"/>
        <v>Vaccine Preventable Disease</v>
      </c>
      <c r="I1257" t="str">
        <f t="shared" si="55"/>
        <v>BCG vaccine</v>
      </c>
      <c r="J1257" t="str">
        <f t="shared" si="55"/>
        <v>Syringe, autodisposable, BCG, 0.1 ml, with needle</v>
      </c>
      <c r="K1257">
        <f t="shared" si="55"/>
        <v>6.93</v>
      </c>
      <c r="L1257">
        <f t="shared" si="55"/>
        <v>1</v>
      </c>
      <c r="M1257">
        <f t="shared" si="55"/>
        <v>6.93</v>
      </c>
    </row>
    <row r="1258" spans="1:13">
      <c r="A1258" t="s">
        <v>202</v>
      </c>
      <c r="B1258" t="s">
        <v>208</v>
      </c>
      <c r="C1258" t="s">
        <v>208</v>
      </c>
      <c r="D1258">
        <v>459</v>
      </c>
      <c r="E1258">
        <v>1</v>
      </c>
      <c r="F1258">
        <f t="shared" si="54"/>
        <v>459</v>
      </c>
      <c r="H1258" t="str">
        <f t="shared" si="55"/>
        <v>Vaccine Preventable Disease</v>
      </c>
      <c r="I1258" t="str">
        <f t="shared" si="55"/>
        <v>HPV vaccine</v>
      </c>
      <c r="J1258" t="str">
        <f t="shared" si="55"/>
        <v>HPV vaccine</v>
      </c>
      <c r="K1258">
        <f t="shared" si="55"/>
        <v>459</v>
      </c>
      <c r="L1258">
        <f t="shared" si="55"/>
        <v>1</v>
      </c>
      <c r="M1258">
        <f t="shared" si="55"/>
        <v>459</v>
      </c>
    </row>
    <row r="1259" spans="1:13">
      <c r="A1259" t="s">
        <v>202</v>
      </c>
      <c r="B1259" t="s">
        <v>208</v>
      </c>
      <c r="C1259" t="s">
        <v>839</v>
      </c>
      <c r="D1259">
        <v>460.55</v>
      </c>
      <c r="E1259">
        <v>1</v>
      </c>
      <c r="F1259">
        <f t="shared" si="54"/>
        <v>460.55</v>
      </c>
      <c r="H1259" t="str">
        <f t="shared" si="55"/>
        <v>Vaccine Preventable Disease</v>
      </c>
      <c r="I1259" t="str">
        <f t="shared" si="55"/>
        <v>HPV vaccine</v>
      </c>
      <c r="J1259" t="str">
        <f t="shared" si="55"/>
        <v xml:space="preserve">Syringe, autodestruct, 5ml, disposable, hypoluer with 21g needle_Each_HH150000_CMST + Alcohol swabs/wipes 70% isopropyl alcohol 100 pieces_100_FF000300_CMST
</v>
      </c>
      <c r="K1259">
        <f t="shared" si="55"/>
        <v>460.55</v>
      </c>
      <c r="L1259">
        <f t="shared" si="55"/>
        <v>1</v>
      </c>
      <c r="M1259">
        <f t="shared" si="55"/>
        <v>460.55</v>
      </c>
    </row>
    <row r="1260" spans="1:13">
      <c r="A1260" t="s">
        <v>202</v>
      </c>
      <c r="B1260" t="s">
        <v>809</v>
      </c>
      <c r="C1260" t="s">
        <v>809</v>
      </c>
      <c r="D1260">
        <v>1152</v>
      </c>
      <c r="E1260">
        <v>1</v>
      </c>
      <c r="F1260">
        <f t="shared" si="54"/>
        <v>1152</v>
      </c>
      <c r="H1260" t="str">
        <f t="shared" si="55"/>
        <v>Vaccine Preventable Disease</v>
      </c>
      <c r="I1260" t="str">
        <f t="shared" si="55"/>
        <v>Measles rubella vaccine</v>
      </c>
      <c r="J1260" t="str">
        <f t="shared" si="55"/>
        <v>Measles rubella vaccine</v>
      </c>
      <c r="K1260">
        <f t="shared" si="55"/>
        <v>1152</v>
      </c>
      <c r="L1260">
        <f t="shared" si="55"/>
        <v>1</v>
      </c>
      <c r="M1260">
        <f t="shared" si="55"/>
        <v>1152</v>
      </c>
    </row>
    <row r="1261" spans="1:13">
      <c r="A1261" t="s">
        <v>202</v>
      </c>
      <c r="B1261" t="s">
        <v>809</v>
      </c>
      <c r="C1261" t="s">
        <v>839</v>
      </c>
      <c r="D1261">
        <v>307.02999999999997</v>
      </c>
      <c r="E1261">
        <v>1</v>
      </c>
      <c r="F1261">
        <f t="shared" si="54"/>
        <v>307.02999999999997</v>
      </c>
      <c r="H1261" t="str">
        <f t="shared" si="55"/>
        <v>Vaccine Preventable Disease</v>
      </c>
      <c r="I1261" t="str">
        <f t="shared" si="55"/>
        <v>Measles rubella vaccine</v>
      </c>
      <c r="J1261" t="str">
        <f t="shared" si="55"/>
        <v xml:space="preserve">Syringe, autodestruct, 5ml, disposable, hypoluer with 21g needle_Each_HH150000_CMST + Alcohol swabs/wipes 70% isopropyl alcohol 100 pieces_100_FF000300_CMST
</v>
      </c>
      <c r="K1261">
        <f t="shared" si="55"/>
        <v>307.02999999999997</v>
      </c>
      <c r="L1261">
        <f t="shared" si="55"/>
        <v>1</v>
      </c>
      <c r="M1261">
        <f t="shared" si="55"/>
        <v>307.02999999999997</v>
      </c>
    </row>
    <row r="1262" spans="1:13">
      <c r="A1262" t="s">
        <v>202</v>
      </c>
      <c r="B1262" t="s">
        <v>810</v>
      </c>
      <c r="C1262" t="s">
        <v>810</v>
      </c>
      <c r="D1262">
        <v>1048</v>
      </c>
      <c r="E1262">
        <v>1</v>
      </c>
      <c r="F1262">
        <f t="shared" si="54"/>
        <v>1048</v>
      </c>
      <c r="H1262" t="str">
        <f t="shared" si="55"/>
        <v>Vaccine Preventable Disease</v>
      </c>
      <c r="I1262" t="str">
        <f t="shared" si="55"/>
        <v>Oral Cholera</v>
      </c>
      <c r="J1262" t="str">
        <f t="shared" si="55"/>
        <v>Oral Cholera</v>
      </c>
      <c r="K1262">
        <f t="shared" si="55"/>
        <v>1048</v>
      </c>
      <c r="L1262">
        <f t="shared" si="55"/>
        <v>1</v>
      </c>
      <c r="M1262">
        <f t="shared" si="55"/>
        <v>1048</v>
      </c>
    </row>
    <row r="1263" spans="1:13">
      <c r="A1263" t="s">
        <v>202</v>
      </c>
      <c r="B1263" t="s">
        <v>209</v>
      </c>
      <c r="C1263" t="s">
        <v>1309</v>
      </c>
      <c r="D1263">
        <v>3024</v>
      </c>
      <c r="E1263">
        <v>1</v>
      </c>
      <c r="F1263">
        <f t="shared" si="54"/>
        <v>3024</v>
      </c>
      <c r="H1263" t="str">
        <f t="shared" si="55"/>
        <v>Vaccine Preventable Disease</v>
      </c>
      <c r="I1263" t="str">
        <f t="shared" si="55"/>
        <v>Pentavalent (DPT-Hep-Hib)</v>
      </c>
      <c r="J1263" t="str">
        <f t="shared" si="55"/>
        <v>Pentavalent vaccine</v>
      </c>
      <c r="K1263">
        <f t="shared" si="55"/>
        <v>3024</v>
      </c>
      <c r="L1263">
        <f t="shared" si="55"/>
        <v>1</v>
      </c>
      <c r="M1263">
        <f t="shared" si="55"/>
        <v>3024</v>
      </c>
    </row>
    <row r="1264" spans="1:13">
      <c r="A1264" t="s">
        <v>202</v>
      </c>
      <c r="B1264" t="s">
        <v>209</v>
      </c>
      <c r="C1264" t="s">
        <v>839</v>
      </c>
      <c r="D1264">
        <v>460.55</v>
      </c>
      <c r="E1264">
        <v>1</v>
      </c>
      <c r="F1264">
        <f t="shared" si="54"/>
        <v>460.55</v>
      </c>
      <c r="H1264" t="str">
        <f t="shared" si="55"/>
        <v>Vaccine Preventable Disease</v>
      </c>
      <c r="I1264" t="str">
        <f t="shared" si="55"/>
        <v>Pentavalent (DPT-Hep-Hib)</v>
      </c>
      <c r="J1264" t="str">
        <f t="shared" si="55"/>
        <v xml:space="preserve">Syringe, autodestruct, 5ml, disposable, hypoluer with 21g needle_Each_HH150000_CMST + Alcohol swabs/wipes 70% isopropyl alcohol 100 pieces_100_FF000300_CMST
</v>
      </c>
      <c r="K1264">
        <f t="shared" si="55"/>
        <v>460.55</v>
      </c>
      <c r="L1264">
        <f t="shared" si="55"/>
        <v>1</v>
      </c>
      <c r="M1264">
        <f t="shared" si="55"/>
        <v>460.55</v>
      </c>
    </row>
    <row r="1265" spans="1:13">
      <c r="A1265" t="s">
        <v>202</v>
      </c>
      <c r="B1265" t="s">
        <v>207</v>
      </c>
      <c r="C1265" t="s">
        <v>207</v>
      </c>
      <c r="D1265">
        <v>1992</v>
      </c>
      <c r="E1265">
        <v>1</v>
      </c>
      <c r="F1265">
        <f t="shared" si="54"/>
        <v>1992</v>
      </c>
      <c r="H1265" t="str">
        <f t="shared" si="55"/>
        <v>Vaccine Preventable Disease</v>
      </c>
      <c r="I1265" t="str">
        <f t="shared" si="55"/>
        <v>Pneumococcal vaccine</v>
      </c>
      <c r="J1265" t="str">
        <f t="shared" si="55"/>
        <v>Pneumococcal vaccine</v>
      </c>
      <c r="K1265">
        <f t="shared" si="55"/>
        <v>1992</v>
      </c>
      <c r="L1265">
        <f t="shared" si="55"/>
        <v>1</v>
      </c>
      <c r="M1265">
        <f t="shared" si="55"/>
        <v>1992</v>
      </c>
    </row>
    <row r="1266" spans="1:13">
      <c r="A1266" t="s">
        <v>202</v>
      </c>
      <c r="B1266" t="s">
        <v>207</v>
      </c>
      <c r="C1266" t="s">
        <v>839</v>
      </c>
      <c r="D1266">
        <v>460.55</v>
      </c>
      <c r="E1266">
        <v>1</v>
      </c>
      <c r="F1266">
        <f t="shared" si="54"/>
        <v>460.55</v>
      </c>
      <c r="H1266" t="str">
        <f t="shared" si="55"/>
        <v>Vaccine Preventable Disease</v>
      </c>
      <c r="I1266" t="str">
        <f t="shared" si="55"/>
        <v>Pneumococcal vaccine</v>
      </c>
      <c r="J1266" t="str">
        <f t="shared" si="55"/>
        <v xml:space="preserve">Syringe, autodestruct, 5ml, disposable, hypoluer with 21g needle_Each_HH150000_CMST + Alcohol swabs/wipes 70% isopropyl alcohol 100 pieces_100_FF000300_CMST
</v>
      </c>
      <c r="K1266">
        <f t="shared" si="55"/>
        <v>460.55</v>
      </c>
      <c r="L1266">
        <f t="shared" si="55"/>
        <v>1</v>
      </c>
      <c r="M1266">
        <f t="shared" si="55"/>
        <v>460.55</v>
      </c>
    </row>
    <row r="1267" spans="1:13">
      <c r="A1267" t="s">
        <v>202</v>
      </c>
      <c r="B1267" t="s">
        <v>205</v>
      </c>
      <c r="C1267" t="s">
        <v>205</v>
      </c>
      <c r="D1267">
        <v>672</v>
      </c>
      <c r="E1267">
        <v>1</v>
      </c>
      <c r="F1267">
        <f t="shared" si="54"/>
        <v>672</v>
      </c>
      <c r="H1267" t="str">
        <f t="shared" si="55"/>
        <v>Vaccine Preventable Disease</v>
      </c>
      <c r="I1267" t="str">
        <f t="shared" si="55"/>
        <v>Polio vaccine</v>
      </c>
      <c r="J1267" t="str">
        <f t="shared" si="55"/>
        <v>Polio vaccine</v>
      </c>
      <c r="K1267">
        <f t="shared" si="55"/>
        <v>672</v>
      </c>
      <c r="L1267">
        <f t="shared" si="55"/>
        <v>1</v>
      </c>
      <c r="M1267">
        <f t="shared" si="55"/>
        <v>672</v>
      </c>
    </row>
    <row r="1268" spans="1:13">
      <c r="A1268" t="s">
        <v>202</v>
      </c>
      <c r="B1268" t="s">
        <v>205</v>
      </c>
      <c r="C1268" t="s">
        <v>839</v>
      </c>
      <c r="D1268">
        <v>153.52000000000001</v>
      </c>
      <c r="E1268">
        <v>1</v>
      </c>
      <c r="F1268">
        <f t="shared" si="54"/>
        <v>153.52000000000001</v>
      </c>
      <c r="H1268" t="str">
        <f t="shared" si="55"/>
        <v>Vaccine Preventable Disease</v>
      </c>
      <c r="I1268" t="str">
        <f t="shared" si="55"/>
        <v>Polio vaccine</v>
      </c>
      <c r="J1268" t="str">
        <f t="shared" si="55"/>
        <v xml:space="preserve">Syringe, autodestruct, 5ml, disposable, hypoluer with 21g needle_Each_HH150000_CMST + Alcohol swabs/wipes 70% isopropyl alcohol 100 pieces_100_FF000300_CMST
</v>
      </c>
      <c r="K1268">
        <f t="shared" si="55"/>
        <v>153.52000000000001</v>
      </c>
      <c r="L1268">
        <f t="shared" si="55"/>
        <v>1</v>
      </c>
      <c r="M1268">
        <f t="shared" si="55"/>
        <v>153.52000000000001</v>
      </c>
    </row>
    <row r="1269" spans="1:13">
      <c r="A1269" t="s">
        <v>202</v>
      </c>
      <c r="B1269" t="s">
        <v>204</v>
      </c>
      <c r="C1269" t="s">
        <v>204</v>
      </c>
      <c r="D1269">
        <v>368</v>
      </c>
      <c r="E1269">
        <v>1</v>
      </c>
      <c r="F1269">
        <f t="shared" si="54"/>
        <v>368</v>
      </c>
      <c r="H1269" t="str">
        <f t="shared" si="55"/>
        <v>Vaccine Preventable Disease</v>
      </c>
      <c r="I1269" t="str">
        <f t="shared" si="55"/>
        <v>Rotavirus vaccine</v>
      </c>
      <c r="J1269" t="str">
        <f t="shared" si="55"/>
        <v>Rotavirus vaccine</v>
      </c>
      <c r="K1269">
        <f t="shared" si="55"/>
        <v>368</v>
      </c>
      <c r="L1269">
        <f t="shared" si="55"/>
        <v>1</v>
      </c>
      <c r="M1269">
        <f t="shared" si="55"/>
        <v>368</v>
      </c>
    </row>
    <row r="1270" spans="1:13">
      <c r="A1270" t="s">
        <v>656</v>
      </c>
      <c r="B1270" t="s">
        <v>657</v>
      </c>
      <c r="C1270" t="s">
        <v>1016</v>
      </c>
      <c r="D1270">
        <v>142.46</v>
      </c>
      <c r="E1270">
        <v>1</v>
      </c>
      <c r="F1270">
        <f t="shared" si="54"/>
        <v>142.46</v>
      </c>
      <c r="H1270" t="str">
        <f t="shared" si="55"/>
        <v>(blank)</v>
      </c>
      <c r="I1270" t="str">
        <f t="shared" si="55"/>
        <v>Safe abortion services</v>
      </c>
      <c r="J1270" t="str">
        <f t="shared" si="55"/>
        <v xml:space="preserve">Misoprostol 200 mcg, tablets_100_AA045000_CMST
</v>
      </c>
      <c r="K1270">
        <f t="shared" si="55"/>
        <v>142.46</v>
      </c>
      <c r="L1270">
        <f t="shared" si="55"/>
        <v>1</v>
      </c>
      <c r="M1270">
        <f t="shared" si="55"/>
        <v>142.46</v>
      </c>
    </row>
    <row r="1271" spans="1:13">
      <c r="A1271" t="s">
        <v>656</v>
      </c>
      <c r="B1271" t="s">
        <v>657</v>
      </c>
      <c r="C1271" t="s">
        <v>834</v>
      </c>
      <c r="D1271">
        <v>78.959999999999994</v>
      </c>
      <c r="E1271">
        <v>1</v>
      </c>
      <c r="F1271">
        <f t="shared" si="54"/>
        <v>78.959999999999994</v>
      </c>
      <c r="H1271" t="str">
        <f t="shared" si="55"/>
        <v>(blank)</v>
      </c>
      <c r="I1271" t="str">
        <f t="shared" si="55"/>
        <v>Safe abortion services</v>
      </c>
      <c r="J1271" t="str">
        <f t="shared" si="55"/>
        <v xml:space="preserve">Paracetamol 500mg, tablets_1000_AA049500_CMST
</v>
      </c>
      <c r="K1271">
        <f t="shared" si="55"/>
        <v>78.959999999999994</v>
      </c>
      <c r="L1271">
        <f t="shared" si="55"/>
        <v>1</v>
      </c>
      <c r="M1271">
        <f t="shared" si="55"/>
        <v>78.959999999999994</v>
      </c>
    </row>
    <row r="1272" spans="1:13">
      <c r="A1272" t="s">
        <v>656</v>
      </c>
      <c r="B1272" t="s">
        <v>162</v>
      </c>
      <c r="C1272" t="s">
        <v>1310</v>
      </c>
      <c r="D1272">
        <v>567.92999999999995</v>
      </c>
      <c r="E1272">
        <v>1</v>
      </c>
      <c r="F1272">
        <f t="shared" si="54"/>
        <v>567.92999999999995</v>
      </c>
      <c r="H1272" t="str">
        <f t="shared" si="55"/>
        <v>(blank)</v>
      </c>
      <c r="I1272" t="str">
        <f t="shared" si="55"/>
        <v>Treatment of cases with rheumatic heart disease</v>
      </c>
      <c r="J1272" t="str">
        <f t="shared" si="55"/>
        <v>Ultrasound gel</v>
      </c>
      <c r="K1272">
        <f t="shared" si="55"/>
        <v>567.92999999999995</v>
      </c>
      <c r="L1272">
        <f t="shared" si="55"/>
        <v>1</v>
      </c>
      <c r="M1272">
        <f t="shared" si="55"/>
        <v>567.92999999999995</v>
      </c>
    </row>
    <row r="1273" spans="1:13">
      <c r="A1273" t="s">
        <v>656</v>
      </c>
      <c r="B1273" t="s">
        <v>656</v>
      </c>
      <c r="C1273" t="s">
        <v>656</v>
      </c>
      <c r="E1273">
        <v>1</v>
      </c>
      <c r="F1273">
        <f t="shared" si="54"/>
        <v>0</v>
      </c>
      <c r="H1273" t="s">
        <v>656</v>
      </c>
      <c r="I1273" t="s">
        <v>656</v>
      </c>
      <c r="J1273" t="s">
        <v>656</v>
      </c>
      <c r="L1273">
        <v>1</v>
      </c>
      <c r="M1273">
        <f t="shared" ref="M1273" si="56">L1273*K1273</f>
        <v>0</v>
      </c>
    </row>
    <row r="1274" spans="1:13">
      <c r="A1274" t="s">
        <v>649</v>
      </c>
      <c r="D1274">
        <v>53579495.094999999</v>
      </c>
      <c r="E1274">
        <v>1242.3500000000008</v>
      </c>
      <c r="H1274" t="s">
        <v>649</v>
      </c>
      <c r="K1274">
        <v>53580251.434999995</v>
      </c>
      <c r="L1274">
        <v>1242.7500000000007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8376A-502E-D140-8042-BD6A98C3B504}">
  <sheetPr>
    <tabColor theme="8" tint="-0.249977111117893"/>
  </sheetPr>
  <dimension ref="A1:U2277"/>
  <sheetViews>
    <sheetView topLeftCell="M1" workbookViewId="0">
      <selection activeCell="M8" sqref="M8"/>
    </sheetView>
  </sheetViews>
  <sheetFormatPr defaultColWidth="8.6640625" defaultRowHeight="14.4"/>
  <cols>
    <col min="1" max="2" width="21.109375" customWidth="1"/>
    <col min="3" max="3" width="42.44140625" customWidth="1"/>
    <col min="4" max="7" width="21.109375" customWidth="1"/>
    <col min="8" max="8" width="27.6640625" customWidth="1"/>
    <col min="9" max="19" width="21.109375" customWidth="1"/>
    <col min="20" max="20" width="34.44140625" customWidth="1"/>
    <col min="21" max="21" width="21.109375" customWidth="1"/>
  </cols>
  <sheetData>
    <row r="1" spans="1:21" ht="63" thickBot="1">
      <c r="A1" s="782"/>
      <c r="B1" s="782"/>
      <c r="C1" s="782"/>
      <c r="D1" s="782"/>
      <c r="E1" s="782"/>
      <c r="F1" s="782"/>
      <c r="G1" s="782"/>
      <c r="H1" s="782" t="s">
        <v>1311</v>
      </c>
      <c r="I1" s="782" t="s">
        <v>1312</v>
      </c>
      <c r="J1" s="782"/>
      <c r="K1" s="782"/>
      <c r="L1" s="782" t="s">
        <v>1312</v>
      </c>
      <c r="M1" s="782"/>
      <c r="N1" s="782" t="s">
        <v>1312</v>
      </c>
      <c r="O1" s="782">
        <v>1</v>
      </c>
      <c r="P1" s="783" t="s">
        <v>1312</v>
      </c>
      <c r="Q1" s="783" t="s">
        <v>1312</v>
      </c>
      <c r="R1" s="782"/>
      <c r="S1" s="782"/>
      <c r="T1" s="782"/>
      <c r="U1" s="782"/>
    </row>
    <row r="2" spans="1:21" ht="63" thickBot="1">
      <c r="A2" s="784" t="s">
        <v>653</v>
      </c>
      <c r="B2" s="784" t="s">
        <v>1313</v>
      </c>
      <c r="C2" s="784" t="s">
        <v>654</v>
      </c>
      <c r="D2" s="784" t="s">
        <v>31</v>
      </c>
      <c r="E2" s="784" t="s">
        <v>1314</v>
      </c>
      <c r="F2" s="784" t="s">
        <v>1315</v>
      </c>
      <c r="G2" s="784" t="s">
        <v>1316</v>
      </c>
      <c r="H2" s="784" t="s">
        <v>813</v>
      </c>
      <c r="I2" s="784" t="s">
        <v>811</v>
      </c>
      <c r="J2" s="784" t="s">
        <v>1317</v>
      </c>
      <c r="K2" s="784" t="s">
        <v>1318</v>
      </c>
      <c r="L2" s="784" t="s">
        <v>1319</v>
      </c>
      <c r="M2" s="784" t="s">
        <v>1320</v>
      </c>
      <c r="N2" s="784" t="s">
        <v>1321</v>
      </c>
      <c r="O2" s="784" t="s">
        <v>1322</v>
      </c>
      <c r="P2" s="784" t="s">
        <v>1323</v>
      </c>
      <c r="Q2" s="784" t="s">
        <v>1324</v>
      </c>
      <c r="R2" s="784" t="s">
        <v>1325</v>
      </c>
      <c r="S2" s="784" t="s">
        <v>1326</v>
      </c>
      <c r="T2" s="784" t="s">
        <v>1327</v>
      </c>
      <c r="U2" s="784" t="s">
        <v>630</v>
      </c>
    </row>
    <row r="3" spans="1:21" ht="109.8" thickBot="1">
      <c r="A3" s="785" t="s">
        <v>101</v>
      </c>
      <c r="B3" s="786" t="s">
        <v>102</v>
      </c>
      <c r="C3" t="s">
        <v>106</v>
      </c>
      <c r="D3" s="787" t="s">
        <v>1328</v>
      </c>
      <c r="E3" s="787" t="s">
        <v>1329</v>
      </c>
      <c r="F3" s="787" t="str">
        <f>IF($E3 = "", "", VLOOKUP($E3,'[1]levels of intervention'!$A$1:$B$12,2,FALSE))</f>
        <v>all</v>
      </c>
      <c r="G3" s="788" t="s">
        <v>1330</v>
      </c>
      <c r="H3" s="789" t="s">
        <v>992</v>
      </c>
      <c r="I3" s="789" t="s">
        <v>1331</v>
      </c>
      <c r="J3" s="789" t="s">
        <v>1332</v>
      </c>
      <c r="K3" s="789">
        <v>30</v>
      </c>
      <c r="L3" s="789">
        <v>1</v>
      </c>
      <c r="M3" s="789">
        <v>8</v>
      </c>
      <c r="N3" s="789" t="s">
        <v>55</v>
      </c>
      <c r="O3" s="789">
        <v>240</v>
      </c>
      <c r="P3" s="789">
        <v>2.2524700000000002</v>
      </c>
      <c r="Q3" s="789">
        <v>540.59</v>
      </c>
      <c r="R3" s="790">
        <v>1</v>
      </c>
      <c r="S3" s="790">
        <f>IF(R3="",1,R3)</f>
        <v>1</v>
      </c>
      <c r="T3" s="789" t="s">
        <v>1333</v>
      </c>
      <c r="U3" s="789"/>
    </row>
    <row r="4" spans="1:21" ht="47.4" thickBot="1">
      <c r="A4" s="791" t="s">
        <v>101</v>
      </c>
      <c r="B4" s="786"/>
      <c r="C4" t="s">
        <v>104</v>
      </c>
      <c r="D4" s="787" t="s">
        <v>104</v>
      </c>
      <c r="E4" s="787" t="s">
        <v>1329</v>
      </c>
      <c r="F4" s="787" t="str">
        <f>IF($E4 = "", "", VLOOKUP($E4,'[1]levels of intervention'!$A$1:$B$12,2,FALSE))</f>
        <v>all</v>
      </c>
      <c r="G4" s="789"/>
      <c r="H4" s="789" t="s">
        <v>963</v>
      </c>
      <c r="I4" s="789" t="s">
        <v>1331</v>
      </c>
      <c r="J4" s="789" t="s">
        <v>1334</v>
      </c>
      <c r="K4" s="789">
        <v>2</v>
      </c>
      <c r="L4" s="789"/>
      <c r="M4" s="789">
        <v>1</v>
      </c>
      <c r="N4" s="789" t="s">
        <v>1335</v>
      </c>
      <c r="O4" s="792">
        <v>1</v>
      </c>
      <c r="P4" s="789">
        <v>367.54</v>
      </c>
      <c r="Q4" s="789">
        <v>367.54</v>
      </c>
      <c r="R4" s="790">
        <v>1</v>
      </c>
      <c r="S4" s="790">
        <f t="shared" ref="S4:S67" si="0">IF(R4="",1,R4)</f>
        <v>1</v>
      </c>
      <c r="T4" s="789" t="s">
        <v>1336</v>
      </c>
      <c r="U4" s="789" t="s">
        <v>1337</v>
      </c>
    </row>
    <row r="5" spans="1:21" ht="58.2" thickBot="1">
      <c r="A5" s="791" t="s">
        <v>101</v>
      </c>
      <c r="B5" s="786"/>
      <c r="C5" t="s">
        <v>104</v>
      </c>
      <c r="D5" s="787" t="s">
        <v>104</v>
      </c>
      <c r="E5" s="787" t="s">
        <v>1329</v>
      </c>
      <c r="F5" s="787" t="str">
        <f>IF($E5 = "", "", VLOOKUP($E5,'[1]levels of intervention'!$A$1:$B$12,2,FALSE))</f>
        <v>all</v>
      </c>
      <c r="G5" s="789"/>
      <c r="H5" s="789" t="s">
        <v>927</v>
      </c>
      <c r="I5" s="789" t="s">
        <v>1331</v>
      </c>
      <c r="J5" s="789" t="s">
        <v>1338</v>
      </c>
      <c r="K5" s="789">
        <v>2</v>
      </c>
      <c r="L5" s="789">
        <v>1</v>
      </c>
      <c r="M5" s="789">
        <v>1</v>
      </c>
      <c r="N5" s="789" t="s">
        <v>1335</v>
      </c>
      <c r="O5" s="789">
        <v>2</v>
      </c>
      <c r="P5" s="789">
        <v>1800</v>
      </c>
      <c r="Q5" s="793">
        <v>3600</v>
      </c>
      <c r="R5" s="790">
        <v>1</v>
      </c>
      <c r="S5" s="790">
        <f t="shared" si="0"/>
        <v>1</v>
      </c>
      <c r="T5" s="789" t="s">
        <v>1339</v>
      </c>
      <c r="U5" s="794" t="s">
        <v>1340</v>
      </c>
    </row>
    <row r="6" spans="1:21" ht="31.8" thickBot="1">
      <c r="A6" s="791" t="s">
        <v>101</v>
      </c>
      <c r="B6" s="786"/>
      <c r="C6" t="s">
        <v>104</v>
      </c>
      <c r="D6" s="787" t="s">
        <v>104</v>
      </c>
      <c r="E6" s="787" t="s">
        <v>1329</v>
      </c>
      <c r="F6" s="787" t="str">
        <f>IF($E6 = "", "", VLOOKUP($E6,'[1]levels of intervention'!$A$1:$B$12,2,FALSE))</f>
        <v>all</v>
      </c>
      <c r="G6" s="789"/>
      <c r="H6" s="789" t="s">
        <v>958</v>
      </c>
      <c r="I6" s="789" t="s">
        <v>1331</v>
      </c>
      <c r="J6" s="789" t="s">
        <v>1341</v>
      </c>
      <c r="K6" s="789">
        <v>1</v>
      </c>
      <c r="L6" s="789"/>
      <c r="M6" s="789">
        <v>1</v>
      </c>
      <c r="N6" s="789" t="s">
        <v>1335</v>
      </c>
      <c r="O6" s="789">
        <v>0.25</v>
      </c>
      <c r="P6" s="795">
        <v>2689.81</v>
      </c>
      <c r="Q6" s="789">
        <v>672.45</v>
      </c>
      <c r="R6" s="790">
        <v>1</v>
      </c>
      <c r="S6" s="790">
        <f t="shared" si="0"/>
        <v>1</v>
      </c>
      <c r="T6" s="789" t="s">
        <v>1342</v>
      </c>
      <c r="U6" s="789" t="s">
        <v>1343</v>
      </c>
    </row>
    <row r="7" spans="1:21" ht="31.8" thickBot="1">
      <c r="A7" s="791" t="s">
        <v>101</v>
      </c>
      <c r="B7" s="786"/>
      <c r="C7" t="s">
        <v>104</v>
      </c>
      <c r="D7" s="787" t="s">
        <v>104</v>
      </c>
      <c r="E7" s="787" t="s">
        <v>1329</v>
      </c>
      <c r="F7" s="787" t="str">
        <f>IF($E7 = "", "", VLOOKUP($E7,'[1]levels of intervention'!$A$1:$B$12,2,FALSE))</f>
        <v>all</v>
      </c>
      <c r="G7" s="789"/>
      <c r="H7" s="789" t="s">
        <v>959</v>
      </c>
      <c r="I7" s="789" t="s">
        <v>1331</v>
      </c>
      <c r="J7" s="789" t="s">
        <v>1344</v>
      </c>
      <c r="K7" s="789">
        <v>2</v>
      </c>
      <c r="L7" s="789"/>
      <c r="M7" s="789">
        <v>1</v>
      </c>
      <c r="N7" s="789" t="s">
        <v>1335</v>
      </c>
      <c r="O7" s="789">
        <v>2</v>
      </c>
      <c r="P7" s="789">
        <v>590</v>
      </c>
      <c r="Q7" s="793">
        <v>1180</v>
      </c>
      <c r="R7" s="790">
        <v>1</v>
      </c>
      <c r="S7" s="790">
        <f t="shared" si="0"/>
        <v>1</v>
      </c>
      <c r="T7" s="789" t="s">
        <v>1339</v>
      </c>
      <c r="U7" s="789" t="s">
        <v>1345</v>
      </c>
    </row>
    <row r="8" spans="1:21" ht="31.8" thickBot="1">
      <c r="A8" s="791" t="s">
        <v>101</v>
      </c>
      <c r="B8" s="786"/>
      <c r="C8" t="s">
        <v>104</v>
      </c>
      <c r="D8" s="787" t="s">
        <v>104</v>
      </c>
      <c r="E8" s="787"/>
      <c r="F8" s="787" t="str">
        <f>IF($E8 = "", "", VLOOKUP($E8,'[1]levels of intervention'!$A$1:$B$12,2,FALSE))</f>
        <v/>
      </c>
      <c r="G8" s="789"/>
      <c r="H8" s="789" t="s">
        <v>960</v>
      </c>
      <c r="I8" s="789" t="s">
        <v>1331</v>
      </c>
      <c r="J8" s="789" t="s">
        <v>1338</v>
      </c>
      <c r="K8" s="789">
        <v>2</v>
      </c>
      <c r="L8" s="789"/>
      <c r="M8" s="789">
        <v>1</v>
      </c>
      <c r="N8" s="789" t="s">
        <v>1335</v>
      </c>
      <c r="O8" s="789">
        <v>2</v>
      </c>
      <c r="P8" s="789">
        <v>273.57</v>
      </c>
      <c r="Q8" s="789">
        <v>547.14</v>
      </c>
      <c r="R8" s="790">
        <v>1</v>
      </c>
      <c r="S8" s="790">
        <f t="shared" si="0"/>
        <v>1</v>
      </c>
      <c r="T8" s="789" t="s">
        <v>1339</v>
      </c>
      <c r="U8" s="789" t="s">
        <v>1346</v>
      </c>
    </row>
    <row r="9" spans="1:21" ht="78.599999999999994" thickBot="1">
      <c r="A9" s="791" t="s">
        <v>101</v>
      </c>
      <c r="B9" s="786"/>
      <c r="C9" t="s">
        <v>106</v>
      </c>
      <c r="D9" s="787" t="s">
        <v>1328</v>
      </c>
      <c r="E9" s="787" t="s">
        <v>1329</v>
      </c>
      <c r="F9" s="787" t="str">
        <f>IF($E9 = "", "", VLOOKUP($E9,'[1]levels of intervention'!$A$1:$B$12,2,FALSE))</f>
        <v>all</v>
      </c>
      <c r="G9" s="789"/>
      <c r="H9" s="789" t="s">
        <v>993</v>
      </c>
      <c r="I9" s="789" t="s">
        <v>1331</v>
      </c>
      <c r="J9" s="789" t="s">
        <v>1347</v>
      </c>
      <c r="K9" s="789">
        <v>30</v>
      </c>
      <c r="L9" s="789">
        <v>1</v>
      </c>
      <c r="M9" s="789">
        <v>8</v>
      </c>
      <c r="N9" s="789" t="s">
        <v>1348</v>
      </c>
      <c r="O9" s="789">
        <v>240</v>
      </c>
      <c r="P9" s="789">
        <v>2.2864</v>
      </c>
      <c r="Q9" s="789">
        <v>548.74</v>
      </c>
      <c r="R9" s="790">
        <v>1</v>
      </c>
      <c r="S9" s="790">
        <f t="shared" si="0"/>
        <v>1</v>
      </c>
      <c r="T9" s="789" t="s">
        <v>1333</v>
      </c>
      <c r="U9" s="789"/>
    </row>
    <row r="10" spans="1:21" ht="31.8" thickBot="1">
      <c r="A10" s="791" t="s">
        <v>101</v>
      </c>
      <c r="B10" s="786"/>
      <c r="C10" t="s">
        <v>104</v>
      </c>
      <c r="D10" s="787" t="s">
        <v>1349</v>
      </c>
      <c r="E10" s="787" t="s">
        <v>1329</v>
      </c>
      <c r="F10" s="787" t="str">
        <f>IF($E10 = "", "", VLOOKUP($E10,'[1]levels of intervention'!$A$1:$B$12,2,FALSE))</f>
        <v>all</v>
      </c>
      <c r="G10" s="789"/>
      <c r="H10" s="789" t="s">
        <v>962</v>
      </c>
      <c r="I10" s="789" t="s">
        <v>1331</v>
      </c>
      <c r="J10" s="789" t="s">
        <v>1350</v>
      </c>
      <c r="K10" s="789">
        <v>1</v>
      </c>
      <c r="L10" s="789"/>
      <c r="M10" s="789">
        <v>8</v>
      </c>
      <c r="N10" s="789" t="s">
        <v>1335</v>
      </c>
      <c r="O10" s="789">
        <v>8</v>
      </c>
      <c r="P10" s="789">
        <v>59</v>
      </c>
      <c r="Q10" s="789">
        <v>472</v>
      </c>
      <c r="R10" s="790">
        <v>1</v>
      </c>
      <c r="S10" s="790">
        <f t="shared" si="0"/>
        <v>1</v>
      </c>
      <c r="T10" s="789" t="s">
        <v>1351</v>
      </c>
      <c r="U10" s="789" t="s">
        <v>1352</v>
      </c>
    </row>
    <row r="11" spans="1:21" ht="47.4" thickBot="1">
      <c r="A11" s="791" t="s">
        <v>101</v>
      </c>
      <c r="B11" s="786"/>
      <c r="C11" t="s">
        <v>236</v>
      </c>
      <c r="D11" s="787" t="s">
        <v>1353</v>
      </c>
      <c r="E11" s="787" t="s">
        <v>1329</v>
      </c>
      <c r="F11" s="787" t="str">
        <f>IF($E11 = "", "", VLOOKUP($E11,'[1]levels of intervention'!$A$1:$B$12,2,FALSE))</f>
        <v>all</v>
      </c>
      <c r="G11" s="789"/>
      <c r="H11" s="789" t="s">
        <v>994</v>
      </c>
      <c r="I11" s="789" t="s">
        <v>1331</v>
      </c>
      <c r="J11" s="789" t="s">
        <v>1354</v>
      </c>
      <c r="K11" s="789">
        <v>1</v>
      </c>
      <c r="L11" s="789"/>
      <c r="M11" s="789">
        <v>1</v>
      </c>
      <c r="N11" s="789" t="s">
        <v>1335</v>
      </c>
      <c r="O11" s="789">
        <v>1</v>
      </c>
      <c r="P11" s="789">
        <v>2.7197499999999999</v>
      </c>
      <c r="Q11" s="789">
        <v>2.72</v>
      </c>
      <c r="R11" s="790">
        <v>1</v>
      </c>
      <c r="S11" s="790">
        <f t="shared" si="0"/>
        <v>1</v>
      </c>
      <c r="T11" s="789" t="s">
        <v>1355</v>
      </c>
      <c r="U11" s="789"/>
    </row>
    <row r="12" spans="1:21" ht="63" thickBot="1">
      <c r="A12" s="791" t="s">
        <v>101</v>
      </c>
      <c r="B12" s="786"/>
      <c r="C12" t="s">
        <v>104</v>
      </c>
      <c r="D12" s="787" t="s">
        <v>104</v>
      </c>
      <c r="E12" s="787" t="s">
        <v>1329</v>
      </c>
      <c r="F12" s="787" t="str">
        <f>IF($E12 = "", "", VLOOKUP($E12,'[1]levels of intervention'!$A$1:$B$12,2,FALSE))</f>
        <v>all</v>
      </c>
      <c r="G12" s="789"/>
      <c r="H12" s="789" t="s">
        <v>961</v>
      </c>
      <c r="I12" s="789" t="s">
        <v>1331</v>
      </c>
      <c r="J12" s="789" t="s">
        <v>1354</v>
      </c>
      <c r="K12" s="789">
        <v>3</v>
      </c>
      <c r="L12" s="789"/>
      <c r="M12" s="789">
        <v>1</v>
      </c>
      <c r="N12" s="789" t="s">
        <v>1356</v>
      </c>
      <c r="O12" s="789">
        <v>3</v>
      </c>
      <c r="P12" s="789">
        <v>75.098479999999995</v>
      </c>
      <c r="Q12" s="789">
        <v>225.3</v>
      </c>
      <c r="R12" s="790">
        <v>1</v>
      </c>
      <c r="S12" s="790">
        <f t="shared" si="0"/>
        <v>1</v>
      </c>
      <c r="T12" s="789"/>
      <c r="U12" s="789"/>
    </row>
    <row r="13" spans="1:21" ht="18" thickBot="1">
      <c r="A13" s="796" t="s">
        <v>101</v>
      </c>
      <c r="B13" s="797"/>
      <c r="C13" s="797" t="s">
        <v>55</v>
      </c>
      <c r="D13" s="797"/>
      <c r="E13" s="797" t="s">
        <v>1329</v>
      </c>
      <c r="F13" s="787" t="str">
        <f>IF($E13 = "", "", VLOOKUP($E13,'[1]levels of intervention'!$A$1:$B$12,2,FALSE))</f>
        <v>all</v>
      </c>
      <c r="G13" s="797"/>
      <c r="H13" s="797" t="s">
        <v>1357</v>
      </c>
      <c r="I13" s="797" t="s">
        <v>1358</v>
      </c>
      <c r="J13" s="797"/>
      <c r="K13" s="797"/>
      <c r="L13" s="797"/>
      <c r="M13" s="798" t="s">
        <v>1359</v>
      </c>
      <c r="N13" s="797"/>
      <c r="O13" s="797"/>
      <c r="P13" s="797"/>
      <c r="Q13" s="797">
        <v>0</v>
      </c>
      <c r="R13" s="797"/>
      <c r="S13" s="790">
        <f t="shared" si="0"/>
        <v>1</v>
      </c>
      <c r="T13" s="797"/>
      <c r="U13" s="797" t="s">
        <v>1360</v>
      </c>
    </row>
    <row r="14" spans="1:21" ht="18" thickBot="1">
      <c r="A14" s="796" t="s">
        <v>101</v>
      </c>
      <c r="B14" s="797"/>
      <c r="C14" s="797" t="s">
        <v>55</v>
      </c>
      <c r="D14" s="797"/>
      <c r="E14" s="797" t="s">
        <v>1329</v>
      </c>
      <c r="F14" s="787" t="str">
        <f>IF($E14 = "", "", VLOOKUP($E14,'[1]levels of intervention'!$A$1:$B$12,2,FALSE))</f>
        <v>all</v>
      </c>
      <c r="G14" s="797"/>
      <c r="H14" s="797" t="s">
        <v>1361</v>
      </c>
      <c r="I14" s="797" t="s">
        <v>1358</v>
      </c>
      <c r="J14" s="797"/>
      <c r="K14" s="797"/>
      <c r="L14" s="797"/>
      <c r="M14" s="798" t="s">
        <v>1362</v>
      </c>
      <c r="N14" s="797"/>
      <c r="O14" s="797"/>
      <c r="P14" s="797"/>
      <c r="Q14" s="797">
        <v>0</v>
      </c>
      <c r="R14" s="797"/>
      <c r="S14" s="790">
        <f t="shared" si="0"/>
        <v>1</v>
      </c>
      <c r="T14" s="797"/>
      <c r="U14" s="797" t="s">
        <v>1360</v>
      </c>
    </row>
    <row r="15" spans="1:21" ht="18" thickBot="1">
      <c r="A15" s="796" t="s">
        <v>101</v>
      </c>
      <c r="B15" s="797"/>
      <c r="C15" s="797" t="s">
        <v>55</v>
      </c>
      <c r="D15" s="797"/>
      <c r="E15" s="797" t="s">
        <v>1329</v>
      </c>
      <c r="F15" s="787" t="str">
        <f>IF($E15 = "", "", VLOOKUP($E15,'[1]levels of intervention'!$A$1:$B$12,2,FALSE))</f>
        <v>all</v>
      </c>
      <c r="G15" s="797"/>
      <c r="H15" s="797" t="s">
        <v>1363</v>
      </c>
      <c r="I15" s="797" t="s">
        <v>1358</v>
      </c>
      <c r="J15" s="797"/>
      <c r="K15" s="797"/>
      <c r="L15" s="797"/>
      <c r="M15" s="798" t="s">
        <v>1364</v>
      </c>
      <c r="N15" s="797"/>
      <c r="O15" s="797"/>
      <c r="P15" s="797"/>
      <c r="Q15" s="797">
        <v>0</v>
      </c>
      <c r="R15" s="797"/>
      <c r="S15" s="790">
        <f t="shared" si="0"/>
        <v>1</v>
      </c>
      <c r="T15" s="797"/>
      <c r="U15" s="797" t="s">
        <v>1360</v>
      </c>
    </row>
    <row r="16" spans="1:21" ht="18" thickBot="1">
      <c r="A16" s="796" t="s">
        <v>101</v>
      </c>
      <c r="B16" s="797"/>
      <c r="C16" s="797" t="s">
        <v>55</v>
      </c>
      <c r="D16" s="797"/>
      <c r="E16" s="797" t="s">
        <v>1329</v>
      </c>
      <c r="F16" s="787" t="str">
        <f>IF($E16 = "", "", VLOOKUP($E16,'[1]levels of intervention'!$A$1:$B$12,2,FALSE))</f>
        <v>all</v>
      </c>
      <c r="G16" s="797"/>
      <c r="H16" s="797" t="s">
        <v>1365</v>
      </c>
      <c r="I16" s="797" t="s">
        <v>1358</v>
      </c>
      <c r="J16" s="797"/>
      <c r="K16" s="797"/>
      <c r="L16" s="797"/>
      <c r="M16" s="798" t="s">
        <v>1366</v>
      </c>
      <c r="N16" s="797"/>
      <c r="O16" s="797"/>
      <c r="P16" s="797"/>
      <c r="Q16" s="797">
        <v>0</v>
      </c>
      <c r="R16" s="797"/>
      <c r="S16" s="790">
        <f t="shared" si="0"/>
        <v>1</v>
      </c>
      <c r="T16" s="797"/>
      <c r="U16" s="797" t="s">
        <v>1360</v>
      </c>
    </row>
    <row r="17" spans="1:21" ht="18" thickBot="1">
      <c r="A17" s="796" t="s">
        <v>101</v>
      </c>
      <c r="B17" s="797"/>
      <c r="C17" s="797" t="s">
        <v>55</v>
      </c>
      <c r="D17" s="797"/>
      <c r="E17" s="797" t="s">
        <v>1329</v>
      </c>
      <c r="F17" s="787" t="str">
        <f>IF($E17 = "", "", VLOOKUP($E17,'[1]levels of intervention'!$A$1:$B$12,2,FALSE))</f>
        <v>all</v>
      </c>
      <c r="G17" s="797"/>
      <c r="H17" s="797" t="s">
        <v>1367</v>
      </c>
      <c r="I17" s="797" t="s">
        <v>1358</v>
      </c>
      <c r="J17" s="797"/>
      <c r="K17" s="797"/>
      <c r="L17" s="797"/>
      <c r="M17" s="798" t="s">
        <v>1368</v>
      </c>
      <c r="N17" s="797"/>
      <c r="O17" s="797"/>
      <c r="P17" s="797"/>
      <c r="Q17" s="797">
        <v>0</v>
      </c>
      <c r="R17" s="797"/>
      <c r="S17" s="790">
        <f t="shared" si="0"/>
        <v>1</v>
      </c>
      <c r="T17" s="797"/>
      <c r="U17" s="797" t="s">
        <v>1360</v>
      </c>
    </row>
    <row r="18" spans="1:21" ht="18" thickBot="1">
      <c r="A18" s="796" t="s">
        <v>101</v>
      </c>
      <c r="B18" s="797"/>
      <c r="C18" s="797" t="s">
        <v>55</v>
      </c>
      <c r="D18" s="797"/>
      <c r="E18" s="797" t="s">
        <v>1329</v>
      </c>
      <c r="F18" s="787" t="str">
        <f>IF($E18 = "", "", VLOOKUP($E18,'[1]levels of intervention'!$A$1:$B$12,2,FALSE))</f>
        <v>all</v>
      </c>
      <c r="G18" s="797"/>
      <c r="H18" s="797" t="s">
        <v>1369</v>
      </c>
      <c r="I18" s="797" t="s">
        <v>1358</v>
      </c>
      <c r="J18" s="797"/>
      <c r="K18" s="797"/>
      <c r="L18" s="797"/>
      <c r="M18" s="798" t="s">
        <v>1370</v>
      </c>
      <c r="N18" s="797"/>
      <c r="O18" s="797"/>
      <c r="P18" s="797"/>
      <c r="Q18" s="797">
        <v>0</v>
      </c>
      <c r="R18" s="797"/>
      <c r="S18" s="790">
        <f t="shared" si="0"/>
        <v>1</v>
      </c>
      <c r="T18" s="797"/>
      <c r="U18" s="797" t="s">
        <v>1360</v>
      </c>
    </row>
    <row r="19" spans="1:21" ht="18" thickBot="1">
      <c r="A19" s="796" t="s">
        <v>101</v>
      </c>
      <c r="B19" s="797"/>
      <c r="C19" s="797" t="s">
        <v>55</v>
      </c>
      <c r="D19" s="797"/>
      <c r="E19" s="797" t="s">
        <v>1371</v>
      </c>
      <c r="F19" s="787" t="str">
        <f>IF($E19 = "", "", VLOOKUP($E19,'[1]levels of intervention'!$A$1:$B$12,2,FALSE))</f>
        <v>secondary/tertiary</v>
      </c>
      <c r="G19" s="797"/>
      <c r="H19" s="797" t="s">
        <v>1372</v>
      </c>
      <c r="I19" s="797" t="s">
        <v>1358</v>
      </c>
      <c r="J19" s="797"/>
      <c r="K19" s="797"/>
      <c r="L19" s="797"/>
      <c r="M19" s="798" t="s">
        <v>1373</v>
      </c>
      <c r="N19" s="797"/>
      <c r="O19" s="797"/>
      <c r="P19" s="797"/>
      <c r="Q19" s="797">
        <v>0</v>
      </c>
      <c r="R19" s="797"/>
      <c r="S19" s="790">
        <f t="shared" si="0"/>
        <v>1</v>
      </c>
      <c r="T19" s="797"/>
      <c r="U19" s="797" t="s">
        <v>1360</v>
      </c>
    </row>
    <row r="20" spans="1:21" ht="18" thickBot="1">
      <c r="A20" s="796" t="s">
        <v>101</v>
      </c>
      <c r="B20" s="797"/>
      <c r="C20" s="797" t="s">
        <v>55</v>
      </c>
      <c r="D20" s="797"/>
      <c r="E20" s="797" t="s">
        <v>1329</v>
      </c>
      <c r="F20" s="787" t="str">
        <f>IF($E20 = "", "", VLOOKUP($E20,'[1]levels of intervention'!$A$1:$B$12,2,FALSE))</f>
        <v>all</v>
      </c>
      <c r="G20" s="797"/>
      <c r="H20" s="797" t="s">
        <v>1374</v>
      </c>
      <c r="I20" s="797" t="s">
        <v>1358</v>
      </c>
      <c r="J20" s="797"/>
      <c r="K20" s="797"/>
      <c r="L20" s="797"/>
      <c r="M20" s="798" t="s">
        <v>1375</v>
      </c>
      <c r="N20" s="797"/>
      <c r="O20" s="797"/>
      <c r="P20" s="797"/>
      <c r="Q20" s="797">
        <v>0</v>
      </c>
      <c r="R20" s="797"/>
      <c r="S20" s="790">
        <f t="shared" si="0"/>
        <v>1</v>
      </c>
      <c r="T20" s="797"/>
      <c r="U20" s="797" t="s">
        <v>1360</v>
      </c>
    </row>
    <row r="21" spans="1:21" ht="18" thickBot="1">
      <c r="A21" s="796" t="s">
        <v>101</v>
      </c>
      <c r="B21" s="797"/>
      <c r="C21" s="797" t="s">
        <v>55</v>
      </c>
      <c r="D21" s="797"/>
      <c r="E21" s="797" t="s">
        <v>1329</v>
      </c>
      <c r="F21" s="787" t="str">
        <f>IF($E21 = "", "", VLOOKUP($E21,'[1]levels of intervention'!$A$1:$B$12,2,FALSE))</f>
        <v>all</v>
      </c>
      <c r="G21" s="797"/>
      <c r="H21" s="797" t="s">
        <v>1376</v>
      </c>
      <c r="I21" s="797" t="s">
        <v>1358</v>
      </c>
      <c r="J21" s="797"/>
      <c r="K21" s="797"/>
      <c r="L21" s="797"/>
      <c r="M21" s="798" t="s">
        <v>1377</v>
      </c>
      <c r="N21" s="797"/>
      <c r="O21" s="797"/>
      <c r="P21" s="797"/>
      <c r="Q21" s="797">
        <v>0</v>
      </c>
      <c r="R21" s="797"/>
      <c r="S21" s="790">
        <f t="shared" si="0"/>
        <v>1</v>
      </c>
      <c r="T21" s="797"/>
      <c r="U21" s="797" t="s">
        <v>1360</v>
      </c>
    </row>
    <row r="22" spans="1:21" ht="31.8" thickBot="1">
      <c r="A22" s="796" t="s">
        <v>101</v>
      </c>
      <c r="B22" s="797"/>
      <c r="C22" s="797" t="s">
        <v>55</v>
      </c>
      <c r="D22" s="797"/>
      <c r="E22" s="798" t="s">
        <v>1378</v>
      </c>
      <c r="F22" s="787" t="e">
        <f>IF($E22 = "", "", VLOOKUP($E22,'[1]levels of intervention'!$A$1:$B$12,2,FALSE))</f>
        <v>#N/A</v>
      </c>
      <c r="G22" s="797"/>
      <c r="H22" s="797" t="s">
        <v>1379</v>
      </c>
      <c r="I22" s="797" t="s">
        <v>1358</v>
      </c>
      <c r="J22" s="797"/>
      <c r="K22" s="797"/>
      <c r="L22" s="797"/>
      <c r="M22" s="798" t="s">
        <v>1380</v>
      </c>
      <c r="N22" s="797"/>
      <c r="O22" s="797"/>
      <c r="P22" s="797"/>
      <c r="Q22" s="797">
        <v>0</v>
      </c>
      <c r="R22" s="797"/>
      <c r="S22" s="790">
        <f t="shared" si="0"/>
        <v>1</v>
      </c>
      <c r="T22" s="797"/>
      <c r="U22" s="797" t="s">
        <v>1360</v>
      </c>
    </row>
    <row r="23" spans="1:21" ht="18" thickBot="1">
      <c r="A23" s="796" t="s">
        <v>101</v>
      </c>
      <c r="B23" s="797"/>
      <c r="C23" s="797" t="s">
        <v>55</v>
      </c>
      <c r="D23" s="797"/>
      <c r="E23" s="797" t="s">
        <v>1329</v>
      </c>
      <c r="F23" s="787" t="str">
        <f>IF($E23 = "", "", VLOOKUP($E23,'[1]levels of intervention'!$A$1:$B$12,2,FALSE))</f>
        <v>all</v>
      </c>
      <c r="G23" s="797"/>
      <c r="H23" s="797" t="s">
        <v>1381</v>
      </c>
      <c r="I23" s="797" t="s">
        <v>1358</v>
      </c>
      <c r="J23" s="797"/>
      <c r="K23" s="797"/>
      <c r="L23" s="797"/>
      <c r="M23" s="798" t="s">
        <v>1382</v>
      </c>
      <c r="N23" s="797"/>
      <c r="O23" s="797"/>
      <c r="P23" s="797"/>
      <c r="Q23" s="797">
        <v>0</v>
      </c>
      <c r="R23" s="797"/>
      <c r="S23" s="790">
        <f t="shared" si="0"/>
        <v>1</v>
      </c>
      <c r="T23" s="797"/>
      <c r="U23" s="797" t="s">
        <v>1360</v>
      </c>
    </row>
    <row r="24" spans="1:21" ht="18" thickBot="1">
      <c r="A24" s="796" t="s">
        <v>101</v>
      </c>
      <c r="B24" s="797"/>
      <c r="C24" s="797" t="s">
        <v>55</v>
      </c>
      <c r="D24" s="797"/>
      <c r="E24" s="797" t="s">
        <v>1329</v>
      </c>
      <c r="F24" s="787" t="str">
        <f>IF($E24 = "", "", VLOOKUP($E24,'[1]levels of intervention'!$A$1:$B$12,2,FALSE))</f>
        <v>all</v>
      </c>
      <c r="G24" s="797"/>
      <c r="H24" s="797" t="s">
        <v>1383</v>
      </c>
      <c r="I24" s="797" t="s">
        <v>1358</v>
      </c>
      <c r="J24" s="797"/>
      <c r="K24" s="797"/>
      <c r="L24" s="797"/>
      <c r="M24" s="798" t="s">
        <v>1384</v>
      </c>
      <c r="N24" s="797"/>
      <c r="O24" s="797"/>
      <c r="P24" s="797"/>
      <c r="Q24" s="797">
        <v>0</v>
      </c>
      <c r="R24" s="797"/>
      <c r="S24" s="790">
        <f t="shared" si="0"/>
        <v>1</v>
      </c>
      <c r="T24" s="797"/>
      <c r="U24" s="797" t="s">
        <v>1360</v>
      </c>
    </row>
    <row r="25" spans="1:21" ht="31.8" thickBot="1">
      <c r="A25" s="796" t="s">
        <v>101</v>
      </c>
      <c r="B25" s="797"/>
      <c r="C25" s="797" t="s">
        <v>55</v>
      </c>
      <c r="D25" s="797"/>
      <c r="E25" s="797" t="s">
        <v>1329</v>
      </c>
      <c r="F25" s="787" t="str">
        <f>IF($E25 = "", "", VLOOKUP($E25,'[1]levels of intervention'!$A$1:$B$12,2,FALSE))</f>
        <v>all</v>
      </c>
      <c r="G25" s="797"/>
      <c r="H25" s="797" t="s">
        <v>1385</v>
      </c>
      <c r="I25" s="797" t="s">
        <v>1358</v>
      </c>
      <c r="J25" s="797"/>
      <c r="K25" s="797"/>
      <c r="L25" s="797"/>
      <c r="M25" s="797" t="s">
        <v>1386</v>
      </c>
      <c r="N25" s="797"/>
      <c r="O25" s="797"/>
      <c r="P25" s="797"/>
      <c r="Q25" s="797">
        <v>0</v>
      </c>
      <c r="R25" s="797"/>
      <c r="S25" s="790">
        <f t="shared" si="0"/>
        <v>1</v>
      </c>
      <c r="T25" s="797"/>
      <c r="U25" s="797" t="s">
        <v>1360</v>
      </c>
    </row>
    <row r="26" spans="1:21" ht="31.8" thickBot="1">
      <c r="A26" s="791" t="s">
        <v>101</v>
      </c>
      <c r="B26" s="782"/>
      <c r="C26" t="s">
        <v>105</v>
      </c>
      <c r="D26" s="787" t="s">
        <v>1387</v>
      </c>
      <c r="E26" s="799" t="s">
        <v>1329</v>
      </c>
      <c r="F26" s="787" t="str">
        <f>IF($E26 = "", "", VLOOKUP($E26,'[1]levels of intervention'!$A$1:$B$12,2,FALSE))</f>
        <v>all</v>
      </c>
      <c r="G26" s="782"/>
      <c r="H26" s="782" t="s">
        <v>1065</v>
      </c>
      <c r="I26" s="782" t="s">
        <v>1331</v>
      </c>
      <c r="J26" s="782" t="s">
        <v>1388</v>
      </c>
      <c r="K26" s="782">
        <v>2</v>
      </c>
      <c r="L26" s="782"/>
      <c r="M26" s="782">
        <v>1</v>
      </c>
      <c r="N26" s="782" t="s">
        <v>1335</v>
      </c>
      <c r="O26" s="782">
        <v>2</v>
      </c>
      <c r="P26" s="782">
        <v>552</v>
      </c>
      <c r="Q26" s="800">
        <v>1104</v>
      </c>
      <c r="R26" s="790">
        <v>1</v>
      </c>
      <c r="S26" s="790">
        <f t="shared" si="0"/>
        <v>1</v>
      </c>
      <c r="T26" s="782" t="s">
        <v>1389</v>
      </c>
      <c r="U26" s="801" t="s">
        <v>1390</v>
      </c>
    </row>
    <row r="27" spans="1:21" ht="31.8" thickBot="1">
      <c r="A27" s="791" t="s">
        <v>101</v>
      </c>
      <c r="B27" s="786"/>
      <c r="C27" t="s">
        <v>105</v>
      </c>
      <c r="D27" s="787" t="s">
        <v>1387</v>
      </c>
      <c r="E27" s="787" t="s">
        <v>1329</v>
      </c>
      <c r="F27" s="787" t="str">
        <f>IF($E27 = "", "", VLOOKUP($E27,'[1]levels of intervention'!$A$1:$B$12,2,FALSE))</f>
        <v>all</v>
      </c>
      <c r="G27" s="789"/>
      <c r="H27" s="789" t="s">
        <v>1014</v>
      </c>
      <c r="I27" s="789" t="s">
        <v>1331</v>
      </c>
      <c r="J27" s="789" t="s">
        <v>1014</v>
      </c>
      <c r="K27" s="789">
        <v>1</v>
      </c>
      <c r="L27" s="789"/>
      <c r="M27" s="789">
        <v>1</v>
      </c>
      <c r="N27" s="789" t="s">
        <v>1335</v>
      </c>
      <c r="O27" s="789">
        <v>1</v>
      </c>
      <c r="P27" s="789">
        <v>200</v>
      </c>
      <c r="Q27" s="789">
        <v>200</v>
      </c>
      <c r="R27" s="790">
        <v>1</v>
      </c>
      <c r="S27" s="790">
        <f t="shared" si="0"/>
        <v>1</v>
      </c>
      <c r="T27" s="789" t="s">
        <v>1391</v>
      </c>
      <c r="U27" s="789" t="s">
        <v>1345</v>
      </c>
    </row>
    <row r="28" spans="1:21" ht="18" thickBot="1">
      <c r="A28" s="796" t="s">
        <v>101</v>
      </c>
      <c r="B28" s="797"/>
      <c r="C28" s="797" t="s">
        <v>55</v>
      </c>
      <c r="D28" s="797"/>
      <c r="E28" s="797"/>
      <c r="F28" s="787" t="str">
        <f>IF($E28 = "", "", VLOOKUP($E28,'[1]levels of intervention'!$A$1:$B$12,2,FALSE))</f>
        <v/>
      </c>
      <c r="G28" s="797"/>
      <c r="H28" s="797" t="s">
        <v>1392</v>
      </c>
      <c r="I28" s="797" t="s">
        <v>1358</v>
      </c>
      <c r="J28" s="797"/>
      <c r="K28" s="797"/>
      <c r="L28" s="797"/>
      <c r="M28" s="797"/>
      <c r="N28" s="797"/>
      <c r="O28" s="797"/>
      <c r="P28" s="797"/>
      <c r="Q28" s="797">
        <v>0</v>
      </c>
      <c r="R28" s="797"/>
      <c r="S28" s="790">
        <f t="shared" si="0"/>
        <v>1</v>
      </c>
      <c r="T28" s="797"/>
      <c r="U28" s="797" t="s">
        <v>1360</v>
      </c>
    </row>
    <row r="29" spans="1:21" ht="78.599999999999994" thickBot="1">
      <c r="A29" s="791" t="s">
        <v>101</v>
      </c>
      <c r="B29" s="786"/>
      <c r="C29" t="s">
        <v>105</v>
      </c>
      <c r="D29" s="787" t="s">
        <v>1387</v>
      </c>
      <c r="E29" s="787" t="s">
        <v>1329</v>
      </c>
      <c r="F29" s="787" t="str">
        <f>IF($E29 = "", "", VLOOKUP($E29,'[1]levels of intervention'!$A$1:$B$12,2,FALSE))</f>
        <v>all</v>
      </c>
      <c r="G29" s="789"/>
      <c r="H29" s="789" t="s">
        <v>894</v>
      </c>
      <c r="I29" s="789" t="s">
        <v>1331</v>
      </c>
      <c r="J29" s="789" t="s">
        <v>1393</v>
      </c>
      <c r="K29" s="789">
        <v>1</v>
      </c>
      <c r="L29" s="789"/>
      <c r="M29" s="789">
        <v>1</v>
      </c>
      <c r="N29" s="789" t="s">
        <v>1335</v>
      </c>
      <c r="O29" s="789">
        <v>1</v>
      </c>
      <c r="P29" s="789">
        <v>84.667699999999996</v>
      </c>
      <c r="Q29" s="789">
        <v>84.67</v>
      </c>
      <c r="R29" s="790">
        <v>1</v>
      </c>
      <c r="S29" s="790">
        <f t="shared" si="0"/>
        <v>1</v>
      </c>
      <c r="T29" s="789" t="s">
        <v>1394</v>
      </c>
      <c r="U29" s="789"/>
    </row>
    <row r="30" spans="1:21" ht="43.8" thickBot="1">
      <c r="A30" s="791" t="s">
        <v>101</v>
      </c>
      <c r="B30" s="786"/>
      <c r="C30" t="s">
        <v>107</v>
      </c>
      <c r="D30" s="787" t="s">
        <v>1395</v>
      </c>
      <c r="E30" s="787" t="s">
        <v>1329</v>
      </c>
      <c r="F30" s="787" t="str">
        <f>IF($E30 = "", "", VLOOKUP($E30,'[1]levels of intervention'!$A$1:$B$12,2,FALSE))</f>
        <v>all</v>
      </c>
      <c r="G30" s="789"/>
      <c r="H30" s="789" t="s">
        <v>1063</v>
      </c>
      <c r="I30" s="789" t="s">
        <v>1331</v>
      </c>
      <c r="J30" s="789"/>
      <c r="K30" s="789">
        <v>1</v>
      </c>
      <c r="L30" s="789">
        <v>1</v>
      </c>
      <c r="M30" s="789">
        <v>1</v>
      </c>
      <c r="N30" s="789" t="s">
        <v>1335</v>
      </c>
      <c r="O30" s="789">
        <v>1</v>
      </c>
      <c r="P30" s="789">
        <v>293.97000000000003</v>
      </c>
      <c r="Q30" s="789">
        <v>293.97000000000003</v>
      </c>
      <c r="R30" s="790">
        <v>1</v>
      </c>
      <c r="S30" s="790">
        <f t="shared" si="0"/>
        <v>1</v>
      </c>
      <c r="T30" s="789" t="s">
        <v>1396</v>
      </c>
      <c r="U30" s="789"/>
    </row>
    <row r="31" spans="1:21" ht="94.2" thickBot="1">
      <c r="A31" s="791" t="s">
        <v>101</v>
      </c>
      <c r="B31" s="786"/>
      <c r="C31" t="s">
        <v>104</v>
      </c>
      <c r="D31" s="787" t="s">
        <v>104</v>
      </c>
      <c r="E31" s="787" t="s">
        <v>1329</v>
      </c>
      <c r="F31" s="787" t="str">
        <f>IF($E31 = "", "", VLOOKUP($E31,'[1]levels of intervention'!$A$1:$B$12,2,FALSE))</f>
        <v>all</v>
      </c>
      <c r="G31" s="789"/>
      <c r="H31" s="789" t="s">
        <v>932</v>
      </c>
      <c r="I31" s="789" t="s">
        <v>1331</v>
      </c>
      <c r="J31" s="789" t="s">
        <v>1397</v>
      </c>
      <c r="K31" s="789">
        <v>1</v>
      </c>
      <c r="L31" s="789"/>
      <c r="M31" s="789">
        <v>1</v>
      </c>
      <c r="N31" s="789" t="s">
        <v>1335</v>
      </c>
      <c r="O31" s="789">
        <v>1</v>
      </c>
      <c r="P31" s="789">
        <v>37.133600000000001</v>
      </c>
      <c r="Q31" s="789">
        <v>37.130000000000003</v>
      </c>
      <c r="R31" s="790">
        <v>1</v>
      </c>
      <c r="S31" s="790">
        <f t="shared" si="0"/>
        <v>1</v>
      </c>
      <c r="T31" s="789" t="s">
        <v>1398</v>
      </c>
      <c r="U31" s="789"/>
    </row>
    <row r="32" spans="1:21" ht="47.4" thickBot="1">
      <c r="A32" s="785" t="s">
        <v>89</v>
      </c>
      <c r="B32" s="786"/>
      <c r="C32" t="s">
        <v>708</v>
      </c>
      <c r="D32" s="787" t="s">
        <v>1399</v>
      </c>
      <c r="E32" s="787" t="s">
        <v>1329</v>
      </c>
      <c r="F32" s="787" t="str">
        <f>IF($E32 = "", "", VLOOKUP($E32,'[1]levels of intervention'!$A$1:$B$12,2,FALSE))</f>
        <v>all</v>
      </c>
      <c r="G32" s="789"/>
      <c r="H32" s="802" t="s">
        <v>935</v>
      </c>
      <c r="I32" s="789" t="s">
        <v>1331</v>
      </c>
      <c r="J32" s="789" t="s">
        <v>1400</v>
      </c>
      <c r="K32" s="789">
        <v>1</v>
      </c>
      <c r="L32" s="789">
        <v>1</v>
      </c>
      <c r="M32" s="789">
        <v>9</v>
      </c>
      <c r="N32" s="789"/>
      <c r="O32" s="789">
        <v>9</v>
      </c>
      <c r="P32" s="789">
        <v>13.95</v>
      </c>
      <c r="Q32" s="789">
        <v>125.55</v>
      </c>
      <c r="R32" s="790">
        <v>1</v>
      </c>
      <c r="S32" s="790">
        <f t="shared" si="0"/>
        <v>1</v>
      </c>
      <c r="T32" s="789" t="s">
        <v>1401</v>
      </c>
      <c r="U32" s="789"/>
    </row>
    <row r="33" spans="1:21" ht="187.8" thickBot="1">
      <c r="A33" s="791" t="s">
        <v>101</v>
      </c>
      <c r="B33" s="786"/>
      <c r="C33" t="s">
        <v>107</v>
      </c>
      <c r="D33" s="787" t="s">
        <v>1402</v>
      </c>
      <c r="E33" s="787" t="s">
        <v>1329</v>
      </c>
      <c r="F33" s="787" t="str">
        <f>IF($E33 = "", "", VLOOKUP($E33,'[1]levels of intervention'!$A$1:$B$12,2,FALSE))</f>
        <v>all</v>
      </c>
      <c r="G33" s="789"/>
      <c r="H33" s="789" t="s">
        <v>839</v>
      </c>
      <c r="I33" s="789" t="s">
        <v>1331</v>
      </c>
      <c r="J33" s="789" t="s">
        <v>1403</v>
      </c>
      <c r="K33" s="789">
        <v>1</v>
      </c>
      <c r="L33" s="789"/>
      <c r="M33" s="789">
        <v>1</v>
      </c>
      <c r="N33" s="789" t="s">
        <v>1335</v>
      </c>
      <c r="O33" s="789">
        <v>1</v>
      </c>
      <c r="P33" s="789">
        <v>153.5155</v>
      </c>
      <c r="Q33" s="789">
        <v>153.52000000000001</v>
      </c>
      <c r="R33" s="790">
        <v>1</v>
      </c>
      <c r="S33" s="790">
        <f t="shared" si="0"/>
        <v>1</v>
      </c>
      <c r="T33" s="789" t="s">
        <v>1391</v>
      </c>
      <c r="U33" s="789"/>
    </row>
    <row r="34" spans="1:21" ht="78.599999999999994" thickBot="1">
      <c r="A34" s="791" t="s">
        <v>101</v>
      </c>
      <c r="B34" s="786"/>
      <c r="C34" t="s">
        <v>107</v>
      </c>
      <c r="D34" s="787" t="s">
        <v>1402</v>
      </c>
      <c r="E34" s="787" t="s">
        <v>1329</v>
      </c>
      <c r="F34" s="787" t="str">
        <f>IF($E34 = "", "", VLOOKUP($E34,'[1]levels of intervention'!$A$1:$B$12,2,FALSE))</f>
        <v>all</v>
      </c>
      <c r="G34" s="789"/>
      <c r="H34" s="789" t="s">
        <v>1062</v>
      </c>
      <c r="I34" s="789" t="s">
        <v>1331</v>
      </c>
      <c r="J34" s="789" t="s">
        <v>1388</v>
      </c>
      <c r="K34" s="789">
        <v>3</v>
      </c>
      <c r="L34" s="789"/>
      <c r="M34" s="789">
        <v>1</v>
      </c>
      <c r="N34" s="789" t="s">
        <v>1335</v>
      </c>
      <c r="O34" s="789">
        <v>3</v>
      </c>
      <c r="P34" s="789">
        <v>336.79</v>
      </c>
      <c r="Q34" s="793">
        <v>1010.37</v>
      </c>
      <c r="R34" s="790">
        <v>1</v>
      </c>
      <c r="S34" s="790">
        <f t="shared" si="0"/>
        <v>1</v>
      </c>
      <c r="T34" s="789" t="s">
        <v>1404</v>
      </c>
      <c r="U34" s="789"/>
    </row>
    <row r="35" spans="1:21" ht="31.8" thickBot="1">
      <c r="A35" s="791" t="s">
        <v>101</v>
      </c>
      <c r="B35" s="786"/>
      <c r="C35" t="s">
        <v>107</v>
      </c>
      <c r="D35" s="787" t="s">
        <v>1402</v>
      </c>
      <c r="E35" s="787" t="s">
        <v>1329</v>
      </c>
      <c r="F35" s="787" t="str">
        <f>IF($E35 = "", "", VLOOKUP($E35,'[1]levels of intervention'!$A$1:$B$12,2,FALSE))</f>
        <v>all</v>
      </c>
      <c r="G35" s="789"/>
      <c r="H35" s="789" t="s">
        <v>1014</v>
      </c>
      <c r="I35" s="789" t="s">
        <v>1331</v>
      </c>
      <c r="J35" s="789" t="s">
        <v>1014</v>
      </c>
      <c r="K35" s="789">
        <v>6</v>
      </c>
      <c r="L35" s="789"/>
      <c r="M35" s="789">
        <v>2</v>
      </c>
      <c r="N35" s="789" t="s">
        <v>1335</v>
      </c>
      <c r="O35" s="789">
        <v>12</v>
      </c>
      <c r="P35" s="789">
        <v>200</v>
      </c>
      <c r="Q35" s="793">
        <v>2400</v>
      </c>
      <c r="R35" s="790">
        <v>1</v>
      </c>
      <c r="S35" s="790">
        <f t="shared" si="0"/>
        <v>1</v>
      </c>
      <c r="T35" s="789" t="s">
        <v>1405</v>
      </c>
      <c r="U35" s="789"/>
    </row>
    <row r="36" spans="1:21" ht="31.8" thickBot="1">
      <c r="A36" s="791" t="s">
        <v>101</v>
      </c>
      <c r="B36" s="786"/>
      <c r="C36" t="s">
        <v>107</v>
      </c>
      <c r="D36" s="787" t="s">
        <v>1402</v>
      </c>
      <c r="E36" s="787" t="s">
        <v>1329</v>
      </c>
      <c r="F36" s="787" t="str">
        <f>IF($E36 = "", "", VLOOKUP($E36,'[1]levels of intervention'!$A$1:$B$12,2,FALSE))</f>
        <v>all</v>
      </c>
      <c r="G36" s="789"/>
      <c r="H36" s="789" t="s">
        <v>1064</v>
      </c>
      <c r="I36" s="789" t="s">
        <v>1331</v>
      </c>
      <c r="J36" s="789" t="s">
        <v>1406</v>
      </c>
      <c r="K36" s="789">
        <v>3</v>
      </c>
      <c r="L36" s="789"/>
      <c r="M36" s="789">
        <v>1</v>
      </c>
      <c r="N36" s="789"/>
      <c r="O36" s="789">
        <v>3</v>
      </c>
      <c r="P36" s="789">
        <v>11.88</v>
      </c>
      <c r="Q36" s="789">
        <v>35.64</v>
      </c>
      <c r="R36" s="790">
        <v>1</v>
      </c>
      <c r="S36" s="790">
        <f t="shared" si="0"/>
        <v>1</v>
      </c>
      <c r="T36" s="789" t="s">
        <v>1407</v>
      </c>
      <c r="U36" s="789"/>
    </row>
    <row r="37" spans="1:21" ht="72.599999999999994" thickBot="1">
      <c r="A37" s="791" t="s">
        <v>101</v>
      </c>
      <c r="B37" s="786"/>
      <c r="C37" t="s">
        <v>104</v>
      </c>
      <c r="D37" s="787" t="s">
        <v>1408</v>
      </c>
      <c r="E37" s="787" t="s">
        <v>1409</v>
      </c>
      <c r="F37" s="787" t="str">
        <f>IF($E37 = "", "", VLOOKUP($E37,'[1]levels of intervention'!$A$1:$B$12,2,FALSE))</f>
        <v>secondary/tertiary</v>
      </c>
      <c r="G37" s="789"/>
      <c r="H37" s="789" t="s">
        <v>957</v>
      </c>
      <c r="I37" s="789" t="s">
        <v>1331</v>
      </c>
      <c r="J37" s="789"/>
      <c r="K37" s="789">
        <v>1</v>
      </c>
      <c r="L37" s="789">
        <v>1</v>
      </c>
      <c r="M37" s="789">
        <v>1</v>
      </c>
      <c r="N37" s="789"/>
      <c r="O37" s="789">
        <v>1</v>
      </c>
      <c r="P37" s="789">
        <v>184</v>
      </c>
      <c r="Q37" s="789">
        <v>184</v>
      </c>
      <c r="R37" s="790">
        <v>1</v>
      </c>
      <c r="S37" s="790">
        <f t="shared" si="0"/>
        <v>1</v>
      </c>
      <c r="T37" s="789" t="s">
        <v>1410</v>
      </c>
      <c r="U37" s="801" t="s">
        <v>1411</v>
      </c>
    </row>
    <row r="38" spans="1:21" ht="94.2" thickBot="1">
      <c r="A38" s="791" t="s">
        <v>101</v>
      </c>
      <c r="B38" s="786"/>
      <c r="C38" t="s">
        <v>104</v>
      </c>
      <c r="D38" s="803" t="s">
        <v>1408</v>
      </c>
      <c r="E38" s="787"/>
      <c r="F38" s="787" t="str">
        <f>IF($E38 = "", "", VLOOKUP($E38,'[1]levels of intervention'!$A$1:$B$12,2,FALSE))</f>
        <v/>
      </c>
      <c r="G38" s="789"/>
      <c r="H38" s="789" t="s">
        <v>956</v>
      </c>
      <c r="I38" s="789" t="s">
        <v>1331</v>
      </c>
      <c r="J38" s="789" t="s">
        <v>1412</v>
      </c>
      <c r="K38" s="789">
        <v>2</v>
      </c>
      <c r="L38" s="789"/>
      <c r="M38" s="789">
        <v>1</v>
      </c>
      <c r="N38" s="789" t="s">
        <v>1335</v>
      </c>
      <c r="O38" s="789">
        <v>2</v>
      </c>
      <c r="P38" s="789">
        <v>29619.29</v>
      </c>
      <c r="Q38" s="793">
        <v>59238.58</v>
      </c>
      <c r="R38" s="790">
        <v>0.15</v>
      </c>
      <c r="S38" s="790">
        <f t="shared" si="0"/>
        <v>0.15</v>
      </c>
      <c r="T38" s="789" t="s">
        <v>1413</v>
      </c>
      <c r="U38" s="789"/>
    </row>
    <row r="39" spans="1:21" ht="78.599999999999994" thickBot="1">
      <c r="A39" s="791" t="s">
        <v>101</v>
      </c>
      <c r="B39" s="786"/>
      <c r="C39" t="s">
        <v>726</v>
      </c>
      <c r="D39" s="804" t="s">
        <v>726</v>
      </c>
      <c r="E39" s="787"/>
      <c r="F39" s="787" t="str">
        <f>IF($E39 = "", "", VLOOKUP($E39,'[1]levels of intervention'!$A$1:$B$12,2,FALSE))</f>
        <v/>
      </c>
      <c r="G39" s="789"/>
      <c r="H39" s="789" t="s">
        <v>1016</v>
      </c>
      <c r="I39" s="789" t="s">
        <v>1331</v>
      </c>
      <c r="J39" s="789"/>
      <c r="K39" s="789">
        <v>4</v>
      </c>
      <c r="L39" s="789">
        <v>1</v>
      </c>
      <c r="M39" s="789">
        <v>1</v>
      </c>
      <c r="N39" s="789" t="s">
        <v>1335</v>
      </c>
      <c r="O39" s="789">
        <v>4</v>
      </c>
      <c r="P39" s="789">
        <v>189.95</v>
      </c>
      <c r="Q39" s="789">
        <v>759.8</v>
      </c>
      <c r="R39" s="790">
        <v>1</v>
      </c>
      <c r="S39" s="790">
        <f t="shared" si="0"/>
        <v>1</v>
      </c>
      <c r="T39" s="789"/>
      <c r="U39" s="789"/>
    </row>
    <row r="40" spans="1:21" ht="78.599999999999994" thickBot="1">
      <c r="A40" s="785" t="s">
        <v>101</v>
      </c>
      <c r="B40" s="786" t="s">
        <v>109</v>
      </c>
      <c r="C40" t="s">
        <v>110</v>
      </c>
      <c r="D40" s="787" t="s">
        <v>110</v>
      </c>
      <c r="E40" s="787" t="s">
        <v>1329</v>
      </c>
      <c r="F40" s="787" t="str">
        <f>IF($E40 = "", "", VLOOKUP($E40,'[1]levels of intervention'!$A$1:$B$12,2,FALSE))</f>
        <v>all</v>
      </c>
      <c r="G40" s="789"/>
      <c r="H40" s="789" t="s">
        <v>1054</v>
      </c>
      <c r="I40" s="789" t="s">
        <v>1331</v>
      </c>
      <c r="J40" s="789" t="s">
        <v>1414</v>
      </c>
      <c r="K40" s="789">
        <v>5</v>
      </c>
      <c r="L40" s="789"/>
      <c r="M40" s="789">
        <v>1</v>
      </c>
      <c r="N40" s="789" t="s">
        <v>1335</v>
      </c>
      <c r="O40" s="789">
        <v>5</v>
      </c>
      <c r="P40" s="789">
        <v>49.91</v>
      </c>
      <c r="Q40" s="789">
        <v>249.55</v>
      </c>
      <c r="R40" s="790">
        <v>0.2</v>
      </c>
      <c r="S40" s="790">
        <f t="shared" si="0"/>
        <v>0.2</v>
      </c>
      <c r="T40" s="789" t="s">
        <v>1415</v>
      </c>
      <c r="U40" s="789" t="s">
        <v>1416</v>
      </c>
    </row>
    <row r="41" spans="1:21" ht="109.8" thickBot="1">
      <c r="A41" s="791" t="s">
        <v>101</v>
      </c>
      <c r="B41" s="786"/>
      <c r="C41" t="s">
        <v>110</v>
      </c>
      <c r="D41" s="803" t="s">
        <v>110</v>
      </c>
      <c r="E41" s="787"/>
      <c r="F41" s="787" t="str">
        <f>IF($E41 = "", "", VLOOKUP($E41,'[1]levels of intervention'!$A$1:$B$12,2,FALSE))</f>
        <v/>
      </c>
      <c r="G41" s="789"/>
      <c r="H41" s="789" t="s">
        <v>1055</v>
      </c>
      <c r="I41" s="789" t="s">
        <v>1331</v>
      </c>
      <c r="J41" s="789" t="s">
        <v>1417</v>
      </c>
      <c r="K41" s="789">
        <v>1</v>
      </c>
      <c r="L41" s="789"/>
      <c r="M41" s="789">
        <v>1</v>
      </c>
      <c r="N41" s="789" t="s">
        <v>1335</v>
      </c>
      <c r="O41" s="789">
        <v>1</v>
      </c>
      <c r="P41" s="789">
        <v>32.164000000000001</v>
      </c>
      <c r="Q41" s="789">
        <v>32.159999999999997</v>
      </c>
      <c r="R41" s="790">
        <v>1</v>
      </c>
      <c r="S41" s="790">
        <f t="shared" si="0"/>
        <v>1</v>
      </c>
      <c r="T41" s="789" t="s">
        <v>1418</v>
      </c>
      <c r="U41" s="789"/>
    </row>
    <row r="42" spans="1:21" ht="94.2" thickBot="1">
      <c r="A42" s="791" t="s">
        <v>101</v>
      </c>
      <c r="B42" s="786"/>
      <c r="C42" t="s">
        <v>110</v>
      </c>
      <c r="D42" s="787" t="s">
        <v>110</v>
      </c>
      <c r="E42" s="787" t="s">
        <v>1329</v>
      </c>
      <c r="F42" s="787" t="str">
        <f>IF($E42 = "", "", VLOOKUP($E42,'[1]levels of intervention'!$A$1:$B$12,2,FALSE))</f>
        <v>all</v>
      </c>
      <c r="G42" s="789"/>
      <c r="H42" s="789" t="s">
        <v>1053</v>
      </c>
      <c r="I42" s="789" t="s">
        <v>1331</v>
      </c>
      <c r="J42" s="789" t="s">
        <v>1414</v>
      </c>
      <c r="K42" s="789">
        <v>30</v>
      </c>
      <c r="L42" s="789"/>
      <c r="M42" s="789">
        <v>1</v>
      </c>
      <c r="N42" s="789" t="s">
        <v>1335</v>
      </c>
      <c r="O42" s="789">
        <v>30</v>
      </c>
      <c r="P42" s="789">
        <v>59.05</v>
      </c>
      <c r="Q42" s="793">
        <v>1771.5</v>
      </c>
      <c r="R42" s="790">
        <v>0.8</v>
      </c>
      <c r="S42" s="790">
        <f t="shared" si="0"/>
        <v>0.8</v>
      </c>
      <c r="T42" s="789" t="s">
        <v>1419</v>
      </c>
      <c r="U42" s="789"/>
    </row>
    <row r="43" spans="1:21" ht="31.8" thickBot="1">
      <c r="A43" s="791" t="s">
        <v>101</v>
      </c>
      <c r="B43" s="786"/>
      <c r="C43" t="s">
        <v>111</v>
      </c>
      <c r="D43" s="787" t="s">
        <v>111</v>
      </c>
      <c r="E43" s="787" t="s">
        <v>1329</v>
      </c>
      <c r="F43" s="787" t="str">
        <f>IF($E43 = "", "", VLOOKUP($E43,'[1]levels of intervention'!$A$1:$B$12,2,FALSE))</f>
        <v>all</v>
      </c>
      <c r="G43" s="789"/>
      <c r="H43" s="789" t="s">
        <v>1022</v>
      </c>
      <c r="I43" s="789" t="s">
        <v>1331</v>
      </c>
      <c r="J43" s="789" t="s">
        <v>1420</v>
      </c>
      <c r="K43" s="789">
        <v>200</v>
      </c>
      <c r="L43" s="789"/>
      <c r="M43" s="789">
        <v>1</v>
      </c>
      <c r="N43" s="789" t="s">
        <v>1335</v>
      </c>
      <c r="O43" s="789">
        <v>200</v>
      </c>
      <c r="P43" s="789">
        <v>20.97</v>
      </c>
      <c r="Q43" s="793">
        <v>4194</v>
      </c>
      <c r="R43" s="790">
        <v>1</v>
      </c>
      <c r="S43" s="790">
        <f t="shared" si="0"/>
        <v>1</v>
      </c>
      <c r="T43" s="789" t="s">
        <v>1421</v>
      </c>
      <c r="U43" s="789"/>
    </row>
    <row r="44" spans="1:21" ht="47.4" thickBot="1">
      <c r="A44" s="791" t="s">
        <v>101</v>
      </c>
      <c r="B44" s="786"/>
      <c r="C44" t="s">
        <v>723</v>
      </c>
      <c r="D44" s="787" t="s">
        <v>723</v>
      </c>
      <c r="E44" s="787" t="s">
        <v>1329</v>
      </c>
      <c r="F44" s="787" t="str">
        <f>IF($E44 = "", "", VLOOKUP($E44,'[1]levels of intervention'!$A$1:$B$12,2,FALSE))</f>
        <v>all</v>
      </c>
      <c r="G44" s="789"/>
      <c r="H44" s="789" t="s">
        <v>832</v>
      </c>
      <c r="I44" s="789" t="s">
        <v>1331</v>
      </c>
      <c r="J44" s="789" t="s">
        <v>1422</v>
      </c>
      <c r="K44" s="789">
        <v>30</v>
      </c>
      <c r="L44" s="789"/>
      <c r="M44" s="789">
        <v>1</v>
      </c>
      <c r="N44" s="789" t="s">
        <v>1335</v>
      </c>
      <c r="O44" s="789">
        <v>30</v>
      </c>
      <c r="P44" s="789">
        <v>22.16</v>
      </c>
      <c r="Q44" s="789">
        <v>664.8</v>
      </c>
      <c r="R44" s="790">
        <v>1</v>
      </c>
      <c r="S44" s="790">
        <f t="shared" si="0"/>
        <v>1</v>
      </c>
      <c r="T44" s="789" t="s">
        <v>1423</v>
      </c>
      <c r="U44" s="789"/>
    </row>
    <row r="45" spans="1:21" ht="109.8" thickBot="1">
      <c r="A45" s="791" t="s">
        <v>101</v>
      </c>
      <c r="B45" s="786"/>
      <c r="C45" t="s">
        <v>113</v>
      </c>
      <c r="D45" s="787" t="s">
        <v>113</v>
      </c>
      <c r="E45" s="787" t="s">
        <v>1329</v>
      </c>
      <c r="F45" s="787" t="str">
        <f>IF($E45 = "", "", VLOOKUP($E45,'[1]levels of intervention'!$A$1:$B$12,2,FALSE))</f>
        <v>all</v>
      </c>
      <c r="G45" s="789"/>
      <c r="H45" s="789" t="s">
        <v>1017</v>
      </c>
      <c r="I45" s="789" t="s">
        <v>1331</v>
      </c>
      <c r="J45" s="789" t="s">
        <v>1424</v>
      </c>
      <c r="K45" s="789">
        <v>1</v>
      </c>
      <c r="L45" s="789"/>
      <c r="M45" s="789">
        <v>1</v>
      </c>
      <c r="N45" s="789" t="s">
        <v>1335</v>
      </c>
      <c r="O45" s="789">
        <v>1</v>
      </c>
      <c r="P45" s="789">
        <v>481.2</v>
      </c>
      <c r="Q45" s="789">
        <v>481.2</v>
      </c>
      <c r="R45" s="790">
        <v>1</v>
      </c>
      <c r="S45" s="790">
        <f t="shared" si="0"/>
        <v>1</v>
      </c>
      <c r="T45" s="789" t="s">
        <v>1425</v>
      </c>
      <c r="U45" s="794" t="s">
        <v>1426</v>
      </c>
    </row>
    <row r="46" spans="1:21" ht="31.8" thickBot="1">
      <c r="A46" s="791" t="s">
        <v>101</v>
      </c>
      <c r="B46" s="786"/>
      <c r="C46" t="s">
        <v>113</v>
      </c>
      <c r="D46" s="787" t="s">
        <v>113</v>
      </c>
      <c r="E46" s="787" t="s">
        <v>1329</v>
      </c>
      <c r="F46" s="787" t="str">
        <f>IF($E46 = "", "", VLOOKUP($E46,'[1]levels of intervention'!$A$1:$B$12,2,FALSE))</f>
        <v>all</v>
      </c>
      <c r="G46" s="789"/>
      <c r="H46" s="789" t="s">
        <v>1018</v>
      </c>
      <c r="I46" s="789" t="s">
        <v>1331</v>
      </c>
      <c r="J46" s="789"/>
      <c r="K46" s="789">
        <v>4</v>
      </c>
      <c r="L46" s="789"/>
      <c r="M46" s="789">
        <v>1</v>
      </c>
      <c r="N46" s="789" t="s">
        <v>1335</v>
      </c>
      <c r="O46" s="789">
        <v>4</v>
      </c>
      <c r="P46" s="789"/>
      <c r="Q46" s="789">
        <v>0</v>
      </c>
      <c r="R46" s="790">
        <v>0.5</v>
      </c>
      <c r="S46" s="790">
        <f t="shared" si="0"/>
        <v>0.5</v>
      </c>
      <c r="T46" s="789" t="s">
        <v>1427</v>
      </c>
      <c r="U46" s="782" t="s">
        <v>1428</v>
      </c>
    </row>
    <row r="47" spans="1:21" ht="94.2" thickBot="1">
      <c r="A47" s="791" t="s">
        <v>101</v>
      </c>
      <c r="B47" s="786"/>
      <c r="C47" t="s">
        <v>113</v>
      </c>
      <c r="D47" s="787" t="s">
        <v>113</v>
      </c>
      <c r="E47" s="787" t="s">
        <v>1329</v>
      </c>
      <c r="F47" s="787" t="str">
        <f>IF($E47 = "", "", VLOOKUP($E47,'[1]levels of intervention'!$A$1:$B$12,2,FALSE))</f>
        <v>all</v>
      </c>
      <c r="G47" s="789"/>
      <c r="H47" s="789" t="s">
        <v>932</v>
      </c>
      <c r="I47" s="789" t="s">
        <v>1331</v>
      </c>
      <c r="J47" s="789" t="s">
        <v>1429</v>
      </c>
      <c r="K47" s="789">
        <v>1</v>
      </c>
      <c r="L47" s="789"/>
      <c r="M47" s="789">
        <v>1</v>
      </c>
      <c r="N47" s="789" t="s">
        <v>1335</v>
      </c>
      <c r="O47" s="789">
        <v>1</v>
      </c>
      <c r="P47" s="789">
        <v>37.133600000000001</v>
      </c>
      <c r="Q47" s="789">
        <v>37.130000000000003</v>
      </c>
      <c r="R47" s="790">
        <v>1</v>
      </c>
      <c r="S47" s="790">
        <f t="shared" si="0"/>
        <v>1</v>
      </c>
      <c r="T47" s="789" t="s">
        <v>1430</v>
      </c>
      <c r="U47" s="789"/>
    </row>
    <row r="48" spans="1:21" ht="31.8" thickBot="1">
      <c r="A48" s="791" t="s">
        <v>101</v>
      </c>
      <c r="B48" s="786"/>
      <c r="C48" t="s">
        <v>113</v>
      </c>
      <c r="D48" s="787" t="s">
        <v>113</v>
      </c>
      <c r="E48" s="787" t="s">
        <v>1329</v>
      </c>
      <c r="F48" s="787" t="str">
        <f>IF($E48 = "", "", VLOOKUP($E48,'[1]levels of intervention'!$A$1:$B$12,2,FALSE))</f>
        <v>all</v>
      </c>
      <c r="G48" s="789"/>
      <c r="H48" s="789" t="s">
        <v>1020</v>
      </c>
      <c r="I48" s="789" t="s">
        <v>1331</v>
      </c>
      <c r="J48" s="789" t="s">
        <v>1334</v>
      </c>
      <c r="K48" s="789">
        <v>1</v>
      </c>
      <c r="L48" s="789"/>
      <c r="M48" s="789">
        <v>1</v>
      </c>
      <c r="N48" s="789" t="s">
        <v>1335</v>
      </c>
      <c r="O48" s="789">
        <v>1</v>
      </c>
      <c r="P48" s="789">
        <v>31.63</v>
      </c>
      <c r="Q48" s="789">
        <v>31.63</v>
      </c>
      <c r="R48" s="790">
        <v>1</v>
      </c>
      <c r="S48" s="790">
        <f t="shared" si="0"/>
        <v>1</v>
      </c>
      <c r="T48" s="789" t="s">
        <v>1431</v>
      </c>
      <c r="U48" s="789"/>
    </row>
    <row r="49" spans="1:21" ht="31.8" thickBot="1">
      <c r="A49" s="791" t="s">
        <v>101</v>
      </c>
      <c r="B49" s="786"/>
      <c r="C49" t="s">
        <v>113</v>
      </c>
      <c r="D49" s="787" t="s">
        <v>113</v>
      </c>
      <c r="E49" s="787" t="s">
        <v>1329</v>
      </c>
      <c r="F49" s="787" t="str">
        <f>IF($E49 = "", "", VLOOKUP($E49,'[1]levels of intervention'!$A$1:$B$12,2,FALSE))</f>
        <v>all</v>
      </c>
      <c r="G49" s="789"/>
      <c r="H49" s="789" t="s">
        <v>1019</v>
      </c>
      <c r="I49" s="789" t="s">
        <v>1331</v>
      </c>
      <c r="J49" s="789" t="s">
        <v>1432</v>
      </c>
      <c r="K49" s="789">
        <v>1</v>
      </c>
      <c r="L49" s="789"/>
      <c r="M49" s="789">
        <v>1</v>
      </c>
      <c r="N49" s="789" t="s">
        <v>1335</v>
      </c>
      <c r="O49" s="789">
        <v>1</v>
      </c>
      <c r="P49" s="789">
        <v>147.32</v>
      </c>
      <c r="Q49" s="789">
        <v>147.32</v>
      </c>
      <c r="R49" s="790">
        <v>1</v>
      </c>
      <c r="S49" s="790">
        <f t="shared" si="0"/>
        <v>1</v>
      </c>
      <c r="T49" s="789" t="s">
        <v>1433</v>
      </c>
      <c r="U49" s="789"/>
    </row>
    <row r="50" spans="1:21" ht="94.2" thickBot="1">
      <c r="A50" s="791" t="s">
        <v>101</v>
      </c>
      <c r="B50" s="786"/>
      <c r="C50" t="s">
        <v>114</v>
      </c>
      <c r="D50" s="787" t="s">
        <v>114</v>
      </c>
      <c r="E50" s="787" t="s">
        <v>1329</v>
      </c>
      <c r="F50" s="787" t="str">
        <f>IF($E50 = "", "", VLOOKUP($E50,'[1]levels of intervention'!$A$1:$B$12,2,FALSE))</f>
        <v>all</v>
      </c>
      <c r="G50" s="789"/>
      <c r="H50" s="789" t="s">
        <v>932</v>
      </c>
      <c r="I50" s="789" t="s">
        <v>1331</v>
      </c>
      <c r="J50" s="789" t="s">
        <v>1434</v>
      </c>
      <c r="K50" s="789">
        <v>1</v>
      </c>
      <c r="L50" s="789"/>
      <c r="M50" s="789">
        <v>1</v>
      </c>
      <c r="N50" s="789" t="s">
        <v>1335</v>
      </c>
      <c r="O50" s="789">
        <v>1</v>
      </c>
      <c r="P50" s="789">
        <v>37.133600000000001</v>
      </c>
      <c r="Q50" s="789">
        <v>37.130000000000003</v>
      </c>
      <c r="R50" s="790">
        <v>1</v>
      </c>
      <c r="S50" s="790">
        <f t="shared" si="0"/>
        <v>1</v>
      </c>
      <c r="T50" s="789" t="s">
        <v>1430</v>
      </c>
      <c r="U50" s="789"/>
    </row>
    <row r="51" spans="1:21" ht="31.8" thickBot="1">
      <c r="A51" s="791" t="s">
        <v>101</v>
      </c>
      <c r="B51" s="786"/>
      <c r="C51" t="s">
        <v>114</v>
      </c>
      <c r="D51" s="787" t="s">
        <v>114</v>
      </c>
      <c r="E51" s="787" t="s">
        <v>1329</v>
      </c>
      <c r="F51" s="787" t="str">
        <f>IF($E51 = "", "", VLOOKUP($E51,'[1]levels of intervention'!$A$1:$B$12,2,FALSE))</f>
        <v>all</v>
      </c>
      <c r="G51" s="789"/>
      <c r="H51" s="789" t="s">
        <v>1021</v>
      </c>
      <c r="I51" s="789" t="s">
        <v>1331</v>
      </c>
      <c r="J51" s="789" t="s">
        <v>114</v>
      </c>
      <c r="K51" s="789">
        <v>1</v>
      </c>
      <c r="L51" s="789"/>
      <c r="M51" s="789">
        <v>1</v>
      </c>
      <c r="N51" s="789" t="s">
        <v>1335</v>
      </c>
      <c r="O51" s="789">
        <v>1</v>
      </c>
      <c r="P51" s="789">
        <v>26.42</v>
      </c>
      <c r="Q51" s="789">
        <v>26.42</v>
      </c>
      <c r="R51" s="790">
        <v>1</v>
      </c>
      <c r="S51" s="790">
        <f t="shared" si="0"/>
        <v>1</v>
      </c>
      <c r="T51" s="789" t="s">
        <v>1435</v>
      </c>
      <c r="U51" s="789"/>
    </row>
    <row r="52" spans="1:21" ht="31.8" thickBot="1">
      <c r="A52" s="791" t="s">
        <v>101</v>
      </c>
      <c r="B52" s="786"/>
      <c r="C52" t="s">
        <v>114</v>
      </c>
      <c r="D52" s="787" t="s">
        <v>114</v>
      </c>
      <c r="E52" s="787" t="s">
        <v>1329</v>
      </c>
      <c r="F52" s="787" t="str">
        <f>IF($E52 = "", "", VLOOKUP($E52,'[1]levels of intervention'!$A$1:$B$12,2,FALSE))</f>
        <v>all</v>
      </c>
      <c r="G52" s="789"/>
      <c r="H52" s="789" t="s">
        <v>1436</v>
      </c>
      <c r="I52" s="789" t="s">
        <v>1358</v>
      </c>
      <c r="J52" s="789" t="s">
        <v>1437</v>
      </c>
      <c r="K52" s="789">
        <v>1</v>
      </c>
      <c r="L52" s="789"/>
      <c r="M52" s="789" t="s">
        <v>1438</v>
      </c>
      <c r="N52" s="789"/>
      <c r="O52" s="789"/>
      <c r="P52" s="793">
        <v>9058</v>
      </c>
      <c r="Q52" s="789">
        <v>0</v>
      </c>
      <c r="R52" s="790">
        <v>1</v>
      </c>
      <c r="S52" s="790">
        <f t="shared" si="0"/>
        <v>1</v>
      </c>
      <c r="T52" s="789" t="s">
        <v>1439</v>
      </c>
      <c r="U52" s="789" t="s">
        <v>1440</v>
      </c>
    </row>
    <row r="53" spans="1:21" ht="31.8" thickBot="1">
      <c r="A53" s="791" t="s">
        <v>101</v>
      </c>
      <c r="B53" s="786"/>
      <c r="C53" t="s">
        <v>114</v>
      </c>
      <c r="D53" s="787" t="s">
        <v>114</v>
      </c>
      <c r="E53" s="787" t="s">
        <v>1329</v>
      </c>
      <c r="F53" s="787" t="str">
        <f>IF($E53 = "", "", VLOOKUP($E53,'[1]levels of intervention'!$A$1:$B$12,2,FALSE))</f>
        <v>all</v>
      </c>
      <c r="G53" s="789"/>
      <c r="H53" s="789" t="s">
        <v>1441</v>
      </c>
      <c r="I53" s="789" t="s">
        <v>1358</v>
      </c>
      <c r="J53" s="789" t="s">
        <v>1441</v>
      </c>
      <c r="K53" s="789">
        <v>1</v>
      </c>
      <c r="L53" s="789"/>
      <c r="M53" s="789" t="s">
        <v>1438</v>
      </c>
      <c r="N53" s="789"/>
      <c r="O53" s="789"/>
      <c r="P53" s="789"/>
      <c r="Q53" s="789">
        <v>0</v>
      </c>
      <c r="R53" s="790">
        <v>1</v>
      </c>
      <c r="S53" s="790">
        <f t="shared" si="0"/>
        <v>1</v>
      </c>
      <c r="T53" s="789" t="s">
        <v>1442</v>
      </c>
      <c r="U53" s="789" t="s">
        <v>1443</v>
      </c>
    </row>
    <row r="54" spans="1:21" ht="31.8" thickBot="1">
      <c r="A54" s="791" t="s">
        <v>101</v>
      </c>
      <c r="B54" s="786"/>
      <c r="C54" t="s">
        <v>114</v>
      </c>
      <c r="D54" s="787" t="s">
        <v>114</v>
      </c>
      <c r="E54" s="787" t="s">
        <v>1329</v>
      </c>
      <c r="F54" s="787" t="str">
        <f>IF($E54 = "", "", VLOOKUP($E54,'[1]levels of intervention'!$A$1:$B$12,2,FALSE))</f>
        <v>all</v>
      </c>
      <c r="G54" s="789"/>
      <c r="H54" s="789" t="s">
        <v>1444</v>
      </c>
      <c r="I54" s="789" t="s">
        <v>1358</v>
      </c>
      <c r="J54" s="789" t="s">
        <v>1445</v>
      </c>
      <c r="K54" s="789">
        <v>1</v>
      </c>
      <c r="L54" s="789"/>
      <c r="M54" s="789" t="s">
        <v>1438</v>
      </c>
      <c r="N54" s="789"/>
      <c r="O54" s="789"/>
      <c r="P54" s="789"/>
      <c r="Q54" s="789">
        <v>0</v>
      </c>
      <c r="R54" s="790">
        <v>1</v>
      </c>
      <c r="S54" s="790">
        <f t="shared" si="0"/>
        <v>1</v>
      </c>
      <c r="T54" s="789" t="s">
        <v>1446</v>
      </c>
      <c r="U54" s="789" t="s">
        <v>1447</v>
      </c>
    </row>
    <row r="55" spans="1:21" ht="31.8" thickBot="1">
      <c r="A55" s="791" t="s">
        <v>101</v>
      </c>
      <c r="B55" s="786"/>
      <c r="C55" t="s">
        <v>114</v>
      </c>
      <c r="D55" s="787" t="s">
        <v>114</v>
      </c>
      <c r="E55" s="787" t="s">
        <v>1329</v>
      </c>
      <c r="F55" s="787" t="str">
        <f>IF($E55 = "", "", VLOOKUP($E55,'[1]levels of intervention'!$A$1:$B$12,2,FALSE))</f>
        <v>all</v>
      </c>
      <c r="G55" s="789"/>
      <c r="H55" s="789" t="s">
        <v>1385</v>
      </c>
      <c r="I55" s="789" t="s">
        <v>1358</v>
      </c>
      <c r="J55" s="789"/>
      <c r="K55" s="789">
        <v>1</v>
      </c>
      <c r="L55" s="789"/>
      <c r="M55" s="789" t="s">
        <v>1438</v>
      </c>
      <c r="N55" s="789"/>
      <c r="O55" s="789"/>
      <c r="P55" s="789"/>
      <c r="Q55" s="789">
        <v>0</v>
      </c>
      <c r="R55" s="790">
        <v>1</v>
      </c>
      <c r="S55" s="790">
        <f t="shared" si="0"/>
        <v>1</v>
      </c>
      <c r="T55" s="789" t="s">
        <v>1448</v>
      </c>
      <c r="U55" s="789" t="s">
        <v>1447</v>
      </c>
    </row>
    <row r="56" spans="1:21" ht="31.8" thickBot="1">
      <c r="A56" s="791" t="s">
        <v>101</v>
      </c>
      <c r="B56" s="786"/>
      <c r="C56" t="s">
        <v>114</v>
      </c>
      <c r="D56" s="787" t="s">
        <v>114</v>
      </c>
      <c r="E56" s="787" t="s">
        <v>1329</v>
      </c>
      <c r="F56" s="787" t="str">
        <f>IF($E56 = "", "", VLOOKUP($E56,'[1]levels of intervention'!$A$1:$B$12,2,FALSE))</f>
        <v>all</v>
      </c>
      <c r="G56" s="789"/>
      <c r="H56" s="789" t="s">
        <v>1449</v>
      </c>
      <c r="I56" s="789" t="s">
        <v>1358</v>
      </c>
      <c r="J56" s="789"/>
      <c r="K56" s="789">
        <v>1</v>
      </c>
      <c r="L56" s="789"/>
      <c r="M56" s="789" t="s">
        <v>1438</v>
      </c>
      <c r="N56" s="789"/>
      <c r="O56" s="789"/>
      <c r="P56" s="789"/>
      <c r="Q56" s="789">
        <v>0</v>
      </c>
      <c r="R56" s="790">
        <v>1</v>
      </c>
      <c r="S56" s="790">
        <f t="shared" si="0"/>
        <v>1</v>
      </c>
      <c r="T56" s="789" t="s">
        <v>1450</v>
      </c>
      <c r="U56" s="789" t="s">
        <v>1447</v>
      </c>
    </row>
    <row r="57" spans="1:21" ht="18" thickBot="1">
      <c r="A57" s="796" t="s">
        <v>101</v>
      </c>
      <c r="B57" s="797"/>
      <c r="C57" s="797" t="s">
        <v>55</v>
      </c>
      <c r="D57" s="797" t="s">
        <v>114</v>
      </c>
      <c r="E57" s="797" t="s">
        <v>1329</v>
      </c>
      <c r="F57" s="787" t="str">
        <f>IF($E57 = "", "", VLOOKUP($E57,'[1]levels of intervention'!$A$1:$B$12,2,FALSE))</f>
        <v>all</v>
      </c>
      <c r="G57" s="797"/>
      <c r="H57" s="797" t="s">
        <v>1451</v>
      </c>
      <c r="I57" s="797" t="s">
        <v>1358</v>
      </c>
      <c r="J57" s="797"/>
      <c r="K57" s="797"/>
      <c r="L57" s="797"/>
      <c r="M57" s="797"/>
      <c r="N57" s="797"/>
      <c r="O57" s="797"/>
      <c r="P57" s="797"/>
      <c r="Q57" s="797">
        <v>0</v>
      </c>
      <c r="R57" s="805">
        <v>1</v>
      </c>
      <c r="S57" s="790">
        <f t="shared" si="0"/>
        <v>1</v>
      </c>
      <c r="T57" s="797" t="s">
        <v>1452</v>
      </c>
      <c r="U57" s="797" t="s">
        <v>1447</v>
      </c>
    </row>
    <row r="58" spans="1:21" ht="94.2" thickBot="1">
      <c r="A58" s="791" t="s">
        <v>101</v>
      </c>
      <c r="B58" s="786"/>
      <c r="C58" t="s">
        <v>115</v>
      </c>
      <c r="D58" s="787" t="s">
        <v>115</v>
      </c>
      <c r="E58" s="787" t="s">
        <v>1329</v>
      </c>
      <c r="F58" s="787" t="str">
        <f>IF($E58 = "", "", VLOOKUP($E58,'[1]levels of intervention'!$A$1:$B$12,2,FALSE))</f>
        <v>all</v>
      </c>
      <c r="G58" s="789"/>
      <c r="H58" s="789" t="s">
        <v>932</v>
      </c>
      <c r="I58" s="789" t="s">
        <v>1331</v>
      </c>
      <c r="J58" s="789" t="s">
        <v>1453</v>
      </c>
      <c r="K58" s="789">
        <v>3</v>
      </c>
      <c r="L58" s="789"/>
      <c r="M58" s="789">
        <v>1</v>
      </c>
      <c r="N58" s="789" t="s">
        <v>1335</v>
      </c>
      <c r="O58" s="789">
        <v>3</v>
      </c>
      <c r="P58" s="789">
        <v>37.133600000000001</v>
      </c>
      <c r="Q58" s="789">
        <v>111.4</v>
      </c>
      <c r="R58" s="790">
        <v>1</v>
      </c>
      <c r="S58" s="790">
        <f t="shared" si="0"/>
        <v>1</v>
      </c>
      <c r="T58" s="789" t="s">
        <v>1454</v>
      </c>
      <c r="U58" s="789"/>
    </row>
    <row r="59" spans="1:21" ht="31.8" thickBot="1">
      <c r="A59" s="791" t="s">
        <v>101</v>
      </c>
      <c r="B59" s="786"/>
      <c r="C59" t="s">
        <v>115</v>
      </c>
      <c r="D59" s="787" t="s">
        <v>115</v>
      </c>
      <c r="E59" s="787" t="s">
        <v>1329</v>
      </c>
      <c r="F59" s="787" t="str">
        <f>IF($E59 = "", "", VLOOKUP($E59,'[1]levels of intervention'!$A$1:$B$12,2,FALSE))</f>
        <v>all</v>
      </c>
      <c r="G59" s="789"/>
      <c r="H59" s="789" t="s">
        <v>1011</v>
      </c>
      <c r="I59" s="789" t="s">
        <v>1331</v>
      </c>
      <c r="J59" s="789" t="s">
        <v>1424</v>
      </c>
      <c r="K59" s="789">
        <v>1</v>
      </c>
      <c r="L59" s="789"/>
      <c r="M59" s="789">
        <v>1</v>
      </c>
      <c r="N59" s="789" t="s">
        <v>1335</v>
      </c>
      <c r="O59" s="789">
        <v>1</v>
      </c>
      <c r="P59" s="789">
        <v>309.69</v>
      </c>
      <c r="Q59" s="789">
        <v>309.69</v>
      </c>
      <c r="R59" s="790">
        <v>1</v>
      </c>
      <c r="S59" s="790">
        <f t="shared" si="0"/>
        <v>1</v>
      </c>
      <c r="T59" s="789" t="s">
        <v>1455</v>
      </c>
      <c r="U59" s="789"/>
    </row>
    <row r="60" spans="1:21" ht="78.599999999999994" thickBot="1">
      <c r="A60" s="791" t="s">
        <v>101</v>
      </c>
      <c r="B60" s="786"/>
      <c r="C60" t="s">
        <v>115</v>
      </c>
      <c r="D60" s="787" t="s">
        <v>115</v>
      </c>
      <c r="E60" s="787" t="s">
        <v>1329</v>
      </c>
      <c r="F60" s="787" t="str">
        <f>IF($E60 = "", "", VLOOKUP($E60,'[1]levels of intervention'!$A$1:$B$12,2,FALSE))</f>
        <v>all</v>
      </c>
      <c r="G60" s="789"/>
      <c r="H60" s="789" t="s">
        <v>880</v>
      </c>
      <c r="I60" s="789" t="s">
        <v>1331</v>
      </c>
      <c r="J60" s="789" t="s">
        <v>1456</v>
      </c>
      <c r="K60" s="789">
        <v>1</v>
      </c>
      <c r="L60" s="789"/>
      <c r="M60" s="789">
        <v>1</v>
      </c>
      <c r="N60" s="789" t="s">
        <v>1335</v>
      </c>
      <c r="O60" s="789">
        <v>1</v>
      </c>
      <c r="P60" s="789">
        <v>84.78</v>
      </c>
      <c r="Q60" s="789">
        <v>84.78</v>
      </c>
      <c r="R60" s="790">
        <v>1</v>
      </c>
      <c r="S60" s="790">
        <f t="shared" si="0"/>
        <v>1</v>
      </c>
      <c r="T60" s="789" t="s">
        <v>1457</v>
      </c>
      <c r="U60" s="789"/>
    </row>
    <row r="61" spans="1:21" ht="31.8" thickBot="1">
      <c r="A61" s="791" t="s">
        <v>101</v>
      </c>
      <c r="B61" s="786"/>
      <c r="C61" t="s">
        <v>115</v>
      </c>
      <c r="D61" s="787" t="s">
        <v>115</v>
      </c>
      <c r="E61" s="787" t="s">
        <v>1329</v>
      </c>
      <c r="F61" s="787" t="str">
        <f>IF($E61 = "", "", VLOOKUP($E61,'[1]levels of intervention'!$A$1:$B$12,2,FALSE))</f>
        <v>all</v>
      </c>
      <c r="G61" s="789"/>
      <c r="H61" s="789" t="s">
        <v>1014</v>
      </c>
      <c r="I61" s="789" t="s">
        <v>1331</v>
      </c>
      <c r="J61" s="789" t="s">
        <v>1458</v>
      </c>
      <c r="K61" s="789">
        <v>1</v>
      </c>
      <c r="L61" s="789"/>
      <c r="M61" s="789">
        <v>1</v>
      </c>
      <c r="N61" s="789" t="s">
        <v>1335</v>
      </c>
      <c r="O61" s="789">
        <v>1</v>
      </c>
      <c r="P61" s="789">
        <v>200</v>
      </c>
      <c r="Q61" s="789">
        <v>200</v>
      </c>
      <c r="R61" s="790">
        <v>1</v>
      </c>
      <c r="S61" s="790">
        <f t="shared" si="0"/>
        <v>1</v>
      </c>
      <c r="T61" s="789" t="s">
        <v>1459</v>
      </c>
      <c r="U61" s="789"/>
    </row>
    <row r="62" spans="1:21" ht="31.8" thickBot="1">
      <c r="A62" s="791" t="s">
        <v>101</v>
      </c>
      <c r="B62" s="786"/>
      <c r="C62" t="s">
        <v>115</v>
      </c>
      <c r="D62" s="787" t="s">
        <v>115</v>
      </c>
      <c r="E62" s="787" t="s">
        <v>1329</v>
      </c>
      <c r="F62" s="787" t="str">
        <f>IF($E62 = "", "", VLOOKUP($E62,'[1]levels of intervention'!$A$1:$B$12,2,FALSE))</f>
        <v>all</v>
      </c>
      <c r="G62" s="789"/>
      <c r="H62" s="789" t="s">
        <v>1015</v>
      </c>
      <c r="I62" s="789" t="s">
        <v>1331</v>
      </c>
      <c r="J62" s="789" t="s">
        <v>1460</v>
      </c>
      <c r="K62" s="789">
        <v>1</v>
      </c>
      <c r="L62" s="789"/>
      <c r="M62" s="789">
        <v>1</v>
      </c>
      <c r="N62" s="789" t="s">
        <v>1335</v>
      </c>
      <c r="O62" s="789">
        <v>1</v>
      </c>
      <c r="P62" s="789">
        <v>312</v>
      </c>
      <c r="Q62" s="789">
        <v>312</v>
      </c>
      <c r="R62" s="790">
        <v>1</v>
      </c>
      <c r="S62" s="790">
        <f t="shared" si="0"/>
        <v>1</v>
      </c>
      <c r="T62" s="789" t="s">
        <v>1461</v>
      </c>
      <c r="U62" s="789"/>
    </row>
    <row r="63" spans="1:21" ht="47.4" thickBot="1">
      <c r="A63" s="791" t="s">
        <v>101</v>
      </c>
      <c r="B63" s="786"/>
      <c r="C63" t="s">
        <v>115</v>
      </c>
      <c r="D63" s="787" t="s">
        <v>115</v>
      </c>
      <c r="E63" s="787" t="s">
        <v>1329</v>
      </c>
      <c r="F63" s="787" t="str">
        <f>IF($E63 = "", "", VLOOKUP($E63,'[1]levels of intervention'!$A$1:$B$12,2,FALSE))</f>
        <v>all</v>
      </c>
      <c r="G63" s="789"/>
      <c r="H63" s="789" t="s">
        <v>1012</v>
      </c>
      <c r="I63" s="789" t="s">
        <v>1331</v>
      </c>
      <c r="J63" s="789" t="s">
        <v>1462</v>
      </c>
      <c r="K63" s="789">
        <v>1</v>
      </c>
      <c r="L63" s="789"/>
      <c r="M63" s="789">
        <v>1</v>
      </c>
      <c r="N63" s="789" t="s">
        <v>1335</v>
      </c>
      <c r="O63" s="789">
        <v>1</v>
      </c>
      <c r="P63" s="789">
        <v>178.75</v>
      </c>
      <c r="Q63" s="789">
        <v>178.75</v>
      </c>
      <c r="R63" s="790">
        <v>1</v>
      </c>
      <c r="S63" s="790">
        <f t="shared" si="0"/>
        <v>1</v>
      </c>
      <c r="T63" s="789" t="s">
        <v>1463</v>
      </c>
      <c r="U63" s="789"/>
    </row>
    <row r="64" spans="1:21" ht="63" thickBot="1">
      <c r="A64" s="791" t="s">
        <v>101</v>
      </c>
      <c r="B64" s="786"/>
      <c r="C64" t="s">
        <v>115</v>
      </c>
      <c r="D64" s="787" t="s">
        <v>115</v>
      </c>
      <c r="E64" s="787" t="s">
        <v>1329</v>
      </c>
      <c r="F64" s="787" t="str">
        <f>IF($E64 = "", "", VLOOKUP($E64,'[1]levels of intervention'!$A$1:$B$12,2,FALSE))</f>
        <v>all</v>
      </c>
      <c r="G64" s="789"/>
      <c r="H64" s="789" t="s">
        <v>1010</v>
      </c>
      <c r="I64" s="789" t="s">
        <v>1331</v>
      </c>
      <c r="J64" s="789" t="s">
        <v>1464</v>
      </c>
      <c r="K64" s="789">
        <v>2</v>
      </c>
      <c r="L64" s="789"/>
      <c r="M64" s="789">
        <v>1</v>
      </c>
      <c r="N64" s="789" t="s">
        <v>1335</v>
      </c>
      <c r="O64" s="789">
        <v>2</v>
      </c>
      <c r="P64" s="789">
        <v>449.05</v>
      </c>
      <c r="Q64" s="789">
        <v>898.1</v>
      </c>
      <c r="R64" s="790">
        <v>0.5</v>
      </c>
      <c r="S64" s="790">
        <f t="shared" si="0"/>
        <v>0.5</v>
      </c>
      <c r="T64" s="789" t="s">
        <v>1465</v>
      </c>
      <c r="U64" s="789"/>
    </row>
    <row r="65" spans="1:21" ht="31.8" thickBot="1">
      <c r="A65" s="791" t="s">
        <v>101</v>
      </c>
      <c r="B65" s="786"/>
      <c r="C65" t="s">
        <v>115</v>
      </c>
      <c r="D65" s="787" t="s">
        <v>115</v>
      </c>
      <c r="E65" s="787" t="s">
        <v>1329</v>
      </c>
      <c r="F65" s="787" t="str">
        <f>IF($E65 = "", "", VLOOKUP($E65,'[1]levels of intervention'!$A$1:$B$12,2,FALSE))</f>
        <v>all</v>
      </c>
      <c r="G65" s="789"/>
      <c r="H65" s="789" t="s">
        <v>1013</v>
      </c>
      <c r="I65" s="789" t="s">
        <v>1331</v>
      </c>
      <c r="J65" s="789" t="s">
        <v>1464</v>
      </c>
      <c r="K65" s="789">
        <v>2</v>
      </c>
      <c r="L65" s="789"/>
      <c r="M65" s="789">
        <v>1</v>
      </c>
      <c r="N65" s="789" t="s">
        <v>1335</v>
      </c>
      <c r="O65" s="789">
        <v>2</v>
      </c>
      <c r="P65" s="789"/>
      <c r="Q65" s="789">
        <v>0</v>
      </c>
      <c r="R65" s="789"/>
      <c r="S65" s="790">
        <f t="shared" si="0"/>
        <v>1</v>
      </c>
      <c r="T65" s="789" t="s">
        <v>1466</v>
      </c>
      <c r="U65" s="782" t="s">
        <v>1467</v>
      </c>
    </row>
    <row r="66" spans="1:21" ht="78.599999999999994" thickBot="1">
      <c r="A66" s="791" t="s">
        <v>101</v>
      </c>
      <c r="B66" s="786"/>
      <c r="C66" t="s">
        <v>115</v>
      </c>
      <c r="D66" s="787" t="s">
        <v>115</v>
      </c>
      <c r="E66" s="787" t="s">
        <v>1329</v>
      </c>
      <c r="F66" s="787" t="str">
        <f>IF($E66 = "", "", VLOOKUP($E66,'[1]levels of intervention'!$A$1:$B$12,2,FALSE))</f>
        <v>all</v>
      </c>
      <c r="G66" s="789"/>
      <c r="H66" s="789" t="s">
        <v>1009</v>
      </c>
      <c r="I66" s="789" t="s">
        <v>1331</v>
      </c>
      <c r="J66" s="789" t="s">
        <v>1464</v>
      </c>
      <c r="K66" s="789">
        <v>1</v>
      </c>
      <c r="L66" s="789"/>
      <c r="M66" s="789">
        <v>1</v>
      </c>
      <c r="N66" s="789" t="s">
        <v>1335</v>
      </c>
      <c r="O66" s="789">
        <v>1</v>
      </c>
      <c r="P66" s="789">
        <v>622.12</v>
      </c>
      <c r="Q66" s="789">
        <v>622.12</v>
      </c>
      <c r="R66" s="790">
        <v>0.5</v>
      </c>
      <c r="S66" s="790">
        <f t="shared" si="0"/>
        <v>0.5</v>
      </c>
      <c r="T66" s="789" t="s">
        <v>1468</v>
      </c>
      <c r="U66" s="789"/>
    </row>
    <row r="67" spans="1:21" ht="47.4" thickBot="1">
      <c r="A67" s="791" t="s">
        <v>101</v>
      </c>
      <c r="B67" s="786"/>
      <c r="C67" t="s">
        <v>116</v>
      </c>
      <c r="D67" s="803" t="s">
        <v>116</v>
      </c>
      <c r="E67" s="787"/>
      <c r="F67" s="787" t="str">
        <f>IF($E67 = "", "", VLOOKUP($E67,'[1]levels of intervention'!$A$1:$B$12,2,FALSE))</f>
        <v/>
      </c>
      <c r="G67" s="789"/>
      <c r="H67" s="789" t="s">
        <v>996</v>
      </c>
      <c r="I67" s="789" t="s">
        <v>1331</v>
      </c>
      <c r="J67" s="789" t="s">
        <v>1424</v>
      </c>
      <c r="K67" s="789">
        <v>1</v>
      </c>
      <c r="L67" s="789">
        <v>1</v>
      </c>
      <c r="M67" s="789">
        <v>1</v>
      </c>
      <c r="N67" s="789" t="s">
        <v>1335</v>
      </c>
      <c r="O67" s="789">
        <v>1</v>
      </c>
      <c r="P67" s="789">
        <v>309.69</v>
      </c>
      <c r="Q67" s="789">
        <v>309.69</v>
      </c>
      <c r="R67" s="790">
        <v>1</v>
      </c>
      <c r="S67" s="790">
        <f t="shared" si="0"/>
        <v>1</v>
      </c>
      <c r="T67" s="789"/>
      <c r="U67" s="789" t="s">
        <v>1469</v>
      </c>
    </row>
    <row r="68" spans="1:21" ht="109.8" thickBot="1">
      <c r="A68" s="791" t="s">
        <v>101</v>
      </c>
      <c r="B68" s="786"/>
      <c r="C68" t="s">
        <v>116</v>
      </c>
      <c r="D68" s="787" t="s">
        <v>116</v>
      </c>
      <c r="E68" s="787" t="s">
        <v>1329</v>
      </c>
      <c r="F68" s="787" t="str">
        <f>IF($E68 = "", "", VLOOKUP($E68,'[1]levels of intervention'!$A$1:$B$12,2,FALSE))</f>
        <v>all</v>
      </c>
      <c r="G68" s="789"/>
      <c r="H68" s="789" t="s">
        <v>1055</v>
      </c>
      <c r="I68" s="789" t="s">
        <v>1331</v>
      </c>
      <c r="J68" s="789" t="s">
        <v>1417</v>
      </c>
      <c r="K68" s="789">
        <v>1</v>
      </c>
      <c r="L68" s="789"/>
      <c r="M68" s="789">
        <v>1</v>
      </c>
      <c r="N68" s="789" t="s">
        <v>1335</v>
      </c>
      <c r="O68" s="789">
        <v>1</v>
      </c>
      <c r="P68" s="789">
        <v>32.164000000000001</v>
      </c>
      <c r="Q68" s="789">
        <v>32.159999999999997</v>
      </c>
      <c r="R68" s="790">
        <v>1</v>
      </c>
      <c r="S68" s="790">
        <f t="shared" ref="S68:S131" si="1">IF(R68="",1,R68)</f>
        <v>1</v>
      </c>
      <c r="T68" s="789" t="s">
        <v>1470</v>
      </c>
      <c r="U68" s="789"/>
    </row>
    <row r="69" spans="1:21" ht="78.599999999999994" thickBot="1">
      <c r="A69" s="791" t="s">
        <v>101</v>
      </c>
      <c r="B69" s="786"/>
      <c r="C69" t="s">
        <v>116</v>
      </c>
      <c r="D69" s="787" t="s">
        <v>116</v>
      </c>
      <c r="E69" s="787" t="s">
        <v>1371</v>
      </c>
      <c r="F69" s="787" t="str">
        <f>IF($E69 = "", "", VLOOKUP($E69,'[1]levels of intervention'!$A$1:$B$12,2,FALSE))</f>
        <v>secondary/tertiary</v>
      </c>
      <c r="G69" s="789"/>
      <c r="H69" s="789" t="s">
        <v>871</v>
      </c>
      <c r="I69" s="789" t="s">
        <v>1331</v>
      </c>
      <c r="J69" s="789" t="s">
        <v>1424</v>
      </c>
      <c r="K69" s="789">
        <v>1</v>
      </c>
      <c r="L69" s="789"/>
      <c r="M69" s="789">
        <v>1</v>
      </c>
      <c r="N69" s="789" t="s">
        <v>1335</v>
      </c>
      <c r="O69" s="789">
        <v>1</v>
      </c>
      <c r="P69" s="789">
        <v>130.36000000000001</v>
      </c>
      <c r="Q69" s="789">
        <v>130.36000000000001</v>
      </c>
      <c r="R69" s="790">
        <v>0.5</v>
      </c>
      <c r="S69" s="790">
        <f t="shared" si="1"/>
        <v>0.5</v>
      </c>
      <c r="T69" s="789" t="s">
        <v>1471</v>
      </c>
      <c r="U69" s="789"/>
    </row>
    <row r="70" spans="1:21" ht="63" thickBot="1">
      <c r="A70" s="791" t="s">
        <v>101</v>
      </c>
      <c r="B70" s="786"/>
      <c r="C70" t="s">
        <v>116</v>
      </c>
      <c r="D70" s="787" t="s">
        <v>116</v>
      </c>
      <c r="E70" s="787" t="s">
        <v>1329</v>
      </c>
      <c r="F70" s="787" t="str">
        <f>IF($E70 = "", "", VLOOKUP($E70,'[1]levels of intervention'!$A$1:$B$12,2,FALSE))</f>
        <v>all</v>
      </c>
      <c r="G70" s="789"/>
      <c r="H70" s="789" t="s">
        <v>823</v>
      </c>
      <c r="I70" s="789" t="s">
        <v>1331</v>
      </c>
      <c r="J70" s="789" t="s">
        <v>1424</v>
      </c>
      <c r="K70" s="789">
        <v>1</v>
      </c>
      <c r="L70" s="789"/>
      <c r="M70" s="789">
        <v>1</v>
      </c>
      <c r="N70" s="789" t="s">
        <v>1335</v>
      </c>
      <c r="O70" s="789">
        <v>1</v>
      </c>
      <c r="P70" s="789">
        <v>121.25</v>
      </c>
      <c r="Q70" s="789">
        <v>121.25</v>
      </c>
      <c r="R70" s="790">
        <v>1</v>
      </c>
      <c r="S70" s="790">
        <f t="shared" si="1"/>
        <v>1</v>
      </c>
      <c r="T70" s="789" t="s">
        <v>1471</v>
      </c>
      <c r="U70" s="789"/>
    </row>
    <row r="71" spans="1:21" ht="187.8" thickBot="1">
      <c r="A71" s="791" t="s">
        <v>101</v>
      </c>
      <c r="B71" s="786"/>
      <c r="C71" t="s">
        <v>116</v>
      </c>
      <c r="D71" s="787" t="s">
        <v>116</v>
      </c>
      <c r="E71" s="787" t="s">
        <v>1329</v>
      </c>
      <c r="F71" s="787" t="str">
        <f>IF($E71 = "", "", VLOOKUP($E71,'[1]levels of intervention'!$A$1:$B$12,2,FALSE))</f>
        <v>all</v>
      </c>
      <c r="G71" s="789"/>
      <c r="H71" s="789" t="s">
        <v>839</v>
      </c>
      <c r="I71" s="789" t="s">
        <v>1331</v>
      </c>
      <c r="J71" s="789" t="s">
        <v>1472</v>
      </c>
      <c r="K71" s="789">
        <v>2</v>
      </c>
      <c r="L71" s="789"/>
      <c r="M71" s="789">
        <v>1</v>
      </c>
      <c r="N71" s="789" t="s">
        <v>1335</v>
      </c>
      <c r="O71" s="789">
        <v>2</v>
      </c>
      <c r="P71" s="789">
        <v>153.5155</v>
      </c>
      <c r="Q71" s="789">
        <v>307.02999999999997</v>
      </c>
      <c r="R71" s="790">
        <v>1</v>
      </c>
      <c r="S71" s="790">
        <f t="shared" si="1"/>
        <v>1</v>
      </c>
      <c r="T71" s="789" t="s">
        <v>1473</v>
      </c>
      <c r="U71" s="789"/>
    </row>
    <row r="72" spans="1:21" ht="18" thickBot="1">
      <c r="A72" s="791" t="s">
        <v>101</v>
      </c>
      <c r="B72" s="786"/>
      <c r="C72" t="s">
        <v>116</v>
      </c>
      <c r="D72" s="787" t="s">
        <v>116</v>
      </c>
      <c r="E72" s="787" t="s">
        <v>1329</v>
      </c>
      <c r="F72" s="787" t="str">
        <f>IF($E72 = "", "", VLOOKUP($E72,'[1]levels of intervention'!$A$1:$B$12,2,FALSE))</f>
        <v>all</v>
      </c>
      <c r="G72" s="789"/>
      <c r="H72" s="789" t="s">
        <v>1474</v>
      </c>
      <c r="I72" s="789" t="s">
        <v>1358</v>
      </c>
      <c r="J72" s="789" t="s">
        <v>1462</v>
      </c>
      <c r="K72" s="789">
        <v>1</v>
      </c>
      <c r="L72" s="789"/>
      <c r="M72" s="789">
        <v>1</v>
      </c>
      <c r="N72" s="789" t="s">
        <v>1335</v>
      </c>
      <c r="O72" s="789">
        <v>1</v>
      </c>
      <c r="P72" s="789"/>
      <c r="Q72" s="789">
        <v>0</v>
      </c>
      <c r="R72" s="790">
        <v>1</v>
      </c>
      <c r="S72" s="790">
        <f t="shared" si="1"/>
        <v>1</v>
      </c>
      <c r="T72" s="789" t="s">
        <v>1475</v>
      </c>
      <c r="U72" s="789"/>
    </row>
    <row r="73" spans="1:21" ht="63" thickBot="1">
      <c r="A73" s="791" t="s">
        <v>101</v>
      </c>
      <c r="B73" s="786"/>
      <c r="C73" t="s">
        <v>116</v>
      </c>
      <c r="D73" s="787" t="s">
        <v>116</v>
      </c>
      <c r="E73" s="787" t="s">
        <v>1329</v>
      </c>
      <c r="F73" s="787" t="str">
        <f>IF($E73 = "", "", VLOOKUP($E73,'[1]levels of intervention'!$A$1:$B$12,2,FALSE))</f>
        <v>all</v>
      </c>
      <c r="G73" s="789"/>
      <c r="H73" s="789" t="s">
        <v>931</v>
      </c>
      <c r="I73" s="789" t="s">
        <v>1331</v>
      </c>
      <c r="J73" s="789" t="s">
        <v>1476</v>
      </c>
      <c r="K73" s="789">
        <v>10</v>
      </c>
      <c r="L73" s="789"/>
      <c r="M73" s="789">
        <v>1</v>
      </c>
      <c r="N73" s="789" t="s">
        <v>1335</v>
      </c>
      <c r="O73" s="789">
        <v>10</v>
      </c>
      <c r="P73" s="789">
        <v>15.637700000000001</v>
      </c>
      <c r="Q73" s="789">
        <v>156.38</v>
      </c>
      <c r="R73" s="790">
        <v>1</v>
      </c>
      <c r="S73" s="790">
        <f t="shared" si="1"/>
        <v>1</v>
      </c>
      <c r="T73" s="789" t="s">
        <v>1477</v>
      </c>
      <c r="U73" s="789"/>
    </row>
    <row r="74" spans="1:21" ht="109.8" thickBot="1">
      <c r="A74" s="791" t="s">
        <v>101</v>
      </c>
      <c r="B74" s="786"/>
      <c r="C74" t="s">
        <v>116</v>
      </c>
      <c r="D74" s="787" t="s">
        <v>116</v>
      </c>
      <c r="E74" s="787" t="s">
        <v>1329</v>
      </c>
      <c r="F74" s="787" t="str">
        <f>IF($E74 = "", "", VLOOKUP($E74,'[1]levels of intervention'!$A$1:$B$12,2,FALSE))</f>
        <v>all</v>
      </c>
      <c r="G74" s="789"/>
      <c r="H74" s="789" t="s">
        <v>879</v>
      </c>
      <c r="I74" s="789" t="s">
        <v>1331</v>
      </c>
      <c r="J74" s="789" t="s">
        <v>1478</v>
      </c>
      <c r="K74" s="789">
        <v>1</v>
      </c>
      <c r="L74" s="789"/>
      <c r="M74" s="789">
        <v>1</v>
      </c>
      <c r="N74" s="789" t="s">
        <v>1335</v>
      </c>
      <c r="O74" s="789">
        <v>1</v>
      </c>
      <c r="P74" s="789">
        <v>178.76499999999999</v>
      </c>
      <c r="Q74" s="789">
        <v>178.77</v>
      </c>
      <c r="R74" s="790">
        <v>1</v>
      </c>
      <c r="S74" s="790">
        <f t="shared" si="1"/>
        <v>1</v>
      </c>
      <c r="T74" s="789" t="s">
        <v>1479</v>
      </c>
      <c r="U74" s="789"/>
    </row>
    <row r="75" spans="1:21" ht="109.8" thickBot="1">
      <c r="A75" s="791" t="s">
        <v>101</v>
      </c>
      <c r="B75" s="786"/>
      <c r="C75" t="s">
        <v>116</v>
      </c>
      <c r="D75" s="787" t="s">
        <v>116</v>
      </c>
      <c r="E75" s="787" t="s">
        <v>1329</v>
      </c>
      <c r="F75" s="787" t="str">
        <f>IF($E75 = "", "", VLOOKUP($E75,'[1]levels of intervention'!$A$1:$B$12,2,FALSE))</f>
        <v>all</v>
      </c>
      <c r="G75" s="789"/>
      <c r="H75" s="789" t="s">
        <v>872</v>
      </c>
      <c r="I75" s="789" t="s">
        <v>1331</v>
      </c>
      <c r="J75" s="789" t="s">
        <v>1480</v>
      </c>
      <c r="K75" s="789">
        <v>1</v>
      </c>
      <c r="L75" s="789"/>
      <c r="M75" s="789">
        <v>1</v>
      </c>
      <c r="N75" s="789" t="s">
        <v>1335</v>
      </c>
      <c r="O75" s="789">
        <v>1</v>
      </c>
      <c r="P75" s="789">
        <v>306.88416669999998</v>
      </c>
      <c r="Q75" s="789">
        <v>306.88</v>
      </c>
      <c r="R75" s="790">
        <v>1</v>
      </c>
      <c r="S75" s="790">
        <f t="shared" si="1"/>
        <v>1</v>
      </c>
      <c r="T75" s="789" t="s">
        <v>1481</v>
      </c>
      <c r="U75" s="789"/>
    </row>
    <row r="76" spans="1:21" ht="63" thickBot="1">
      <c r="A76" s="791" t="s">
        <v>101</v>
      </c>
      <c r="B76" s="786"/>
      <c r="C76" t="s">
        <v>116</v>
      </c>
      <c r="D76" s="787" t="s">
        <v>116</v>
      </c>
      <c r="E76" s="787" t="s">
        <v>1329</v>
      </c>
      <c r="F76" s="787" t="str">
        <f>IF($E76 = "", "", VLOOKUP($E76,'[1]levels of intervention'!$A$1:$B$12,2,FALSE))</f>
        <v>all</v>
      </c>
      <c r="G76" s="789"/>
      <c r="H76" s="789" t="s">
        <v>1081</v>
      </c>
      <c r="I76" s="789" t="s">
        <v>1331</v>
      </c>
      <c r="J76" s="789" t="s">
        <v>1482</v>
      </c>
      <c r="K76" s="789">
        <v>0.25</v>
      </c>
      <c r="L76" s="789">
        <v>1</v>
      </c>
      <c r="M76" s="789">
        <v>1</v>
      </c>
      <c r="N76" s="789" t="s">
        <v>1335</v>
      </c>
      <c r="O76" s="789">
        <v>0.25</v>
      </c>
      <c r="P76" s="789">
        <v>1558</v>
      </c>
      <c r="Q76" s="789">
        <v>389.5</v>
      </c>
      <c r="R76" s="790">
        <v>1</v>
      </c>
      <c r="S76" s="790">
        <f t="shared" si="1"/>
        <v>1</v>
      </c>
      <c r="T76" s="789" t="s">
        <v>1483</v>
      </c>
      <c r="U76" s="788" t="s">
        <v>1484</v>
      </c>
    </row>
    <row r="77" spans="1:21" ht="31.8" thickBot="1">
      <c r="A77" s="791" t="s">
        <v>101</v>
      </c>
      <c r="B77" s="786"/>
      <c r="C77" t="s">
        <v>116</v>
      </c>
      <c r="D77" s="787" t="s">
        <v>116</v>
      </c>
      <c r="E77" s="787" t="s">
        <v>1329</v>
      </c>
      <c r="F77" s="787" t="str">
        <f>IF($E77 = "", "", VLOOKUP($E77,'[1]levels of intervention'!$A$1:$B$12,2,FALSE))</f>
        <v>all</v>
      </c>
      <c r="G77" s="789"/>
      <c r="H77" s="789" t="s">
        <v>1485</v>
      </c>
      <c r="I77" s="789" t="s">
        <v>1358</v>
      </c>
      <c r="J77" s="789"/>
      <c r="K77" s="789">
        <v>1</v>
      </c>
      <c r="L77" s="789"/>
      <c r="M77" s="789"/>
      <c r="N77" s="789"/>
      <c r="O77" s="789">
        <v>1</v>
      </c>
      <c r="P77" s="789"/>
      <c r="Q77" s="789">
        <v>0</v>
      </c>
      <c r="R77" s="790">
        <v>1</v>
      </c>
      <c r="S77" s="790">
        <f t="shared" si="1"/>
        <v>1</v>
      </c>
      <c r="T77" s="789" t="s">
        <v>1486</v>
      </c>
      <c r="U77" s="789" t="s">
        <v>1487</v>
      </c>
    </row>
    <row r="78" spans="1:21" ht="31.8" thickBot="1">
      <c r="A78" s="791" t="s">
        <v>101</v>
      </c>
      <c r="B78" s="786"/>
      <c r="C78" t="s">
        <v>116</v>
      </c>
      <c r="D78" s="787" t="s">
        <v>116</v>
      </c>
      <c r="E78" s="787" t="s">
        <v>1329</v>
      </c>
      <c r="F78" s="787" t="str">
        <f>IF($E78 = "", "", VLOOKUP($E78,'[1]levels of intervention'!$A$1:$B$12,2,FALSE))</f>
        <v>all</v>
      </c>
      <c r="G78" s="789"/>
      <c r="H78" s="789" t="s">
        <v>1436</v>
      </c>
      <c r="I78" s="789" t="s">
        <v>1358</v>
      </c>
      <c r="J78" s="789"/>
      <c r="K78" s="789">
        <v>1</v>
      </c>
      <c r="L78" s="789"/>
      <c r="M78" s="789"/>
      <c r="N78" s="789"/>
      <c r="O78" s="789">
        <v>1</v>
      </c>
      <c r="P78" s="789"/>
      <c r="Q78" s="789">
        <v>0</v>
      </c>
      <c r="R78" s="790">
        <v>1</v>
      </c>
      <c r="S78" s="790">
        <f t="shared" si="1"/>
        <v>1</v>
      </c>
      <c r="T78" s="789" t="s">
        <v>1486</v>
      </c>
      <c r="U78" s="789" t="s">
        <v>1487</v>
      </c>
    </row>
    <row r="79" spans="1:21" ht="31.8" thickBot="1">
      <c r="A79" s="791" t="s">
        <v>101</v>
      </c>
      <c r="B79" s="786"/>
      <c r="C79" t="s">
        <v>116</v>
      </c>
      <c r="D79" s="787" t="s">
        <v>116</v>
      </c>
      <c r="E79" s="787" t="s">
        <v>1329</v>
      </c>
      <c r="F79" s="787" t="str">
        <f>IF($E79 = "", "", VLOOKUP($E79,'[1]levels of intervention'!$A$1:$B$12,2,FALSE))</f>
        <v>all</v>
      </c>
      <c r="G79" s="789"/>
      <c r="H79" s="789" t="s">
        <v>1488</v>
      </c>
      <c r="I79" s="789" t="s">
        <v>1358</v>
      </c>
      <c r="J79" s="789"/>
      <c r="K79" s="789">
        <v>1</v>
      </c>
      <c r="L79" s="789"/>
      <c r="M79" s="789"/>
      <c r="N79" s="789"/>
      <c r="O79" s="789">
        <v>1</v>
      </c>
      <c r="P79" s="789"/>
      <c r="Q79" s="789">
        <v>0</v>
      </c>
      <c r="R79" s="790">
        <v>1</v>
      </c>
      <c r="S79" s="790">
        <f t="shared" si="1"/>
        <v>1</v>
      </c>
      <c r="T79" s="789" t="s">
        <v>1486</v>
      </c>
      <c r="U79" s="789" t="s">
        <v>1487</v>
      </c>
    </row>
    <row r="80" spans="1:21" ht="31.8" thickBot="1">
      <c r="A80" s="791" t="s">
        <v>101</v>
      </c>
      <c r="B80" s="786"/>
      <c r="C80" t="s">
        <v>116</v>
      </c>
      <c r="D80" s="787" t="s">
        <v>116</v>
      </c>
      <c r="E80" s="787" t="s">
        <v>1329</v>
      </c>
      <c r="F80" s="787" t="str">
        <f>IF($E80 = "", "", VLOOKUP($E80,'[1]levels of intervention'!$A$1:$B$12,2,FALSE))</f>
        <v>all</v>
      </c>
      <c r="G80" s="789"/>
      <c r="H80" s="789" t="s">
        <v>1489</v>
      </c>
      <c r="I80" s="789" t="s">
        <v>1358</v>
      </c>
      <c r="J80" s="789"/>
      <c r="K80" s="789">
        <v>1</v>
      </c>
      <c r="L80" s="789"/>
      <c r="M80" s="789"/>
      <c r="N80" s="789"/>
      <c r="O80" s="789">
        <v>1</v>
      </c>
      <c r="P80" s="789"/>
      <c r="Q80" s="789">
        <v>0</v>
      </c>
      <c r="R80" s="790">
        <v>1</v>
      </c>
      <c r="S80" s="790">
        <f t="shared" si="1"/>
        <v>1</v>
      </c>
      <c r="T80" s="789" t="s">
        <v>1490</v>
      </c>
      <c r="U80" s="789" t="s">
        <v>1487</v>
      </c>
    </row>
    <row r="81" spans="1:21" ht="47.4" thickBot="1">
      <c r="A81" s="791" t="s">
        <v>101</v>
      </c>
      <c r="B81" s="786"/>
      <c r="C81" t="s">
        <v>116</v>
      </c>
      <c r="D81" s="787" t="s">
        <v>116</v>
      </c>
      <c r="E81" s="787" t="s">
        <v>1329</v>
      </c>
      <c r="F81" s="787" t="str">
        <f>IF($E81 = "", "", VLOOKUP($E81,'[1]levels of intervention'!$A$1:$B$12,2,FALSE))</f>
        <v>all</v>
      </c>
      <c r="G81" s="789"/>
      <c r="H81" s="789" t="s">
        <v>1491</v>
      </c>
      <c r="I81" s="789" t="s">
        <v>1358</v>
      </c>
      <c r="J81" s="789"/>
      <c r="K81" s="789">
        <v>2</v>
      </c>
      <c r="L81" s="789"/>
      <c r="M81" s="789"/>
      <c r="N81" s="789"/>
      <c r="O81" s="789">
        <v>2</v>
      </c>
      <c r="P81" s="789"/>
      <c r="Q81" s="789">
        <v>0</v>
      </c>
      <c r="R81" s="790">
        <v>1</v>
      </c>
      <c r="S81" s="790">
        <f t="shared" si="1"/>
        <v>1</v>
      </c>
      <c r="T81" s="789" t="s">
        <v>1492</v>
      </c>
      <c r="U81" s="789" t="s">
        <v>1487</v>
      </c>
    </row>
    <row r="82" spans="1:21" ht="31.8" thickBot="1">
      <c r="A82" s="796" t="s">
        <v>101</v>
      </c>
      <c r="B82" s="797"/>
      <c r="C82" s="797" t="s">
        <v>116</v>
      </c>
      <c r="D82" s="797" t="s">
        <v>116</v>
      </c>
      <c r="E82" s="797" t="s">
        <v>1329</v>
      </c>
      <c r="F82" s="787" t="str">
        <f>IF($E82 = "", "", VLOOKUP($E82,'[1]levels of intervention'!$A$1:$B$12,2,FALSE))</f>
        <v>all</v>
      </c>
      <c r="G82" s="797"/>
      <c r="H82" s="797" t="s">
        <v>1493</v>
      </c>
      <c r="I82" s="797" t="s">
        <v>1358</v>
      </c>
      <c r="J82" s="797"/>
      <c r="K82" s="797"/>
      <c r="L82" s="797"/>
      <c r="M82" s="797"/>
      <c r="N82" s="797"/>
      <c r="O82" s="797">
        <v>0</v>
      </c>
      <c r="P82" s="797"/>
      <c r="Q82" s="797">
        <v>0</v>
      </c>
      <c r="R82" s="805">
        <v>1</v>
      </c>
      <c r="S82" s="790">
        <f t="shared" si="1"/>
        <v>1</v>
      </c>
      <c r="T82" s="797" t="s">
        <v>1494</v>
      </c>
      <c r="U82" s="797" t="s">
        <v>1487</v>
      </c>
    </row>
    <row r="83" spans="1:21" ht="31.8" thickBot="1">
      <c r="A83" s="796" t="s">
        <v>101</v>
      </c>
      <c r="B83" s="797"/>
      <c r="C83" s="797" t="s">
        <v>116</v>
      </c>
      <c r="D83" s="797" t="s">
        <v>116</v>
      </c>
      <c r="E83" s="797" t="s">
        <v>1329</v>
      </c>
      <c r="F83" s="787" t="str">
        <f>IF($E83 = "", "", VLOOKUP($E83,'[1]levels of intervention'!$A$1:$B$12,2,FALSE))</f>
        <v>all</v>
      </c>
      <c r="G83" s="797"/>
      <c r="H83" s="797" t="s">
        <v>1451</v>
      </c>
      <c r="I83" s="797" t="s">
        <v>1358</v>
      </c>
      <c r="J83" s="797"/>
      <c r="K83" s="797"/>
      <c r="L83" s="797"/>
      <c r="M83" s="797"/>
      <c r="N83" s="797"/>
      <c r="O83" s="797">
        <v>0</v>
      </c>
      <c r="P83" s="797"/>
      <c r="Q83" s="797">
        <v>0</v>
      </c>
      <c r="R83" s="805">
        <v>1</v>
      </c>
      <c r="S83" s="790">
        <f t="shared" si="1"/>
        <v>1</v>
      </c>
      <c r="T83" s="797" t="s">
        <v>1495</v>
      </c>
      <c r="U83" s="797" t="s">
        <v>1487</v>
      </c>
    </row>
    <row r="84" spans="1:21" ht="31.8" thickBot="1">
      <c r="A84" s="791" t="s">
        <v>101</v>
      </c>
      <c r="B84" s="786"/>
      <c r="C84" t="s">
        <v>116</v>
      </c>
      <c r="D84" s="787" t="s">
        <v>116</v>
      </c>
      <c r="E84" s="787" t="s">
        <v>1329</v>
      </c>
      <c r="F84" s="787" t="str">
        <f>IF($E84 = "", "", VLOOKUP($E84,'[1]levels of intervention'!$A$1:$B$12,2,FALSE))</f>
        <v>all</v>
      </c>
      <c r="G84" s="789"/>
      <c r="H84" s="789" t="s">
        <v>1496</v>
      </c>
      <c r="I84" s="789" t="s">
        <v>1358</v>
      </c>
      <c r="J84" s="789"/>
      <c r="K84" s="789">
        <v>1</v>
      </c>
      <c r="L84" s="789"/>
      <c r="M84" s="789"/>
      <c r="N84" s="789"/>
      <c r="O84" s="789">
        <v>1</v>
      </c>
      <c r="P84" s="789"/>
      <c r="Q84" s="789">
        <v>0</v>
      </c>
      <c r="R84" s="790">
        <v>1</v>
      </c>
      <c r="S84" s="790">
        <f t="shared" si="1"/>
        <v>1</v>
      </c>
      <c r="T84" s="789" t="s">
        <v>1497</v>
      </c>
      <c r="U84" s="789" t="s">
        <v>1487</v>
      </c>
    </row>
    <row r="85" spans="1:21" ht="78.599999999999994" thickBot="1">
      <c r="A85" s="791" t="s">
        <v>101</v>
      </c>
      <c r="B85" s="786"/>
      <c r="C85" t="s">
        <v>116</v>
      </c>
      <c r="D85" s="787" t="s">
        <v>116</v>
      </c>
      <c r="E85" s="787" t="s">
        <v>1329</v>
      </c>
      <c r="F85" s="787" t="str">
        <f>IF($E85 = "", "", VLOOKUP($E85,'[1]levels of intervention'!$A$1:$B$12,2,FALSE))</f>
        <v>all</v>
      </c>
      <c r="G85" s="789" t="s">
        <v>132</v>
      </c>
      <c r="H85" s="789" t="s">
        <v>875</v>
      </c>
      <c r="I85" s="789" t="s">
        <v>1331</v>
      </c>
      <c r="J85" s="789" t="s">
        <v>1498</v>
      </c>
      <c r="K85" s="789">
        <v>3</v>
      </c>
      <c r="L85" s="789"/>
      <c r="M85" s="789">
        <v>1</v>
      </c>
      <c r="N85" s="789" t="s">
        <v>1335</v>
      </c>
      <c r="O85" s="789">
        <v>3</v>
      </c>
      <c r="P85" s="789">
        <v>302.24</v>
      </c>
      <c r="Q85" s="789">
        <v>906.72</v>
      </c>
      <c r="R85" s="790">
        <v>1</v>
      </c>
      <c r="S85" s="790">
        <f t="shared" si="1"/>
        <v>1</v>
      </c>
      <c r="T85" s="789" t="s">
        <v>1499</v>
      </c>
      <c r="U85" s="789" t="s">
        <v>1500</v>
      </c>
    </row>
    <row r="86" spans="1:21" ht="78.599999999999994" thickBot="1">
      <c r="A86" s="791" t="s">
        <v>101</v>
      </c>
      <c r="B86" s="786"/>
      <c r="C86" t="s">
        <v>116</v>
      </c>
      <c r="D86" s="787" t="s">
        <v>116</v>
      </c>
      <c r="E86" s="787" t="s">
        <v>1329</v>
      </c>
      <c r="F86" s="787" t="str">
        <f>IF($E86 = "", "", VLOOKUP($E86,'[1]levels of intervention'!$A$1:$B$12,2,FALSE))</f>
        <v>all</v>
      </c>
      <c r="G86" s="789"/>
      <c r="H86" s="789" t="s">
        <v>834</v>
      </c>
      <c r="I86" s="789" t="s">
        <v>1331</v>
      </c>
      <c r="J86" s="789" t="s">
        <v>1347</v>
      </c>
      <c r="K86" s="789">
        <v>2</v>
      </c>
      <c r="L86" s="789"/>
      <c r="M86" s="789">
        <v>1</v>
      </c>
      <c r="N86" s="789" t="s">
        <v>1335</v>
      </c>
      <c r="O86" s="789">
        <v>2</v>
      </c>
      <c r="P86" s="789">
        <v>4.3868299999999998</v>
      </c>
      <c r="Q86" s="789">
        <v>8.77</v>
      </c>
      <c r="R86" s="790">
        <v>1</v>
      </c>
      <c r="S86" s="790">
        <f t="shared" si="1"/>
        <v>1</v>
      </c>
      <c r="T86" s="789" t="s">
        <v>1501</v>
      </c>
      <c r="U86" s="789"/>
    </row>
    <row r="87" spans="1:21" ht="78.599999999999994" thickBot="1">
      <c r="A87" s="791" t="s">
        <v>101</v>
      </c>
      <c r="B87" s="786"/>
      <c r="C87" t="s">
        <v>116</v>
      </c>
      <c r="D87" s="787" t="s">
        <v>116</v>
      </c>
      <c r="E87" s="787" t="s">
        <v>1329</v>
      </c>
      <c r="F87" s="787" t="str">
        <f>IF($E87 = "", "", VLOOKUP($E87,'[1]levels of intervention'!$A$1:$B$12,2,FALSE))</f>
        <v>all</v>
      </c>
      <c r="G87" s="789"/>
      <c r="H87" s="789" t="s">
        <v>880</v>
      </c>
      <c r="I87" s="789" t="s">
        <v>1331</v>
      </c>
      <c r="J87" s="789" t="s">
        <v>1432</v>
      </c>
      <c r="K87" s="789">
        <v>2</v>
      </c>
      <c r="L87" s="789"/>
      <c r="M87" s="789">
        <v>1</v>
      </c>
      <c r="N87" s="789" t="s">
        <v>1335</v>
      </c>
      <c r="O87" s="789">
        <v>2</v>
      </c>
      <c r="P87" s="789">
        <v>84.78</v>
      </c>
      <c r="Q87" s="789">
        <v>169.56</v>
      </c>
      <c r="R87" s="790">
        <v>1</v>
      </c>
      <c r="S87" s="790">
        <f t="shared" si="1"/>
        <v>1</v>
      </c>
      <c r="T87" s="789" t="s">
        <v>1502</v>
      </c>
      <c r="U87" s="789"/>
    </row>
    <row r="88" spans="1:21" ht="63" thickBot="1">
      <c r="A88" s="791" t="s">
        <v>101</v>
      </c>
      <c r="B88" s="786"/>
      <c r="C88" t="s">
        <v>116</v>
      </c>
      <c r="D88" s="787" t="s">
        <v>116</v>
      </c>
      <c r="E88" s="787" t="s">
        <v>1329</v>
      </c>
      <c r="F88" s="787" t="str">
        <f>IF($E88 = "", "", VLOOKUP($E88,'[1]levels of intervention'!$A$1:$B$12,2,FALSE))</f>
        <v>all</v>
      </c>
      <c r="G88" s="789"/>
      <c r="H88" s="789" t="s">
        <v>891</v>
      </c>
      <c r="I88" s="789" t="s">
        <v>1331</v>
      </c>
      <c r="J88" s="789" t="s">
        <v>1503</v>
      </c>
      <c r="K88" s="789">
        <v>0.2</v>
      </c>
      <c r="L88" s="789"/>
      <c r="M88" s="789">
        <v>1</v>
      </c>
      <c r="N88" s="789" t="s">
        <v>1335</v>
      </c>
      <c r="O88" s="789">
        <v>0.2</v>
      </c>
      <c r="P88" s="793">
        <v>2689.81</v>
      </c>
      <c r="Q88" s="789">
        <v>537.96</v>
      </c>
      <c r="R88" s="790">
        <v>1</v>
      </c>
      <c r="S88" s="790">
        <f t="shared" si="1"/>
        <v>1</v>
      </c>
      <c r="T88" s="789" t="s">
        <v>1504</v>
      </c>
      <c r="U88" s="789"/>
    </row>
    <row r="89" spans="1:21" ht="18" thickBot="1">
      <c r="A89" s="796" t="s">
        <v>101</v>
      </c>
      <c r="B89" s="797"/>
      <c r="C89" s="797" t="s">
        <v>116</v>
      </c>
      <c r="D89" s="797" t="s">
        <v>116</v>
      </c>
      <c r="E89" s="797" t="s">
        <v>1329</v>
      </c>
      <c r="F89" s="787" t="str">
        <f>IF($E89 = "", "", VLOOKUP($E89,'[1]levels of intervention'!$A$1:$B$12,2,FALSE))</f>
        <v>all</v>
      </c>
      <c r="G89" s="797"/>
      <c r="H89" s="797" t="s">
        <v>1505</v>
      </c>
      <c r="I89" s="797" t="s">
        <v>1358</v>
      </c>
      <c r="J89" s="797"/>
      <c r="K89" s="797"/>
      <c r="L89" s="797"/>
      <c r="M89" s="797">
        <v>1</v>
      </c>
      <c r="N89" s="797" t="s">
        <v>1335</v>
      </c>
      <c r="O89" s="797">
        <v>1</v>
      </c>
      <c r="P89" s="797"/>
      <c r="Q89" s="797">
        <v>0</v>
      </c>
      <c r="R89" s="797"/>
      <c r="S89" s="790">
        <f t="shared" si="1"/>
        <v>1</v>
      </c>
      <c r="T89" s="797">
        <v>1</v>
      </c>
      <c r="U89" s="797"/>
    </row>
    <row r="90" spans="1:21" ht="63" thickBot="1">
      <c r="A90" s="791" t="s">
        <v>101</v>
      </c>
      <c r="B90" s="786"/>
      <c r="C90" t="s">
        <v>729</v>
      </c>
      <c r="D90" s="787" t="s">
        <v>1506</v>
      </c>
      <c r="E90" s="787" t="s">
        <v>1329</v>
      </c>
      <c r="F90" s="787" t="str">
        <f>IF($E90 = "", "", VLOOKUP($E90,'[1]levels of intervention'!$A$1:$B$12,2,FALSE))</f>
        <v>all</v>
      </c>
      <c r="G90" s="789"/>
      <c r="H90" s="789" t="s">
        <v>931</v>
      </c>
      <c r="I90" s="789" t="s">
        <v>1331</v>
      </c>
      <c r="J90" s="789" t="s">
        <v>1507</v>
      </c>
      <c r="K90" s="789">
        <v>10</v>
      </c>
      <c r="L90" s="789"/>
      <c r="M90" s="789">
        <v>1</v>
      </c>
      <c r="N90" s="789" t="s">
        <v>1335</v>
      </c>
      <c r="O90" s="789">
        <v>10</v>
      </c>
      <c r="P90" s="789">
        <v>15.637700000000001</v>
      </c>
      <c r="Q90" s="789">
        <v>156.38</v>
      </c>
      <c r="R90" s="790">
        <v>1</v>
      </c>
      <c r="S90" s="790">
        <f t="shared" si="1"/>
        <v>1</v>
      </c>
      <c r="T90" s="789" t="s">
        <v>1508</v>
      </c>
      <c r="U90" s="789"/>
    </row>
    <row r="91" spans="1:21" ht="78.599999999999994" thickBot="1">
      <c r="A91" s="791" t="s">
        <v>101</v>
      </c>
      <c r="B91" s="786"/>
      <c r="C91" t="s">
        <v>729</v>
      </c>
      <c r="D91" s="787" t="s">
        <v>1506</v>
      </c>
      <c r="E91" s="787" t="s">
        <v>1329</v>
      </c>
      <c r="F91" s="787" t="str">
        <f>IF($E91 = "", "", VLOOKUP($E91,'[1]levels of intervention'!$A$1:$B$12,2,FALSE))</f>
        <v>all</v>
      </c>
      <c r="G91" s="789"/>
      <c r="H91" s="789" t="s">
        <v>875</v>
      </c>
      <c r="I91" s="789" t="s">
        <v>1331</v>
      </c>
      <c r="J91" s="789" t="s">
        <v>1498</v>
      </c>
      <c r="K91" s="789">
        <v>2</v>
      </c>
      <c r="L91" s="789"/>
      <c r="M91" s="789">
        <v>1</v>
      </c>
      <c r="N91" s="789" t="s">
        <v>1335</v>
      </c>
      <c r="O91" s="789">
        <v>2</v>
      </c>
      <c r="P91" s="789">
        <v>302.24</v>
      </c>
      <c r="Q91" s="789">
        <v>604.48</v>
      </c>
      <c r="R91" s="790">
        <v>1</v>
      </c>
      <c r="S91" s="790">
        <f t="shared" si="1"/>
        <v>1</v>
      </c>
      <c r="T91" s="789" t="s">
        <v>1509</v>
      </c>
      <c r="U91" s="789" t="s">
        <v>1500</v>
      </c>
    </row>
    <row r="92" spans="1:21" ht="47.4" thickBot="1">
      <c r="A92" s="791" t="s">
        <v>101</v>
      </c>
      <c r="B92" s="786"/>
      <c r="C92" t="s">
        <v>729</v>
      </c>
      <c r="D92" s="787" t="s">
        <v>1506</v>
      </c>
      <c r="E92" s="787" t="s">
        <v>1329</v>
      </c>
      <c r="F92" s="787" t="str">
        <f>IF($E92 = "", "", VLOOKUP($E92,'[1]levels of intervention'!$A$1:$B$12,2,FALSE))</f>
        <v>all</v>
      </c>
      <c r="G92" s="789"/>
      <c r="H92" s="789" t="s">
        <v>1059</v>
      </c>
      <c r="I92" s="789" t="s">
        <v>1331</v>
      </c>
      <c r="J92" s="789" t="s">
        <v>1388</v>
      </c>
      <c r="K92" s="789">
        <v>1</v>
      </c>
      <c r="L92" s="789"/>
      <c r="M92" s="789">
        <v>1</v>
      </c>
      <c r="N92" s="789" t="s">
        <v>1335</v>
      </c>
      <c r="O92" s="789">
        <v>1</v>
      </c>
      <c r="P92" s="789">
        <v>260</v>
      </c>
      <c r="Q92" s="789">
        <v>260</v>
      </c>
      <c r="R92" s="790">
        <v>1</v>
      </c>
      <c r="S92" s="790">
        <f t="shared" si="1"/>
        <v>1</v>
      </c>
      <c r="T92" s="789" t="s">
        <v>1510</v>
      </c>
      <c r="U92" s="788" t="s">
        <v>1312</v>
      </c>
    </row>
    <row r="93" spans="1:21" ht="109.8" thickBot="1">
      <c r="A93" s="791" t="s">
        <v>101</v>
      </c>
      <c r="B93" s="786"/>
      <c r="C93" t="s">
        <v>729</v>
      </c>
      <c r="D93" s="787" t="s">
        <v>1506</v>
      </c>
      <c r="E93" s="787" t="s">
        <v>1329</v>
      </c>
      <c r="F93" s="787" t="str">
        <f>IF($E93 = "", "", VLOOKUP($E93,'[1]levels of intervention'!$A$1:$B$12,2,FALSE))</f>
        <v>all</v>
      </c>
      <c r="G93" s="789"/>
      <c r="H93" s="789" t="s">
        <v>879</v>
      </c>
      <c r="I93" s="789" t="s">
        <v>1331</v>
      </c>
      <c r="J93" s="789" t="s">
        <v>1462</v>
      </c>
      <c r="K93" s="789">
        <v>1</v>
      </c>
      <c r="L93" s="789"/>
      <c r="M93" s="789">
        <v>1</v>
      </c>
      <c r="N93" s="789" t="s">
        <v>1335</v>
      </c>
      <c r="O93" s="789">
        <v>1</v>
      </c>
      <c r="P93" s="789">
        <v>178.76499999999999</v>
      </c>
      <c r="Q93" s="789">
        <v>178.77</v>
      </c>
      <c r="R93" s="790">
        <v>1</v>
      </c>
      <c r="S93" s="790">
        <f t="shared" si="1"/>
        <v>1</v>
      </c>
      <c r="T93" s="789" t="s">
        <v>1511</v>
      </c>
      <c r="U93" s="789"/>
    </row>
    <row r="94" spans="1:21" ht="78.599999999999994" thickBot="1">
      <c r="A94" s="791" t="s">
        <v>101</v>
      </c>
      <c r="B94" s="786"/>
      <c r="C94" t="s">
        <v>729</v>
      </c>
      <c r="D94" s="787" t="s">
        <v>1506</v>
      </c>
      <c r="E94" s="787" t="s">
        <v>1329</v>
      </c>
      <c r="F94" s="787" t="str">
        <f>IF($E94 = "", "", VLOOKUP($E94,'[1]levels of intervention'!$A$1:$B$12,2,FALSE))</f>
        <v>all</v>
      </c>
      <c r="G94" s="789"/>
      <c r="H94" s="789" t="s">
        <v>880</v>
      </c>
      <c r="I94" s="789" t="s">
        <v>1331</v>
      </c>
      <c r="J94" s="789" t="s">
        <v>1512</v>
      </c>
      <c r="K94" s="789">
        <v>1</v>
      </c>
      <c r="L94" s="789"/>
      <c r="M94" s="789">
        <v>1</v>
      </c>
      <c r="N94" s="789" t="s">
        <v>1335</v>
      </c>
      <c r="O94" s="789">
        <v>1</v>
      </c>
      <c r="P94" s="789">
        <v>84.78</v>
      </c>
      <c r="Q94" s="789">
        <v>84.78</v>
      </c>
      <c r="R94" s="790">
        <v>1</v>
      </c>
      <c r="S94" s="790">
        <f t="shared" si="1"/>
        <v>1</v>
      </c>
      <c r="T94" s="789" t="s">
        <v>1513</v>
      </c>
      <c r="U94" s="789"/>
    </row>
    <row r="95" spans="1:21" ht="109.8" thickBot="1">
      <c r="A95" s="791" t="s">
        <v>101</v>
      </c>
      <c r="B95" s="786"/>
      <c r="C95" t="s">
        <v>729</v>
      </c>
      <c r="D95" s="787" t="s">
        <v>1506</v>
      </c>
      <c r="E95" s="787" t="s">
        <v>1329</v>
      </c>
      <c r="F95" s="787" t="str">
        <f>IF($E95 = "", "", VLOOKUP($E95,'[1]levels of intervention'!$A$1:$B$12,2,FALSE))</f>
        <v>all</v>
      </c>
      <c r="G95" s="789"/>
      <c r="H95" s="789" t="s">
        <v>872</v>
      </c>
      <c r="I95" s="789" t="s">
        <v>1331</v>
      </c>
      <c r="J95" s="789" t="s">
        <v>1462</v>
      </c>
      <c r="K95" s="789">
        <v>1</v>
      </c>
      <c r="L95" s="789"/>
      <c r="M95" s="789">
        <v>1</v>
      </c>
      <c r="N95" s="789" t="s">
        <v>1335</v>
      </c>
      <c r="O95" s="789">
        <v>1</v>
      </c>
      <c r="P95" s="789">
        <v>306.88416669999998</v>
      </c>
      <c r="Q95" s="789">
        <v>306.88</v>
      </c>
      <c r="R95" s="790">
        <v>1</v>
      </c>
      <c r="S95" s="790">
        <f t="shared" si="1"/>
        <v>1</v>
      </c>
      <c r="T95" s="789" t="s">
        <v>1511</v>
      </c>
      <c r="U95" s="789"/>
    </row>
    <row r="96" spans="1:21" ht="187.8" thickBot="1">
      <c r="A96" s="791" t="s">
        <v>101</v>
      </c>
      <c r="B96" s="786"/>
      <c r="C96" t="s">
        <v>729</v>
      </c>
      <c r="D96" s="787" t="s">
        <v>1506</v>
      </c>
      <c r="E96" s="787" t="s">
        <v>1329</v>
      </c>
      <c r="F96" s="787" t="str">
        <f>IF($E96 = "", "", VLOOKUP($E96,'[1]levels of intervention'!$A$1:$B$12,2,FALSE))</f>
        <v>all</v>
      </c>
      <c r="G96" s="789"/>
      <c r="H96" s="789" t="s">
        <v>839</v>
      </c>
      <c r="I96" s="789" t="s">
        <v>1331</v>
      </c>
      <c r="J96" s="789" t="s">
        <v>1472</v>
      </c>
      <c r="K96" s="789">
        <v>1</v>
      </c>
      <c r="L96" s="789"/>
      <c r="M96" s="789">
        <v>1</v>
      </c>
      <c r="N96" s="789" t="s">
        <v>1335</v>
      </c>
      <c r="O96" s="789">
        <v>1</v>
      </c>
      <c r="P96" s="789">
        <v>153.5155</v>
      </c>
      <c r="Q96" s="789">
        <v>153.52000000000001</v>
      </c>
      <c r="R96" s="790">
        <v>1</v>
      </c>
      <c r="S96" s="790">
        <f t="shared" si="1"/>
        <v>1</v>
      </c>
      <c r="T96" s="789" t="s">
        <v>1514</v>
      </c>
      <c r="U96" s="789"/>
    </row>
    <row r="97" spans="1:21" ht="63" thickBot="1">
      <c r="A97" s="791" t="s">
        <v>101</v>
      </c>
      <c r="B97" s="786"/>
      <c r="C97" t="s">
        <v>729</v>
      </c>
      <c r="D97" s="787" t="s">
        <v>1506</v>
      </c>
      <c r="E97" s="787" t="s">
        <v>1329</v>
      </c>
      <c r="F97" s="787" t="str">
        <f>IF($E97 = "", "", VLOOKUP($E97,'[1]levels of intervention'!$A$1:$B$12,2,FALSE))</f>
        <v>all</v>
      </c>
      <c r="G97" s="789"/>
      <c r="H97" s="789" t="s">
        <v>1081</v>
      </c>
      <c r="I97" s="789" t="s">
        <v>1331</v>
      </c>
      <c r="J97" s="789" t="s">
        <v>1482</v>
      </c>
      <c r="K97" s="789">
        <v>0.5</v>
      </c>
      <c r="L97" s="789"/>
      <c r="M97" s="789">
        <v>1</v>
      </c>
      <c r="N97" s="789" t="s">
        <v>1335</v>
      </c>
      <c r="O97" s="789">
        <v>0.5</v>
      </c>
      <c r="P97" s="789">
        <v>1158</v>
      </c>
      <c r="Q97" s="789">
        <v>579</v>
      </c>
      <c r="R97" s="790">
        <v>1</v>
      </c>
      <c r="S97" s="790">
        <f t="shared" si="1"/>
        <v>1</v>
      </c>
      <c r="T97" s="789" t="s">
        <v>1515</v>
      </c>
      <c r="U97" s="788" t="s">
        <v>1484</v>
      </c>
    </row>
    <row r="98" spans="1:21" ht="31.8" thickBot="1">
      <c r="A98" s="791" t="s">
        <v>101</v>
      </c>
      <c r="B98" s="786"/>
      <c r="C98" t="s">
        <v>729</v>
      </c>
      <c r="D98" s="787" t="s">
        <v>1506</v>
      </c>
      <c r="E98" s="787" t="s">
        <v>1329</v>
      </c>
      <c r="F98" s="787" t="str">
        <f>IF($E98 = "", "", VLOOKUP($E98,'[1]levels of intervention'!$A$1:$B$12,2,FALSE))</f>
        <v>all</v>
      </c>
      <c r="G98" s="789"/>
      <c r="H98" s="789" t="s">
        <v>1516</v>
      </c>
      <c r="I98" s="789" t="s">
        <v>1358</v>
      </c>
      <c r="J98" s="789"/>
      <c r="K98" s="789">
        <v>1</v>
      </c>
      <c r="L98" s="789"/>
      <c r="M98" s="789"/>
      <c r="N98" s="789"/>
      <c r="O98" s="789">
        <v>1</v>
      </c>
      <c r="P98" s="789"/>
      <c r="Q98" s="789">
        <v>0</v>
      </c>
      <c r="R98" s="790">
        <v>1</v>
      </c>
      <c r="S98" s="790">
        <f t="shared" si="1"/>
        <v>1</v>
      </c>
      <c r="T98" s="789" t="s">
        <v>1517</v>
      </c>
      <c r="U98" s="789" t="s">
        <v>1487</v>
      </c>
    </row>
    <row r="99" spans="1:21" ht="31.8" thickBot="1">
      <c r="A99" s="791" t="s">
        <v>101</v>
      </c>
      <c r="B99" s="786"/>
      <c r="C99" t="s">
        <v>729</v>
      </c>
      <c r="D99" s="787" t="s">
        <v>1506</v>
      </c>
      <c r="E99" s="787" t="s">
        <v>1329</v>
      </c>
      <c r="F99" s="787" t="str">
        <f>IF($E99 = "", "", VLOOKUP($E99,'[1]levels of intervention'!$A$1:$B$12,2,FALSE))</f>
        <v>all</v>
      </c>
      <c r="G99" s="789"/>
      <c r="H99" s="789" t="s">
        <v>1518</v>
      </c>
      <c r="I99" s="789" t="s">
        <v>1358</v>
      </c>
      <c r="J99" s="789"/>
      <c r="K99" s="789">
        <v>1</v>
      </c>
      <c r="L99" s="789"/>
      <c r="M99" s="789"/>
      <c r="N99" s="789"/>
      <c r="O99" s="789">
        <v>1</v>
      </c>
      <c r="P99" s="789"/>
      <c r="Q99" s="789">
        <v>0</v>
      </c>
      <c r="R99" s="790">
        <v>1</v>
      </c>
      <c r="S99" s="790">
        <f t="shared" si="1"/>
        <v>1</v>
      </c>
      <c r="T99" s="789" t="s">
        <v>1519</v>
      </c>
      <c r="U99" s="789" t="s">
        <v>1487</v>
      </c>
    </row>
    <row r="100" spans="1:21" ht="31.8" thickBot="1">
      <c r="A100" s="791" t="s">
        <v>101</v>
      </c>
      <c r="B100" s="786"/>
      <c r="C100" t="s">
        <v>729</v>
      </c>
      <c r="D100" s="787" t="s">
        <v>1506</v>
      </c>
      <c r="E100" s="787" t="s">
        <v>1329</v>
      </c>
      <c r="F100" s="787" t="str">
        <f>IF($E100 = "", "", VLOOKUP($E100,'[1]levels of intervention'!$A$1:$B$12,2,FALSE))</f>
        <v>all</v>
      </c>
      <c r="G100" s="789"/>
      <c r="H100" s="789" t="s">
        <v>1496</v>
      </c>
      <c r="I100" s="789" t="s">
        <v>1358</v>
      </c>
      <c r="J100" s="789"/>
      <c r="K100" s="789">
        <v>1</v>
      </c>
      <c r="L100" s="789"/>
      <c r="M100" s="789"/>
      <c r="N100" s="789"/>
      <c r="O100" s="789">
        <v>1</v>
      </c>
      <c r="P100" s="789"/>
      <c r="Q100" s="789">
        <v>0</v>
      </c>
      <c r="R100" s="790">
        <v>1</v>
      </c>
      <c r="S100" s="790">
        <f t="shared" si="1"/>
        <v>1</v>
      </c>
      <c r="T100" s="789" t="s">
        <v>1520</v>
      </c>
      <c r="U100" s="789" t="s">
        <v>1487</v>
      </c>
    </row>
    <row r="101" spans="1:21" ht="31.8" thickBot="1">
      <c r="A101" s="791" t="s">
        <v>101</v>
      </c>
      <c r="B101" s="786"/>
      <c r="C101" t="s">
        <v>729</v>
      </c>
      <c r="D101" s="787" t="s">
        <v>1506</v>
      </c>
      <c r="E101" s="787" t="s">
        <v>1329</v>
      </c>
      <c r="F101" s="787" t="str">
        <f>IF($E101 = "", "", VLOOKUP($E101,'[1]levels of intervention'!$A$1:$B$12,2,FALSE))</f>
        <v>all</v>
      </c>
      <c r="G101" s="789"/>
      <c r="H101" s="789" t="s">
        <v>1521</v>
      </c>
      <c r="I101" s="789" t="s">
        <v>1358</v>
      </c>
      <c r="J101" s="789"/>
      <c r="K101" s="789">
        <v>1</v>
      </c>
      <c r="L101" s="789"/>
      <c r="M101" s="789"/>
      <c r="N101" s="789"/>
      <c r="O101" s="789">
        <v>1</v>
      </c>
      <c r="P101" s="789"/>
      <c r="Q101" s="789">
        <v>0</v>
      </c>
      <c r="R101" s="790">
        <v>1</v>
      </c>
      <c r="S101" s="790">
        <f t="shared" si="1"/>
        <v>1</v>
      </c>
      <c r="T101" s="789" t="s">
        <v>1522</v>
      </c>
      <c r="U101" s="789" t="s">
        <v>1487</v>
      </c>
    </row>
    <row r="102" spans="1:21" ht="31.8" thickBot="1">
      <c r="A102" s="791" t="s">
        <v>101</v>
      </c>
      <c r="B102" s="786"/>
      <c r="C102" t="s">
        <v>729</v>
      </c>
      <c r="D102" s="787" t="s">
        <v>1506</v>
      </c>
      <c r="E102" s="787" t="s">
        <v>1329</v>
      </c>
      <c r="F102" s="787" t="str">
        <f>IF($E102 = "", "", VLOOKUP($E102,'[1]levels of intervention'!$A$1:$B$12,2,FALSE))</f>
        <v>all</v>
      </c>
      <c r="G102" s="789"/>
      <c r="H102" s="789" t="s">
        <v>1523</v>
      </c>
      <c r="I102" s="789" t="s">
        <v>1358</v>
      </c>
      <c r="J102" s="789"/>
      <c r="K102" s="789">
        <v>1</v>
      </c>
      <c r="L102" s="789"/>
      <c r="M102" s="789"/>
      <c r="N102" s="789"/>
      <c r="O102" s="789">
        <v>1</v>
      </c>
      <c r="P102" s="789"/>
      <c r="Q102" s="789">
        <v>0</v>
      </c>
      <c r="R102" s="790">
        <v>1</v>
      </c>
      <c r="S102" s="790">
        <f t="shared" si="1"/>
        <v>1</v>
      </c>
      <c r="T102" s="789" t="s">
        <v>1524</v>
      </c>
      <c r="U102" s="789" t="s">
        <v>1487</v>
      </c>
    </row>
    <row r="103" spans="1:21" ht="31.8" thickBot="1">
      <c r="A103" s="796" t="s">
        <v>101</v>
      </c>
      <c r="B103" s="797"/>
      <c r="C103" s="797" t="s">
        <v>729</v>
      </c>
      <c r="D103" s="797" t="s">
        <v>1506</v>
      </c>
      <c r="E103" s="797"/>
      <c r="F103" s="787" t="str">
        <f>IF($E103 = "", "", VLOOKUP($E103,'[1]levels of intervention'!$A$1:$B$12,2,FALSE))</f>
        <v/>
      </c>
      <c r="G103" s="797"/>
      <c r="H103" s="797" t="s">
        <v>1505</v>
      </c>
      <c r="I103" s="797" t="s">
        <v>1358</v>
      </c>
      <c r="J103" s="797"/>
      <c r="K103" s="797"/>
      <c r="L103" s="797"/>
      <c r="M103" s="797"/>
      <c r="N103" s="797"/>
      <c r="O103" s="797">
        <v>0</v>
      </c>
      <c r="P103" s="797"/>
      <c r="Q103" s="797">
        <v>0</v>
      </c>
      <c r="R103" s="805">
        <v>1</v>
      </c>
      <c r="S103" s="790">
        <f t="shared" si="1"/>
        <v>1</v>
      </c>
      <c r="T103" s="797"/>
      <c r="U103" s="797" t="s">
        <v>1487</v>
      </c>
    </row>
    <row r="104" spans="1:21" ht="78.599999999999994" thickBot="1">
      <c r="A104" s="791" t="s">
        <v>101</v>
      </c>
      <c r="B104" s="789"/>
      <c r="C104" t="s">
        <v>254</v>
      </c>
      <c r="D104" s="803" t="s">
        <v>1525</v>
      </c>
      <c r="E104" s="789"/>
      <c r="F104" s="787" t="str">
        <f>IF($E104 = "", "", VLOOKUP($E104,'[1]levels of intervention'!$A$1:$B$12,2,FALSE))</f>
        <v/>
      </c>
      <c r="G104" s="789"/>
      <c r="H104" s="789" t="s">
        <v>897</v>
      </c>
      <c r="I104" s="789" t="s">
        <v>1331</v>
      </c>
      <c r="J104" s="789" t="s">
        <v>1526</v>
      </c>
      <c r="K104" s="806">
        <v>6</v>
      </c>
      <c r="L104" s="789"/>
      <c r="M104" s="806">
        <v>1</v>
      </c>
      <c r="N104" s="789"/>
      <c r="O104" s="806">
        <v>6</v>
      </c>
      <c r="P104" s="806">
        <v>35.622799999999998</v>
      </c>
      <c r="Q104" s="806">
        <v>213.74</v>
      </c>
      <c r="R104" s="807">
        <v>1</v>
      </c>
      <c r="S104" s="790">
        <f t="shared" si="1"/>
        <v>1</v>
      </c>
      <c r="T104" s="789"/>
      <c r="U104" s="789"/>
    </row>
    <row r="105" spans="1:21" ht="78.599999999999994" thickBot="1">
      <c r="A105" s="791" t="s">
        <v>101</v>
      </c>
      <c r="B105" s="789"/>
      <c r="C105" t="s">
        <v>254</v>
      </c>
      <c r="D105" s="803" t="s">
        <v>1525</v>
      </c>
      <c r="E105" s="789"/>
      <c r="F105" s="787" t="str">
        <f>IF($E105 = "", "", VLOOKUP($E105,'[1]levels of intervention'!$A$1:$B$12,2,FALSE))</f>
        <v/>
      </c>
      <c r="G105" s="789"/>
      <c r="H105" s="789" t="s">
        <v>974</v>
      </c>
      <c r="I105" s="789" t="s">
        <v>1331</v>
      </c>
      <c r="J105" s="789" t="s">
        <v>1334</v>
      </c>
      <c r="K105" s="806">
        <v>0.5</v>
      </c>
      <c r="L105" s="789"/>
      <c r="M105" s="806">
        <v>1</v>
      </c>
      <c r="N105" s="789"/>
      <c r="O105" s="806">
        <v>0.5</v>
      </c>
      <c r="P105" s="806">
        <v>1614.24</v>
      </c>
      <c r="Q105" s="806">
        <v>807.12</v>
      </c>
      <c r="R105" s="807">
        <v>1</v>
      </c>
      <c r="S105" s="790">
        <f t="shared" si="1"/>
        <v>1</v>
      </c>
      <c r="T105" s="789"/>
      <c r="U105" s="789"/>
    </row>
    <row r="106" spans="1:21" ht="78.599999999999994" thickBot="1">
      <c r="A106" s="791" t="s">
        <v>101</v>
      </c>
      <c r="B106" s="789"/>
      <c r="C106" t="s">
        <v>254</v>
      </c>
      <c r="D106" s="803" t="s">
        <v>1525</v>
      </c>
      <c r="E106" s="789"/>
      <c r="F106" s="787" t="str">
        <f>IF($E106 = "", "", VLOOKUP($E106,'[1]levels of intervention'!$A$1:$B$12,2,FALSE))</f>
        <v/>
      </c>
      <c r="G106" s="789"/>
      <c r="H106" s="789" t="s">
        <v>967</v>
      </c>
      <c r="I106" s="789" t="s">
        <v>1331</v>
      </c>
      <c r="J106" s="789" t="s">
        <v>1334</v>
      </c>
      <c r="K106" s="806">
        <v>0.1</v>
      </c>
      <c r="L106" s="789"/>
      <c r="M106" s="806">
        <v>1</v>
      </c>
      <c r="N106" s="789"/>
      <c r="O106" s="806">
        <v>0.1</v>
      </c>
      <c r="P106" s="808">
        <v>12218.18</v>
      </c>
      <c r="Q106" s="808">
        <v>1221.82</v>
      </c>
      <c r="R106" s="807">
        <v>1</v>
      </c>
      <c r="S106" s="790">
        <f t="shared" si="1"/>
        <v>1</v>
      </c>
      <c r="T106" s="789"/>
      <c r="U106" s="789"/>
    </row>
    <row r="107" spans="1:21" ht="63" thickBot="1">
      <c r="A107" s="791" t="s">
        <v>101</v>
      </c>
      <c r="B107" s="789"/>
      <c r="C107" t="s">
        <v>254</v>
      </c>
      <c r="D107" s="803" t="s">
        <v>1525</v>
      </c>
      <c r="E107" s="789"/>
      <c r="F107" s="787" t="str">
        <f>IF($E107 = "", "", VLOOKUP($E107,'[1]levels of intervention'!$A$1:$B$12,2,FALSE))</f>
        <v/>
      </c>
      <c r="G107" s="789"/>
      <c r="H107" s="789" t="s">
        <v>931</v>
      </c>
      <c r="I107" s="789" t="s">
        <v>1331</v>
      </c>
      <c r="J107" s="789" t="s">
        <v>1341</v>
      </c>
      <c r="K107" s="806">
        <v>1</v>
      </c>
      <c r="L107" s="789"/>
      <c r="M107" s="806">
        <v>1</v>
      </c>
      <c r="N107" s="789"/>
      <c r="O107" s="806">
        <v>1</v>
      </c>
      <c r="P107" s="806">
        <v>15.637700000000001</v>
      </c>
      <c r="Q107" s="806">
        <v>15.64</v>
      </c>
      <c r="R107" s="807">
        <v>1</v>
      </c>
      <c r="S107" s="790">
        <f t="shared" si="1"/>
        <v>1</v>
      </c>
      <c r="T107" s="789"/>
      <c r="U107" s="789"/>
    </row>
    <row r="108" spans="1:21" ht="94.2" thickBot="1">
      <c r="A108" s="791" t="s">
        <v>101</v>
      </c>
      <c r="B108" s="789"/>
      <c r="C108" t="s">
        <v>254</v>
      </c>
      <c r="D108" s="803" t="s">
        <v>1525</v>
      </c>
      <c r="E108" s="789"/>
      <c r="F108" s="787" t="str">
        <f>IF($E108 = "", "", VLOOKUP($E108,'[1]levels of intervention'!$A$1:$B$12,2,FALSE))</f>
        <v/>
      </c>
      <c r="G108" s="789"/>
      <c r="H108" s="789" t="s">
        <v>981</v>
      </c>
      <c r="I108" s="789" t="s">
        <v>1331</v>
      </c>
      <c r="J108" s="789" t="s">
        <v>1527</v>
      </c>
      <c r="K108" s="806">
        <v>1</v>
      </c>
      <c r="L108" s="789"/>
      <c r="M108" s="806">
        <v>1</v>
      </c>
      <c r="N108" s="789"/>
      <c r="O108" s="806">
        <v>1</v>
      </c>
      <c r="P108" s="806">
        <v>37.479799999999997</v>
      </c>
      <c r="Q108" s="806">
        <v>37.479999999999997</v>
      </c>
      <c r="R108" s="807">
        <v>1</v>
      </c>
      <c r="S108" s="790">
        <f t="shared" si="1"/>
        <v>1</v>
      </c>
      <c r="T108" s="789"/>
      <c r="U108" s="789"/>
    </row>
    <row r="109" spans="1:21" ht="47.4" thickBot="1">
      <c r="A109" s="791" t="s">
        <v>101</v>
      </c>
      <c r="B109" s="789"/>
      <c r="C109" t="s">
        <v>254</v>
      </c>
      <c r="D109" s="803" t="s">
        <v>1525</v>
      </c>
      <c r="E109" s="789"/>
      <c r="F109" s="787" t="str">
        <f>IF($E109 = "", "", VLOOKUP($E109,'[1]levels of intervention'!$A$1:$B$12,2,FALSE))</f>
        <v/>
      </c>
      <c r="G109" s="789"/>
      <c r="H109" s="789" t="s">
        <v>965</v>
      </c>
      <c r="I109" s="789" t="s">
        <v>1331</v>
      </c>
      <c r="J109" s="789" t="s">
        <v>1528</v>
      </c>
      <c r="K109" s="806">
        <v>4</v>
      </c>
      <c r="L109" s="789"/>
      <c r="M109" s="806">
        <v>1</v>
      </c>
      <c r="N109" s="789"/>
      <c r="O109" s="806">
        <v>4</v>
      </c>
      <c r="P109" s="806">
        <v>590</v>
      </c>
      <c r="Q109" s="808">
        <v>2360</v>
      </c>
      <c r="R109" s="807">
        <v>1</v>
      </c>
      <c r="S109" s="790">
        <f t="shared" si="1"/>
        <v>1</v>
      </c>
      <c r="T109" s="789"/>
      <c r="U109" s="809" t="s">
        <v>1529</v>
      </c>
    </row>
    <row r="110" spans="1:21" ht="63" thickBot="1">
      <c r="A110" s="791" t="s">
        <v>101</v>
      </c>
      <c r="B110" s="789"/>
      <c r="C110" t="s">
        <v>254</v>
      </c>
      <c r="D110" s="803" t="s">
        <v>1525</v>
      </c>
      <c r="E110" s="789"/>
      <c r="F110" s="787" t="str">
        <f>IF($E110 = "", "", VLOOKUP($E110,'[1]levels of intervention'!$A$1:$B$12,2,FALSE))</f>
        <v/>
      </c>
      <c r="G110" s="789"/>
      <c r="H110" s="789" t="s">
        <v>977</v>
      </c>
      <c r="I110" s="789" t="s">
        <v>1331</v>
      </c>
      <c r="J110" s="789" t="s">
        <v>1462</v>
      </c>
      <c r="K110" s="806">
        <v>2</v>
      </c>
      <c r="L110" s="789"/>
      <c r="M110" s="806">
        <v>1</v>
      </c>
      <c r="N110" s="789"/>
      <c r="O110" s="806">
        <v>2</v>
      </c>
      <c r="P110" s="806">
        <v>269.85000000000002</v>
      </c>
      <c r="Q110" s="806">
        <v>539.70000000000005</v>
      </c>
      <c r="R110" s="807">
        <v>1</v>
      </c>
      <c r="S110" s="790">
        <f t="shared" si="1"/>
        <v>1</v>
      </c>
      <c r="T110" s="789"/>
      <c r="U110" s="789"/>
    </row>
    <row r="111" spans="1:21" ht="31.8" thickBot="1">
      <c r="A111" s="791" t="s">
        <v>101</v>
      </c>
      <c r="B111" s="789"/>
      <c r="C111" t="s">
        <v>254</v>
      </c>
      <c r="D111" s="803" t="s">
        <v>1525</v>
      </c>
      <c r="E111" s="789"/>
      <c r="F111" s="787" t="str">
        <f>IF($E111 = "", "", VLOOKUP($E111,'[1]levels of intervention'!$A$1:$B$12,2,FALSE))</f>
        <v/>
      </c>
      <c r="G111" s="789"/>
      <c r="H111" s="789" t="s">
        <v>978</v>
      </c>
      <c r="I111" s="789" t="s">
        <v>1331</v>
      </c>
      <c r="J111" s="789" t="s">
        <v>1462</v>
      </c>
      <c r="K111" s="806">
        <v>4</v>
      </c>
      <c r="L111" s="789"/>
      <c r="M111" s="806">
        <v>1</v>
      </c>
      <c r="N111" s="789"/>
      <c r="O111" s="806">
        <v>4</v>
      </c>
      <c r="P111" s="806">
        <v>178.75</v>
      </c>
      <c r="Q111" s="806">
        <v>715</v>
      </c>
      <c r="R111" s="807">
        <v>1</v>
      </c>
      <c r="S111" s="790">
        <f t="shared" si="1"/>
        <v>1</v>
      </c>
      <c r="T111" s="789"/>
      <c r="U111" s="810" t="s">
        <v>1530</v>
      </c>
    </row>
    <row r="112" spans="1:21" ht="78.599999999999994" thickBot="1">
      <c r="A112" s="791" t="s">
        <v>101</v>
      </c>
      <c r="B112" s="789"/>
      <c r="C112" t="s">
        <v>254</v>
      </c>
      <c r="D112" s="803" t="s">
        <v>1525</v>
      </c>
      <c r="E112" s="789"/>
      <c r="F112" s="787" t="str">
        <f>IF($E112 = "", "", VLOOKUP($E112,'[1]levels of intervention'!$A$1:$B$12,2,FALSE))</f>
        <v/>
      </c>
      <c r="G112" s="789"/>
      <c r="H112" s="789" t="s">
        <v>954</v>
      </c>
      <c r="I112" s="789" t="s">
        <v>1331</v>
      </c>
      <c r="J112" s="789" t="s">
        <v>1531</v>
      </c>
      <c r="K112" s="806">
        <v>2</v>
      </c>
      <c r="L112" s="789"/>
      <c r="M112" s="806">
        <v>1</v>
      </c>
      <c r="N112" s="789" t="s">
        <v>1532</v>
      </c>
      <c r="O112" s="806">
        <v>2</v>
      </c>
      <c r="P112" s="806">
        <v>160.26</v>
      </c>
      <c r="Q112" s="806">
        <v>320.52</v>
      </c>
      <c r="R112" s="807">
        <v>1</v>
      </c>
      <c r="S112" s="790">
        <f t="shared" si="1"/>
        <v>1</v>
      </c>
      <c r="T112" s="789"/>
      <c r="U112" s="789"/>
    </row>
    <row r="113" spans="1:21" ht="94.2" thickBot="1">
      <c r="A113" s="791" t="s">
        <v>101</v>
      </c>
      <c r="B113" s="789"/>
      <c r="C113" t="s">
        <v>254</v>
      </c>
      <c r="D113" s="803" t="s">
        <v>1525</v>
      </c>
      <c r="E113" s="789"/>
      <c r="F113" s="787" t="str">
        <f>IF($E113 = "", "", VLOOKUP($E113,'[1]levels of intervention'!$A$1:$B$12,2,FALSE))</f>
        <v/>
      </c>
      <c r="G113" s="789"/>
      <c r="H113" s="789" t="s">
        <v>848</v>
      </c>
      <c r="I113" s="789" t="s">
        <v>1331</v>
      </c>
      <c r="J113" s="789" t="s">
        <v>1007</v>
      </c>
      <c r="K113" s="806">
        <v>2</v>
      </c>
      <c r="L113" s="789"/>
      <c r="M113" s="806">
        <v>1</v>
      </c>
      <c r="N113" s="789" t="s">
        <v>1532</v>
      </c>
      <c r="O113" s="806">
        <v>2</v>
      </c>
      <c r="P113" s="806">
        <v>303.12</v>
      </c>
      <c r="Q113" s="806">
        <v>606.24</v>
      </c>
      <c r="R113" s="807">
        <v>1</v>
      </c>
      <c r="S113" s="790">
        <f t="shared" si="1"/>
        <v>1</v>
      </c>
      <c r="T113" s="789"/>
      <c r="U113" s="789"/>
    </row>
    <row r="114" spans="1:21" ht="63" thickBot="1">
      <c r="A114" s="791" t="s">
        <v>101</v>
      </c>
      <c r="B114" s="789"/>
      <c r="C114" t="s">
        <v>254</v>
      </c>
      <c r="D114" s="803" t="s">
        <v>1525</v>
      </c>
      <c r="E114" s="789"/>
      <c r="F114" s="787" t="str">
        <f>IF($E114 = "", "", VLOOKUP($E114,'[1]levels of intervention'!$A$1:$B$12,2,FALSE))</f>
        <v/>
      </c>
      <c r="G114" s="789"/>
      <c r="H114" s="789" t="s">
        <v>931</v>
      </c>
      <c r="I114" s="789" t="s">
        <v>1331</v>
      </c>
      <c r="J114" s="789" t="s">
        <v>1533</v>
      </c>
      <c r="K114" s="806">
        <v>1</v>
      </c>
      <c r="L114" s="789"/>
      <c r="M114" s="806">
        <v>1</v>
      </c>
      <c r="N114" s="789" t="s">
        <v>1532</v>
      </c>
      <c r="O114" s="806">
        <v>1</v>
      </c>
      <c r="P114" s="806">
        <v>15.637700000000001</v>
      </c>
      <c r="Q114" s="806">
        <v>15.64</v>
      </c>
      <c r="R114" s="807">
        <v>1</v>
      </c>
      <c r="S114" s="790">
        <f t="shared" si="1"/>
        <v>1</v>
      </c>
      <c r="T114" s="789"/>
      <c r="U114" s="789"/>
    </row>
    <row r="115" spans="1:21" ht="31.8" thickBot="1">
      <c r="A115" s="791" t="s">
        <v>101</v>
      </c>
      <c r="B115" s="789"/>
      <c r="C115" t="s">
        <v>254</v>
      </c>
      <c r="D115" s="803" t="s">
        <v>1525</v>
      </c>
      <c r="E115" s="789"/>
      <c r="F115" s="787" t="str">
        <f>IF($E115 = "", "", VLOOKUP($E115,'[1]levels of intervention'!$A$1:$B$12,2,FALSE))</f>
        <v/>
      </c>
      <c r="G115" s="789"/>
      <c r="H115" s="789" t="s">
        <v>964</v>
      </c>
      <c r="I115" s="789" t="s">
        <v>1331</v>
      </c>
      <c r="J115" s="789" t="s">
        <v>964</v>
      </c>
      <c r="K115" s="806">
        <v>5</v>
      </c>
      <c r="L115" s="789"/>
      <c r="M115" s="806">
        <v>1</v>
      </c>
      <c r="N115" s="789" t="s">
        <v>1532</v>
      </c>
      <c r="O115" s="806">
        <v>5</v>
      </c>
      <c r="P115" s="806">
        <v>15.63</v>
      </c>
      <c r="Q115" s="806">
        <v>78.150000000000006</v>
      </c>
      <c r="R115" s="807">
        <v>1</v>
      </c>
      <c r="S115" s="790">
        <f t="shared" si="1"/>
        <v>1</v>
      </c>
      <c r="T115" s="789"/>
      <c r="U115" s="809" t="s">
        <v>1075</v>
      </c>
    </row>
    <row r="116" spans="1:21" ht="63" thickBot="1">
      <c r="A116" s="791" t="s">
        <v>101</v>
      </c>
      <c r="B116" s="789"/>
      <c r="C116" t="s">
        <v>254</v>
      </c>
      <c r="D116" s="803" t="s">
        <v>1525</v>
      </c>
      <c r="E116" s="789"/>
      <c r="F116" s="787" t="str">
        <f>IF($E116 = "", "", VLOOKUP($E116,'[1]levels of intervention'!$A$1:$B$12,2,FALSE))</f>
        <v/>
      </c>
      <c r="G116" s="789"/>
      <c r="H116" s="789" t="s">
        <v>853</v>
      </c>
      <c r="I116" s="789" t="s">
        <v>1331</v>
      </c>
      <c r="J116" s="789" t="s">
        <v>1424</v>
      </c>
      <c r="K116" s="806">
        <v>2</v>
      </c>
      <c r="L116" s="789"/>
      <c r="M116" s="806">
        <v>1</v>
      </c>
      <c r="N116" s="789"/>
      <c r="O116" s="806">
        <v>2</v>
      </c>
      <c r="P116" s="806">
        <v>178.43</v>
      </c>
      <c r="Q116" s="806">
        <v>356.86</v>
      </c>
      <c r="R116" s="807">
        <v>0.2</v>
      </c>
      <c r="S116" s="790">
        <f t="shared" si="1"/>
        <v>0.2</v>
      </c>
      <c r="T116" s="789"/>
      <c r="U116" s="789"/>
    </row>
    <row r="117" spans="1:21" ht="78.599999999999994" thickBot="1">
      <c r="A117" s="791" t="s">
        <v>101</v>
      </c>
      <c r="B117" s="789"/>
      <c r="C117" t="s">
        <v>254</v>
      </c>
      <c r="D117" s="803" t="s">
        <v>1525</v>
      </c>
      <c r="E117" s="789"/>
      <c r="F117" s="787" t="str">
        <f>IF($E117 = "", "", VLOOKUP($E117,'[1]levels of intervention'!$A$1:$B$12,2,FALSE))</f>
        <v/>
      </c>
      <c r="G117" s="789"/>
      <c r="H117" s="789" t="s">
        <v>966</v>
      </c>
      <c r="I117" s="789" t="s">
        <v>1331</v>
      </c>
      <c r="J117" s="789" t="s">
        <v>1005</v>
      </c>
      <c r="K117" s="806">
        <v>1</v>
      </c>
      <c r="L117" s="789"/>
      <c r="M117" s="806">
        <v>1</v>
      </c>
      <c r="N117" s="789"/>
      <c r="O117" s="806">
        <v>1</v>
      </c>
      <c r="P117" s="806">
        <v>325.95</v>
      </c>
      <c r="Q117" s="806">
        <v>325.95</v>
      </c>
      <c r="R117" s="807">
        <v>1</v>
      </c>
      <c r="S117" s="790">
        <f t="shared" si="1"/>
        <v>1</v>
      </c>
      <c r="T117" s="789"/>
      <c r="U117" s="788" t="s">
        <v>1534</v>
      </c>
    </row>
    <row r="118" spans="1:21" ht="31.8" thickBot="1">
      <c r="A118" s="791" t="s">
        <v>101</v>
      </c>
      <c r="B118" s="789"/>
      <c r="C118" t="s">
        <v>254</v>
      </c>
      <c r="D118" s="803" t="s">
        <v>1525</v>
      </c>
      <c r="E118" s="789"/>
      <c r="F118" s="787" t="str">
        <f>IF($E118 = "", "", VLOOKUP($E118,'[1]levels of intervention'!$A$1:$B$12,2,FALSE))</f>
        <v/>
      </c>
      <c r="G118" s="789"/>
      <c r="H118" s="789" t="s">
        <v>979</v>
      </c>
      <c r="I118" s="789" t="s">
        <v>1331</v>
      </c>
      <c r="J118" s="789" t="s">
        <v>1424</v>
      </c>
      <c r="K118" s="806">
        <v>1</v>
      </c>
      <c r="L118" s="789"/>
      <c r="M118" s="806">
        <v>9</v>
      </c>
      <c r="N118" s="789"/>
      <c r="O118" s="806">
        <v>9</v>
      </c>
      <c r="P118" s="806">
        <v>882.63</v>
      </c>
      <c r="Q118" s="808">
        <v>7943.67</v>
      </c>
      <c r="R118" s="807">
        <v>1</v>
      </c>
      <c r="S118" s="790">
        <f t="shared" si="1"/>
        <v>1</v>
      </c>
      <c r="T118" s="789"/>
      <c r="U118" s="789"/>
    </row>
    <row r="119" spans="1:21" ht="94.2" thickBot="1">
      <c r="A119" s="791" t="s">
        <v>101</v>
      </c>
      <c r="B119" s="789"/>
      <c r="C119" t="s">
        <v>254</v>
      </c>
      <c r="D119" s="803" t="s">
        <v>1525</v>
      </c>
      <c r="E119" s="789"/>
      <c r="F119" s="787" t="str">
        <f>IF($E119 = "", "", VLOOKUP($E119,'[1]levels of intervention'!$A$1:$B$12,2,FALSE))</f>
        <v/>
      </c>
      <c r="G119" s="789"/>
      <c r="H119" s="789" t="s">
        <v>968</v>
      </c>
      <c r="I119" s="789" t="s">
        <v>1331</v>
      </c>
      <c r="J119" s="789" t="s">
        <v>1424</v>
      </c>
      <c r="K119" s="806">
        <v>1</v>
      </c>
      <c r="L119" s="806">
        <v>42.1</v>
      </c>
      <c r="M119" s="806">
        <v>10</v>
      </c>
      <c r="N119" s="789"/>
      <c r="O119" s="806">
        <v>421</v>
      </c>
      <c r="P119" s="806">
        <v>42.1</v>
      </c>
      <c r="Q119" s="808">
        <v>17724.099999999999</v>
      </c>
      <c r="R119" s="807">
        <v>1</v>
      </c>
      <c r="S119" s="790">
        <f t="shared" si="1"/>
        <v>1</v>
      </c>
      <c r="T119" s="789"/>
      <c r="U119" s="789"/>
    </row>
    <row r="120" spans="1:21" ht="94.2" thickBot="1">
      <c r="A120" s="791" t="s">
        <v>101</v>
      </c>
      <c r="B120" s="789"/>
      <c r="C120" t="s">
        <v>254</v>
      </c>
      <c r="D120" s="803" t="s">
        <v>1525</v>
      </c>
      <c r="E120" s="789"/>
      <c r="F120" s="787" t="str">
        <f>IF($E120 = "", "", VLOOKUP($E120,'[1]levels of intervention'!$A$1:$B$12,2,FALSE))</f>
        <v/>
      </c>
      <c r="G120" s="789"/>
      <c r="H120" s="789" t="s">
        <v>969</v>
      </c>
      <c r="I120" s="789" t="s">
        <v>1331</v>
      </c>
      <c r="J120" s="789" t="s">
        <v>1535</v>
      </c>
      <c r="K120" s="806">
        <v>10</v>
      </c>
      <c r="L120" s="789"/>
      <c r="M120" s="806">
        <v>1</v>
      </c>
      <c r="N120" s="789"/>
      <c r="O120" s="806">
        <v>10</v>
      </c>
      <c r="P120" s="806">
        <v>129.91</v>
      </c>
      <c r="Q120" s="808">
        <v>1299.0999999999999</v>
      </c>
      <c r="R120" s="807">
        <v>1</v>
      </c>
      <c r="S120" s="790">
        <f t="shared" si="1"/>
        <v>1</v>
      </c>
      <c r="T120" s="789"/>
      <c r="U120" s="789"/>
    </row>
    <row r="121" spans="1:21" ht="109.8" thickBot="1">
      <c r="A121" s="791" t="s">
        <v>101</v>
      </c>
      <c r="B121" s="789"/>
      <c r="C121" t="s">
        <v>254</v>
      </c>
      <c r="D121" s="803" t="s">
        <v>1525</v>
      </c>
      <c r="E121" s="789"/>
      <c r="F121" s="787" t="str">
        <f>IF($E121 = "", "", VLOOKUP($E121,'[1]levels of intervention'!$A$1:$B$12,2,FALSE))</f>
        <v/>
      </c>
      <c r="G121" s="789"/>
      <c r="H121" s="789" t="s">
        <v>980</v>
      </c>
      <c r="I121" s="789" t="s">
        <v>1331</v>
      </c>
      <c r="J121" s="789" t="s">
        <v>1536</v>
      </c>
      <c r="K121" s="806">
        <v>0.2</v>
      </c>
      <c r="L121" s="789"/>
      <c r="M121" s="806">
        <v>1</v>
      </c>
      <c r="N121" s="789"/>
      <c r="O121" s="806">
        <v>0.2</v>
      </c>
      <c r="P121" s="806">
        <v>1558.91</v>
      </c>
      <c r="Q121" s="806">
        <v>311.77999999999997</v>
      </c>
      <c r="R121" s="807">
        <v>1</v>
      </c>
      <c r="S121" s="790">
        <f t="shared" si="1"/>
        <v>1</v>
      </c>
      <c r="T121" s="789"/>
      <c r="U121" s="789"/>
    </row>
    <row r="122" spans="1:21" ht="63" thickBot="1">
      <c r="A122" s="791" t="s">
        <v>101</v>
      </c>
      <c r="B122" s="789"/>
      <c r="C122" t="s">
        <v>254</v>
      </c>
      <c r="D122" s="803" t="s">
        <v>1525</v>
      </c>
      <c r="E122" s="789"/>
      <c r="F122" s="787" t="str">
        <f>IF($E122 = "", "", VLOOKUP($E122,'[1]levels of intervention'!$A$1:$B$12,2,FALSE))</f>
        <v/>
      </c>
      <c r="G122" s="789"/>
      <c r="H122" s="789" t="s">
        <v>953</v>
      </c>
      <c r="I122" s="789" t="s">
        <v>1331</v>
      </c>
      <c r="J122" s="789" t="s">
        <v>1388</v>
      </c>
      <c r="K122" s="806">
        <v>4</v>
      </c>
      <c r="L122" s="789"/>
      <c r="M122" s="806">
        <v>1</v>
      </c>
      <c r="N122" s="789"/>
      <c r="O122" s="806">
        <v>4</v>
      </c>
      <c r="P122" s="806">
        <v>138.46</v>
      </c>
      <c r="Q122" s="806">
        <v>553.84</v>
      </c>
      <c r="R122" s="807">
        <v>1</v>
      </c>
      <c r="S122" s="790">
        <f t="shared" si="1"/>
        <v>1</v>
      </c>
      <c r="T122" s="789"/>
      <c r="U122" s="789"/>
    </row>
    <row r="123" spans="1:21" ht="63" thickBot="1">
      <c r="A123" s="791" t="s">
        <v>101</v>
      </c>
      <c r="B123" s="789"/>
      <c r="C123" t="s">
        <v>254</v>
      </c>
      <c r="D123" s="803" t="s">
        <v>1525</v>
      </c>
      <c r="E123" s="789"/>
      <c r="F123" s="787" t="str">
        <f>IF($E123 = "", "", VLOOKUP($E123,'[1]levels of intervention'!$A$1:$B$12,2,FALSE))</f>
        <v/>
      </c>
      <c r="G123" s="789"/>
      <c r="H123" s="789" t="s">
        <v>891</v>
      </c>
      <c r="I123" s="789" t="s">
        <v>1331</v>
      </c>
      <c r="J123" s="789" t="s">
        <v>1341</v>
      </c>
      <c r="K123" s="806">
        <v>0.5</v>
      </c>
      <c r="L123" s="789"/>
      <c r="M123" s="806">
        <v>1</v>
      </c>
      <c r="N123" s="789"/>
      <c r="O123" s="806">
        <v>0.5</v>
      </c>
      <c r="P123" s="808">
        <v>2689.81</v>
      </c>
      <c r="Q123" s="808">
        <v>1344.91</v>
      </c>
      <c r="R123" s="807">
        <v>1</v>
      </c>
      <c r="S123" s="790">
        <f t="shared" si="1"/>
        <v>1</v>
      </c>
      <c r="T123" s="789"/>
      <c r="U123" s="789"/>
    </row>
    <row r="124" spans="1:21" ht="63" thickBot="1">
      <c r="A124" s="791" t="s">
        <v>101</v>
      </c>
      <c r="B124" s="789"/>
      <c r="C124" t="s">
        <v>254</v>
      </c>
      <c r="D124" s="803" t="s">
        <v>1525</v>
      </c>
      <c r="E124" s="789"/>
      <c r="F124" s="787" t="str">
        <f>IF($E124 = "", "", VLOOKUP($E124,'[1]levels of intervention'!$A$1:$B$12,2,FALSE))</f>
        <v/>
      </c>
      <c r="G124" s="789"/>
      <c r="H124" s="789" t="s">
        <v>823</v>
      </c>
      <c r="I124" s="789" t="s">
        <v>1331</v>
      </c>
      <c r="J124" s="789"/>
      <c r="K124" s="806">
        <v>1</v>
      </c>
      <c r="L124" s="806">
        <v>1</v>
      </c>
      <c r="M124" s="806">
        <v>1</v>
      </c>
      <c r="N124" s="789"/>
      <c r="O124" s="806">
        <v>1</v>
      </c>
      <c r="P124" s="806">
        <v>121.25</v>
      </c>
      <c r="Q124" s="806">
        <v>121.25</v>
      </c>
      <c r="R124" s="807">
        <v>0.5</v>
      </c>
      <c r="S124" s="790">
        <f t="shared" si="1"/>
        <v>0.5</v>
      </c>
      <c r="T124" s="789"/>
      <c r="U124" s="789"/>
    </row>
    <row r="125" spans="1:21" ht="47.4" thickBot="1">
      <c r="A125" s="791" t="s">
        <v>101</v>
      </c>
      <c r="B125" s="789"/>
      <c r="C125" t="s">
        <v>254</v>
      </c>
      <c r="D125" s="803" t="s">
        <v>1525</v>
      </c>
      <c r="E125" s="789"/>
      <c r="F125" s="787" t="str">
        <f>IF($E125 = "", "", VLOOKUP($E125,'[1]levels of intervention'!$A$1:$B$12,2,FALSE))</f>
        <v/>
      </c>
      <c r="G125" s="789"/>
      <c r="H125" s="789" t="s">
        <v>970</v>
      </c>
      <c r="I125" s="789" t="s">
        <v>1331</v>
      </c>
      <c r="J125" s="789" t="s">
        <v>1537</v>
      </c>
      <c r="K125" s="806">
        <v>6</v>
      </c>
      <c r="L125" s="789"/>
      <c r="M125" s="806">
        <v>1</v>
      </c>
      <c r="N125" s="789"/>
      <c r="O125" s="806">
        <v>6</v>
      </c>
      <c r="P125" s="806">
        <v>180</v>
      </c>
      <c r="Q125" s="808">
        <v>1080</v>
      </c>
      <c r="R125" s="807">
        <v>1</v>
      </c>
      <c r="S125" s="790">
        <f t="shared" si="1"/>
        <v>1</v>
      </c>
      <c r="T125" s="789"/>
      <c r="U125" s="788" t="s">
        <v>1312</v>
      </c>
    </row>
    <row r="126" spans="1:21" ht="78.599999999999994" thickBot="1">
      <c r="A126" s="791" t="s">
        <v>101</v>
      </c>
      <c r="B126" s="789"/>
      <c r="C126" t="s">
        <v>254</v>
      </c>
      <c r="D126" s="803" t="s">
        <v>1525</v>
      </c>
      <c r="E126" s="789"/>
      <c r="F126" s="787" t="str">
        <f>IF($E126 = "", "", VLOOKUP($E126,'[1]levels of intervention'!$A$1:$B$12,2,FALSE))</f>
        <v/>
      </c>
      <c r="G126" s="789"/>
      <c r="H126" s="789" t="s">
        <v>972</v>
      </c>
      <c r="I126" s="789" t="s">
        <v>1331</v>
      </c>
      <c r="J126" s="789" t="s">
        <v>1498</v>
      </c>
      <c r="K126" s="806">
        <v>3</v>
      </c>
      <c r="L126" s="789"/>
      <c r="M126" s="806">
        <v>1</v>
      </c>
      <c r="N126" s="789"/>
      <c r="O126" s="806">
        <v>3</v>
      </c>
      <c r="P126" s="806">
        <v>295.86</v>
      </c>
      <c r="Q126" s="806">
        <v>887.58</v>
      </c>
      <c r="R126" s="807">
        <v>1</v>
      </c>
      <c r="S126" s="790">
        <f t="shared" si="1"/>
        <v>1</v>
      </c>
      <c r="T126" s="789"/>
      <c r="U126" s="789"/>
    </row>
    <row r="127" spans="1:21" ht="78.599999999999994" thickBot="1">
      <c r="A127" s="791" t="s">
        <v>101</v>
      </c>
      <c r="B127" s="789"/>
      <c r="C127" t="s">
        <v>254</v>
      </c>
      <c r="D127" s="803" t="s">
        <v>1525</v>
      </c>
      <c r="E127" s="789"/>
      <c r="F127" s="787" t="str">
        <f>IF($E127 = "", "", VLOOKUP($E127,'[1]levels of intervention'!$A$1:$B$12,2,FALSE))</f>
        <v/>
      </c>
      <c r="G127" s="789"/>
      <c r="H127" s="789" t="s">
        <v>973</v>
      </c>
      <c r="I127" s="789" t="s">
        <v>1331</v>
      </c>
      <c r="J127" s="789" t="s">
        <v>1334</v>
      </c>
      <c r="K127" s="806">
        <v>0.25</v>
      </c>
      <c r="L127" s="789"/>
      <c r="M127" s="806">
        <v>1</v>
      </c>
      <c r="N127" s="789"/>
      <c r="O127" s="806">
        <v>0.25</v>
      </c>
      <c r="P127" s="806">
        <v>20413.43</v>
      </c>
      <c r="Q127" s="808">
        <v>5103.3599999999997</v>
      </c>
      <c r="R127" s="807">
        <v>1</v>
      </c>
      <c r="S127" s="790">
        <f t="shared" si="1"/>
        <v>1</v>
      </c>
      <c r="T127" s="789"/>
      <c r="U127" s="789"/>
    </row>
    <row r="128" spans="1:21" ht="94.2" thickBot="1">
      <c r="A128" s="791" t="s">
        <v>101</v>
      </c>
      <c r="B128" s="789"/>
      <c r="C128" t="s">
        <v>254</v>
      </c>
      <c r="D128" s="803" t="s">
        <v>1525</v>
      </c>
      <c r="E128" s="789"/>
      <c r="F128" s="787" t="str">
        <f>IF($E128 = "", "", VLOOKUP($E128,'[1]levels of intervention'!$A$1:$B$12,2,FALSE))</f>
        <v/>
      </c>
      <c r="G128" s="789"/>
      <c r="H128" s="789" t="s">
        <v>877</v>
      </c>
      <c r="I128" s="789" t="s">
        <v>1331</v>
      </c>
      <c r="J128" s="789"/>
      <c r="K128" s="806">
        <v>1</v>
      </c>
      <c r="L128" s="789"/>
      <c r="M128" s="806">
        <v>1</v>
      </c>
      <c r="N128" s="789"/>
      <c r="O128" s="806">
        <v>1</v>
      </c>
      <c r="P128" s="806">
        <v>1794.64</v>
      </c>
      <c r="Q128" s="808">
        <v>1794.64</v>
      </c>
      <c r="R128" s="807">
        <v>1</v>
      </c>
      <c r="S128" s="790">
        <f t="shared" si="1"/>
        <v>1</v>
      </c>
      <c r="T128" s="789"/>
      <c r="U128" s="789"/>
    </row>
    <row r="129" spans="1:21" ht="94.2" thickBot="1">
      <c r="A129" s="791" t="s">
        <v>101</v>
      </c>
      <c r="B129" s="789"/>
      <c r="C129" t="s">
        <v>254</v>
      </c>
      <c r="D129" s="803" t="s">
        <v>1525</v>
      </c>
      <c r="E129" s="789"/>
      <c r="F129" s="787" t="str">
        <f>IF($E129 = "", "", VLOOKUP($E129,'[1]levels of intervention'!$A$1:$B$12,2,FALSE))</f>
        <v/>
      </c>
      <c r="G129" s="789"/>
      <c r="H129" s="789" t="s">
        <v>975</v>
      </c>
      <c r="I129" s="789" t="s">
        <v>1331</v>
      </c>
      <c r="J129" s="789" t="s">
        <v>1424</v>
      </c>
      <c r="K129" s="806">
        <v>1</v>
      </c>
      <c r="L129" s="789"/>
      <c r="M129" s="806">
        <v>1</v>
      </c>
      <c r="N129" s="789"/>
      <c r="O129" s="806">
        <v>1</v>
      </c>
      <c r="P129" s="806">
        <v>339.29</v>
      </c>
      <c r="Q129" s="806">
        <v>339.29</v>
      </c>
      <c r="R129" s="807">
        <v>1</v>
      </c>
      <c r="S129" s="790">
        <f t="shared" si="1"/>
        <v>1</v>
      </c>
      <c r="T129" s="789"/>
      <c r="U129" s="789"/>
    </row>
    <row r="130" spans="1:21" ht="78.599999999999994" thickBot="1">
      <c r="A130" s="791" t="s">
        <v>101</v>
      </c>
      <c r="B130" s="789"/>
      <c r="C130" t="s">
        <v>254</v>
      </c>
      <c r="D130" s="803" t="s">
        <v>1525</v>
      </c>
      <c r="E130" s="789"/>
      <c r="F130" s="787" t="str">
        <f>IF($E130 = "", "", VLOOKUP($E130,'[1]levels of intervention'!$A$1:$B$12,2,FALSE))</f>
        <v/>
      </c>
      <c r="G130" s="789"/>
      <c r="H130" s="789" t="s">
        <v>955</v>
      </c>
      <c r="I130" s="789" t="s">
        <v>1331</v>
      </c>
      <c r="J130" s="789" t="s">
        <v>1354</v>
      </c>
      <c r="K130" s="806">
        <v>30</v>
      </c>
      <c r="L130" s="789"/>
      <c r="M130" s="806">
        <v>1</v>
      </c>
      <c r="N130" s="789" t="s">
        <v>1335</v>
      </c>
      <c r="O130" s="806">
        <v>30</v>
      </c>
      <c r="P130" s="806">
        <v>5.6480699999999997</v>
      </c>
      <c r="Q130" s="806">
        <v>169.44</v>
      </c>
      <c r="R130" s="807">
        <v>0.7</v>
      </c>
      <c r="S130" s="790">
        <f t="shared" si="1"/>
        <v>0.7</v>
      </c>
      <c r="T130" s="789"/>
      <c r="U130" s="789"/>
    </row>
    <row r="131" spans="1:21" ht="78.599999999999994" thickBot="1">
      <c r="A131" s="791" t="s">
        <v>101</v>
      </c>
      <c r="B131" s="789"/>
      <c r="C131" t="s">
        <v>254</v>
      </c>
      <c r="D131" s="803" t="s">
        <v>1525</v>
      </c>
      <c r="E131" s="789"/>
      <c r="F131" s="787" t="str">
        <f>IF($E131 = "", "", VLOOKUP($E131,'[1]levels of intervention'!$A$1:$B$12,2,FALSE))</f>
        <v/>
      </c>
      <c r="G131" s="789"/>
      <c r="H131" s="789" t="s">
        <v>834</v>
      </c>
      <c r="I131" s="789" t="s">
        <v>1331</v>
      </c>
      <c r="J131" s="789" t="s">
        <v>1354</v>
      </c>
      <c r="K131" s="806">
        <v>18</v>
      </c>
      <c r="L131" s="789"/>
      <c r="M131" s="806">
        <v>1</v>
      </c>
      <c r="N131" s="789" t="s">
        <v>1335</v>
      </c>
      <c r="O131" s="806">
        <v>18</v>
      </c>
      <c r="P131" s="806">
        <v>4.3868299999999998</v>
      </c>
      <c r="Q131" s="806">
        <v>78.959999999999994</v>
      </c>
      <c r="R131" s="807">
        <v>1</v>
      </c>
      <c r="S131" s="790">
        <f t="shared" si="1"/>
        <v>1</v>
      </c>
      <c r="T131" s="789"/>
      <c r="U131" s="789"/>
    </row>
    <row r="132" spans="1:21" ht="63" thickBot="1">
      <c r="A132" s="791" t="s">
        <v>101</v>
      </c>
      <c r="B132" s="789"/>
      <c r="C132" t="s">
        <v>254</v>
      </c>
      <c r="D132" s="803" t="s">
        <v>1525</v>
      </c>
      <c r="E132" s="789"/>
      <c r="F132" s="787" t="str">
        <f>IF($E132 = "", "", VLOOKUP($E132,'[1]levels of intervention'!$A$1:$B$12,2,FALSE))</f>
        <v/>
      </c>
      <c r="G132" s="789"/>
      <c r="H132" s="789" t="s">
        <v>976</v>
      </c>
      <c r="I132" s="789" t="s">
        <v>1331</v>
      </c>
      <c r="J132" s="789" t="s">
        <v>1538</v>
      </c>
      <c r="K132" s="806">
        <v>1</v>
      </c>
      <c r="L132" s="789"/>
      <c r="M132" s="806">
        <v>1</v>
      </c>
      <c r="N132" s="789" t="s">
        <v>1335</v>
      </c>
      <c r="O132" s="806">
        <v>1</v>
      </c>
      <c r="P132" s="806">
        <v>244.87</v>
      </c>
      <c r="Q132" s="806">
        <v>244.87</v>
      </c>
      <c r="R132" s="807">
        <v>1</v>
      </c>
      <c r="S132" s="790">
        <f t="shared" ref="S132:S195" si="2">IF(R132="",1,R132)</f>
        <v>1</v>
      </c>
      <c r="T132" s="789"/>
      <c r="U132" s="809" t="s">
        <v>1539</v>
      </c>
    </row>
    <row r="133" spans="1:21" ht="109.8" thickBot="1">
      <c r="A133" s="791" t="s">
        <v>101</v>
      </c>
      <c r="B133" s="789"/>
      <c r="C133" t="s">
        <v>254</v>
      </c>
      <c r="D133" s="803" t="s">
        <v>1525</v>
      </c>
      <c r="E133" s="789"/>
      <c r="F133" s="787" t="str">
        <f>IF($E133 = "", "", VLOOKUP($E133,'[1]levels of intervention'!$A$1:$B$12,2,FALSE))</f>
        <v/>
      </c>
      <c r="G133" s="789"/>
      <c r="H133" s="789" t="s">
        <v>872</v>
      </c>
      <c r="I133" s="789" t="s">
        <v>1331</v>
      </c>
      <c r="J133" s="789" t="s">
        <v>1462</v>
      </c>
      <c r="K133" s="806">
        <v>2</v>
      </c>
      <c r="L133" s="789"/>
      <c r="M133" s="806">
        <v>1</v>
      </c>
      <c r="N133" s="789"/>
      <c r="O133" s="806">
        <v>2</v>
      </c>
      <c r="P133" s="806">
        <v>306.88416669999998</v>
      </c>
      <c r="Q133" s="806">
        <v>613.77</v>
      </c>
      <c r="R133" s="807">
        <v>1</v>
      </c>
      <c r="S133" s="790">
        <f t="shared" si="2"/>
        <v>1</v>
      </c>
      <c r="T133" s="789"/>
      <c r="U133" s="789"/>
    </row>
    <row r="134" spans="1:21" ht="156.6" thickBot="1">
      <c r="A134" s="791" t="s">
        <v>101</v>
      </c>
      <c r="B134" s="789"/>
      <c r="C134" t="s">
        <v>254</v>
      </c>
      <c r="D134" s="803" t="s">
        <v>1525</v>
      </c>
      <c r="E134" s="789"/>
      <c r="F134" s="787" t="str">
        <f>IF($E134 = "", "", VLOOKUP($E134,'[1]levels of intervention'!$A$1:$B$12,2,FALSE))</f>
        <v/>
      </c>
      <c r="G134" s="789"/>
      <c r="H134" s="789" t="s">
        <v>882</v>
      </c>
      <c r="I134" s="789" t="s">
        <v>1331</v>
      </c>
      <c r="J134" s="789" t="s">
        <v>1462</v>
      </c>
      <c r="K134" s="806">
        <v>1</v>
      </c>
      <c r="L134" s="789"/>
      <c r="M134" s="806">
        <v>1</v>
      </c>
      <c r="N134" s="789" t="s">
        <v>1335</v>
      </c>
      <c r="O134" s="806">
        <v>1</v>
      </c>
      <c r="P134" s="806">
        <v>1671.666667</v>
      </c>
      <c r="Q134" s="808">
        <v>1671.67</v>
      </c>
      <c r="R134" s="807">
        <v>1</v>
      </c>
      <c r="S134" s="790">
        <f t="shared" si="2"/>
        <v>1</v>
      </c>
      <c r="T134" s="789"/>
      <c r="U134" s="789"/>
    </row>
    <row r="135" spans="1:21" ht="31.8" thickBot="1">
      <c r="A135" s="791" t="s">
        <v>101</v>
      </c>
      <c r="B135" s="789"/>
      <c r="C135" t="s">
        <v>254</v>
      </c>
      <c r="D135" s="803" t="s">
        <v>1525</v>
      </c>
      <c r="E135" s="789"/>
      <c r="F135" s="787" t="str">
        <f>IF($E135 = "", "", VLOOKUP($E135,'[1]levels of intervention'!$A$1:$B$12,2,FALSE))</f>
        <v/>
      </c>
      <c r="G135" s="789"/>
      <c r="H135" s="789" t="s">
        <v>983</v>
      </c>
      <c r="I135" s="789" t="s">
        <v>1331</v>
      </c>
      <c r="J135" s="789" t="s">
        <v>1462</v>
      </c>
      <c r="K135" s="806">
        <v>2</v>
      </c>
      <c r="L135" s="789"/>
      <c r="M135" s="806">
        <v>1</v>
      </c>
      <c r="N135" s="789" t="s">
        <v>1335</v>
      </c>
      <c r="O135" s="806">
        <v>2</v>
      </c>
      <c r="P135" s="806">
        <v>178.75</v>
      </c>
      <c r="Q135" s="806">
        <v>357.5</v>
      </c>
      <c r="R135" s="807">
        <v>1</v>
      </c>
      <c r="S135" s="790">
        <f t="shared" si="2"/>
        <v>1</v>
      </c>
      <c r="T135" s="789"/>
      <c r="U135" s="810" t="s">
        <v>1530</v>
      </c>
    </row>
    <row r="136" spans="1:21" ht="78.599999999999994" thickBot="1">
      <c r="A136" s="791" t="s">
        <v>101</v>
      </c>
      <c r="B136" s="789"/>
      <c r="C136" t="s">
        <v>254</v>
      </c>
      <c r="D136" s="803" t="s">
        <v>1525</v>
      </c>
      <c r="E136" s="789"/>
      <c r="F136" s="787" t="str">
        <f>IF($E136 = "", "", VLOOKUP($E136,'[1]levels of intervention'!$A$1:$B$12,2,FALSE))</f>
        <v/>
      </c>
      <c r="G136" s="789"/>
      <c r="H136" s="789" t="s">
        <v>934</v>
      </c>
      <c r="I136" s="789" t="s">
        <v>1331</v>
      </c>
      <c r="J136" s="789" t="s">
        <v>1424</v>
      </c>
      <c r="K136" s="806">
        <v>2</v>
      </c>
      <c r="L136" s="789"/>
      <c r="M136" s="806">
        <v>1</v>
      </c>
      <c r="N136" s="789" t="s">
        <v>1335</v>
      </c>
      <c r="O136" s="806">
        <v>2</v>
      </c>
      <c r="P136" s="806">
        <v>31.63</v>
      </c>
      <c r="Q136" s="806">
        <v>63.26</v>
      </c>
      <c r="R136" s="807">
        <v>1</v>
      </c>
      <c r="S136" s="790">
        <f t="shared" si="2"/>
        <v>1</v>
      </c>
      <c r="T136" s="789"/>
      <c r="U136" s="789"/>
    </row>
    <row r="137" spans="1:21" ht="63" thickBot="1">
      <c r="A137" s="791" t="s">
        <v>101</v>
      </c>
      <c r="B137" s="789"/>
      <c r="C137" t="s">
        <v>254</v>
      </c>
      <c r="D137" s="803" t="s">
        <v>1525</v>
      </c>
      <c r="E137" s="789"/>
      <c r="F137" s="787" t="str">
        <f>IF($E137 = "", "", VLOOKUP($E137,'[1]levels of intervention'!$A$1:$B$12,2,FALSE))</f>
        <v/>
      </c>
      <c r="G137" s="789"/>
      <c r="H137" s="789" t="s">
        <v>852</v>
      </c>
      <c r="I137" s="789" t="s">
        <v>1331</v>
      </c>
      <c r="J137" s="789" t="s">
        <v>1424</v>
      </c>
      <c r="K137" s="806">
        <v>1</v>
      </c>
      <c r="L137" s="789"/>
      <c r="M137" s="806">
        <v>1</v>
      </c>
      <c r="N137" s="789" t="s">
        <v>1335</v>
      </c>
      <c r="O137" s="806">
        <v>1</v>
      </c>
      <c r="P137" s="806">
        <v>148.69999999999999</v>
      </c>
      <c r="Q137" s="806">
        <v>148.69999999999999</v>
      </c>
      <c r="R137" s="807">
        <v>0.2</v>
      </c>
      <c r="S137" s="790">
        <f t="shared" si="2"/>
        <v>0.2</v>
      </c>
      <c r="T137" s="789"/>
      <c r="U137" s="789"/>
    </row>
    <row r="138" spans="1:21" ht="94.2" thickBot="1">
      <c r="A138" s="791" t="s">
        <v>101</v>
      </c>
      <c r="B138" s="789"/>
      <c r="C138" t="s">
        <v>254</v>
      </c>
      <c r="D138" s="803" t="s">
        <v>1525</v>
      </c>
      <c r="E138" s="789"/>
      <c r="F138" s="787" t="str">
        <f>IF($E138 = "", "", VLOOKUP($E138,'[1]levels of intervention'!$A$1:$B$12,2,FALSE))</f>
        <v/>
      </c>
      <c r="G138" s="789"/>
      <c r="H138" s="789" t="s">
        <v>982</v>
      </c>
      <c r="I138" s="789" t="s">
        <v>1331</v>
      </c>
      <c r="J138" s="789" t="s">
        <v>1540</v>
      </c>
      <c r="K138" s="806">
        <v>1</v>
      </c>
      <c r="L138" s="789"/>
      <c r="M138" s="806">
        <v>1</v>
      </c>
      <c r="N138" s="789" t="s">
        <v>1335</v>
      </c>
      <c r="O138" s="806">
        <v>1</v>
      </c>
      <c r="P138" s="806">
        <v>25.98</v>
      </c>
      <c r="Q138" s="806">
        <v>25.98</v>
      </c>
      <c r="R138" s="807">
        <v>1</v>
      </c>
      <c r="S138" s="790">
        <f t="shared" si="2"/>
        <v>1</v>
      </c>
      <c r="T138" s="789"/>
      <c r="U138" s="789"/>
    </row>
    <row r="139" spans="1:21" ht="31.8" thickBot="1">
      <c r="A139" s="791" t="s">
        <v>101</v>
      </c>
      <c r="B139" s="789"/>
      <c r="C139" t="s">
        <v>254</v>
      </c>
      <c r="D139" s="803" t="s">
        <v>1525</v>
      </c>
      <c r="E139" s="789"/>
      <c r="F139" s="787" t="str">
        <f>IF($E139 = "", "", VLOOKUP($E139,'[1]levels of intervention'!$A$1:$B$12,2,FALSE))</f>
        <v/>
      </c>
      <c r="G139" s="789"/>
      <c r="H139" s="789" t="s">
        <v>971</v>
      </c>
      <c r="I139" s="789"/>
      <c r="J139" s="789" t="s">
        <v>1541</v>
      </c>
      <c r="K139" s="789" t="s">
        <v>1542</v>
      </c>
      <c r="L139" s="789"/>
      <c r="M139" s="806">
        <v>1</v>
      </c>
      <c r="N139" s="789" t="s">
        <v>1335</v>
      </c>
      <c r="O139" s="806">
        <v>1</v>
      </c>
      <c r="P139" s="806">
        <v>302.25</v>
      </c>
      <c r="Q139" s="806">
        <v>302.25</v>
      </c>
      <c r="R139" s="807">
        <v>1</v>
      </c>
      <c r="S139" s="790">
        <f t="shared" si="2"/>
        <v>1</v>
      </c>
      <c r="T139" s="789"/>
      <c r="U139" s="788" t="s">
        <v>1543</v>
      </c>
    </row>
    <row r="140" spans="1:21" ht="70.2" thickBot="1">
      <c r="A140" s="785" t="s">
        <v>101</v>
      </c>
      <c r="B140" s="786" t="s">
        <v>1544</v>
      </c>
      <c r="C140" s="811" t="s">
        <v>85</v>
      </c>
      <c r="D140" s="803" t="s">
        <v>1544</v>
      </c>
      <c r="E140" s="787"/>
      <c r="F140" s="787" t="str">
        <f>IF($E140 = "", "", VLOOKUP($E140,'[1]levels of intervention'!$A$1:$B$12,2,FALSE))</f>
        <v/>
      </c>
      <c r="G140" s="789"/>
      <c r="H140" s="802" t="s">
        <v>1066</v>
      </c>
      <c r="I140" s="789" t="s">
        <v>1331</v>
      </c>
      <c r="J140" s="789" t="s">
        <v>1545</v>
      </c>
      <c r="K140" s="789">
        <v>1</v>
      </c>
      <c r="L140" s="789">
        <v>1</v>
      </c>
      <c r="M140" s="789">
        <v>1</v>
      </c>
      <c r="N140" s="789" t="s">
        <v>1546</v>
      </c>
      <c r="O140" s="789">
        <v>1</v>
      </c>
      <c r="P140" s="789">
        <v>43.09</v>
      </c>
      <c r="Q140" s="789">
        <v>43.09</v>
      </c>
      <c r="R140" s="790">
        <v>1</v>
      </c>
      <c r="S140" s="790">
        <f t="shared" si="2"/>
        <v>1</v>
      </c>
      <c r="T140" s="789"/>
      <c r="U140" s="789"/>
    </row>
    <row r="141" spans="1:21" ht="31.8" thickBot="1">
      <c r="A141" s="791" t="s">
        <v>101</v>
      </c>
      <c r="B141" s="786"/>
      <c r="C141" s="811" t="s">
        <v>86</v>
      </c>
      <c r="D141" s="803" t="s">
        <v>1544</v>
      </c>
      <c r="E141" s="787"/>
      <c r="F141" s="787" t="str">
        <f>IF($E141 = "", "", VLOOKUP($E141,'[1]levels of intervention'!$A$1:$B$12,2,FALSE))</f>
        <v/>
      </c>
      <c r="G141" s="789"/>
      <c r="H141" s="802" t="s">
        <v>1056</v>
      </c>
      <c r="I141" s="789" t="s">
        <v>1331</v>
      </c>
      <c r="J141" s="789" t="s">
        <v>1547</v>
      </c>
      <c r="K141" s="789">
        <v>1</v>
      </c>
      <c r="L141" s="789">
        <v>2</v>
      </c>
      <c r="M141" s="789">
        <v>7</v>
      </c>
      <c r="N141" s="789" t="s">
        <v>1546</v>
      </c>
      <c r="O141" s="789">
        <v>14</v>
      </c>
      <c r="P141" s="789">
        <v>17.23</v>
      </c>
      <c r="Q141" s="789">
        <v>241.22</v>
      </c>
      <c r="R141" s="790">
        <v>1</v>
      </c>
      <c r="S141" s="790">
        <f t="shared" si="2"/>
        <v>1</v>
      </c>
      <c r="T141" s="789"/>
      <c r="U141" s="789"/>
    </row>
    <row r="142" spans="1:21" ht="31.8" thickBot="1">
      <c r="A142" s="791" t="s">
        <v>101</v>
      </c>
      <c r="B142" s="786"/>
      <c r="C142" s="811" t="s">
        <v>87</v>
      </c>
      <c r="D142" s="803" t="s">
        <v>1544</v>
      </c>
      <c r="E142" s="787"/>
      <c r="F142" s="787" t="str">
        <f>IF($E142 = "", "", VLOOKUP($E142,'[1]levels of intervention'!$A$1:$B$12,2,FALSE))</f>
        <v/>
      </c>
      <c r="G142" s="789"/>
      <c r="H142" s="802" t="s">
        <v>1069</v>
      </c>
      <c r="I142" s="789" t="s">
        <v>1331</v>
      </c>
      <c r="J142" s="789" t="s">
        <v>1548</v>
      </c>
      <c r="K142" s="789">
        <v>10</v>
      </c>
      <c r="L142" s="789">
        <v>1</v>
      </c>
      <c r="M142" s="789">
        <v>1</v>
      </c>
      <c r="N142" s="789" t="s">
        <v>1546</v>
      </c>
      <c r="O142" s="789">
        <v>10</v>
      </c>
      <c r="P142" s="789">
        <v>5.65</v>
      </c>
      <c r="Q142" s="789">
        <v>56.5</v>
      </c>
      <c r="R142" s="790">
        <v>1</v>
      </c>
      <c r="S142" s="790">
        <f t="shared" si="2"/>
        <v>1</v>
      </c>
      <c r="T142" s="789"/>
      <c r="U142" s="789"/>
    </row>
    <row r="143" spans="1:21" ht="31.8" thickBot="1">
      <c r="A143" s="791" t="s">
        <v>101</v>
      </c>
      <c r="B143" s="786"/>
      <c r="C143" s="811" t="s">
        <v>88</v>
      </c>
      <c r="D143" s="803" t="s">
        <v>1549</v>
      </c>
      <c r="E143" s="787"/>
      <c r="F143" s="787" t="str">
        <f>IF($E143 = "", "", VLOOKUP($E143,'[1]levels of intervention'!$A$1:$B$12,2,FALSE))</f>
        <v/>
      </c>
      <c r="G143" s="789"/>
      <c r="H143" s="802" t="s">
        <v>1066</v>
      </c>
      <c r="I143" s="789" t="s">
        <v>1331</v>
      </c>
      <c r="J143" s="789" t="s">
        <v>1545</v>
      </c>
      <c r="K143" s="789">
        <v>3</v>
      </c>
      <c r="L143" s="789">
        <v>1</v>
      </c>
      <c r="M143" s="789">
        <v>7</v>
      </c>
      <c r="N143" s="789" t="s">
        <v>1546</v>
      </c>
      <c r="O143" s="789">
        <v>21</v>
      </c>
      <c r="P143" s="789">
        <v>43.09</v>
      </c>
      <c r="Q143" s="789">
        <v>904.89</v>
      </c>
      <c r="R143" s="790">
        <v>1</v>
      </c>
      <c r="S143" s="790">
        <f t="shared" si="2"/>
        <v>1</v>
      </c>
      <c r="T143" s="789"/>
      <c r="U143" s="789"/>
    </row>
    <row r="144" spans="1:21" ht="31.8" thickBot="1">
      <c r="A144" s="791" t="s">
        <v>101</v>
      </c>
      <c r="B144" s="786"/>
      <c r="C144" s="811" t="s">
        <v>88</v>
      </c>
      <c r="D144" s="803" t="s">
        <v>1549</v>
      </c>
      <c r="E144" s="787"/>
      <c r="F144" s="787" t="str">
        <f>IF($E144 = "", "", VLOOKUP($E144,'[1]levels of intervention'!$A$1:$B$12,2,FALSE))</f>
        <v/>
      </c>
      <c r="G144" s="789"/>
      <c r="H144" s="802" t="s">
        <v>1056</v>
      </c>
      <c r="I144" s="789" t="s">
        <v>1331</v>
      </c>
      <c r="J144" s="789" t="s">
        <v>1547</v>
      </c>
      <c r="K144" s="789">
        <v>1</v>
      </c>
      <c r="L144" s="789">
        <v>2</v>
      </c>
      <c r="M144" s="789">
        <v>7</v>
      </c>
      <c r="N144" s="789" t="s">
        <v>1546</v>
      </c>
      <c r="O144" s="789">
        <v>14</v>
      </c>
      <c r="P144" s="789">
        <v>17.23</v>
      </c>
      <c r="Q144" s="789">
        <v>241.22</v>
      </c>
      <c r="R144" s="790">
        <v>1</v>
      </c>
      <c r="S144" s="790">
        <f t="shared" si="2"/>
        <v>1</v>
      </c>
      <c r="T144" s="789"/>
      <c r="U144" s="789"/>
    </row>
    <row r="145" spans="1:21" ht="31.8" thickBot="1">
      <c r="A145" s="791" t="s">
        <v>101</v>
      </c>
      <c r="B145" s="786"/>
      <c r="C145" s="811" t="s">
        <v>88</v>
      </c>
      <c r="D145" s="803" t="s">
        <v>1549</v>
      </c>
      <c r="E145" s="787"/>
      <c r="F145" s="787" t="str">
        <f>IF($E145 = "", "", VLOOKUP($E145,'[1]levels of intervention'!$A$1:$B$12,2,FALSE))</f>
        <v/>
      </c>
      <c r="G145" s="789"/>
      <c r="H145" s="802" t="s">
        <v>1069</v>
      </c>
      <c r="I145" s="789" t="s">
        <v>1331</v>
      </c>
      <c r="J145" s="789" t="s">
        <v>1550</v>
      </c>
      <c r="K145" s="789">
        <v>2</v>
      </c>
      <c r="L145" s="789">
        <v>3</v>
      </c>
      <c r="M145" s="789">
        <v>7</v>
      </c>
      <c r="N145" s="789" t="s">
        <v>1546</v>
      </c>
      <c r="O145" s="789">
        <v>42</v>
      </c>
      <c r="P145" s="789">
        <v>5.65</v>
      </c>
      <c r="Q145" s="789">
        <v>237.3</v>
      </c>
      <c r="R145" s="790">
        <v>1</v>
      </c>
      <c r="S145" s="790">
        <f t="shared" si="2"/>
        <v>1</v>
      </c>
      <c r="T145" s="789"/>
      <c r="U145" s="789"/>
    </row>
    <row r="146" spans="1:21" ht="78.599999999999994" thickBot="1">
      <c r="A146" s="791" t="s">
        <v>101</v>
      </c>
      <c r="B146" s="786"/>
      <c r="C146" s="811" t="s">
        <v>88</v>
      </c>
      <c r="D146" s="803" t="s">
        <v>1549</v>
      </c>
      <c r="E146" s="787"/>
      <c r="F146" s="787" t="str">
        <f>IF($E146 = "", "", VLOOKUP($E146,'[1]levels of intervention'!$A$1:$B$12,2,FALSE))</f>
        <v/>
      </c>
      <c r="G146" s="789"/>
      <c r="H146" s="789" t="s">
        <v>954</v>
      </c>
      <c r="I146" s="789" t="s">
        <v>1331</v>
      </c>
      <c r="J146" s="789" t="s">
        <v>1531</v>
      </c>
      <c r="K146" s="789">
        <v>1</v>
      </c>
      <c r="L146" s="789"/>
      <c r="M146" s="789">
        <v>1</v>
      </c>
      <c r="N146" s="789" t="s">
        <v>1335</v>
      </c>
      <c r="O146" s="789">
        <v>1</v>
      </c>
      <c r="P146" s="789">
        <v>160.26</v>
      </c>
      <c r="Q146" s="789">
        <v>160.26</v>
      </c>
      <c r="R146" s="790">
        <v>1</v>
      </c>
      <c r="S146" s="790">
        <f t="shared" si="2"/>
        <v>1</v>
      </c>
      <c r="T146" s="789"/>
      <c r="U146" s="788"/>
    </row>
    <row r="147" spans="1:21" ht="94.2" thickBot="1">
      <c r="A147" s="791" t="s">
        <v>101</v>
      </c>
      <c r="B147" s="786"/>
      <c r="C147" s="811" t="s">
        <v>88</v>
      </c>
      <c r="D147" s="803" t="s">
        <v>1549</v>
      </c>
      <c r="E147" s="787"/>
      <c r="F147" s="787" t="str">
        <f>IF($E147 = "", "", VLOOKUP($E147,'[1]levels of intervention'!$A$1:$B$12,2,FALSE))</f>
        <v/>
      </c>
      <c r="G147" s="789"/>
      <c r="H147" s="789" t="s">
        <v>942</v>
      </c>
      <c r="I147" s="789" t="s">
        <v>1331</v>
      </c>
      <c r="J147" s="789" t="s">
        <v>942</v>
      </c>
      <c r="K147" s="789">
        <v>1</v>
      </c>
      <c r="L147" s="789">
        <v>1</v>
      </c>
      <c r="M147" s="789">
        <v>1</v>
      </c>
      <c r="N147" s="789"/>
      <c r="O147" s="789">
        <v>1</v>
      </c>
      <c r="P147" s="789">
        <v>1100</v>
      </c>
      <c r="Q147" s="793">
        <v>1100</v>
      </c>
      <c r="R147" s="790">
        <v>1</v>
      </c>
      <c r="S147" s="790">
        <f t="shared" si="2"/>
        <v>1</v>
      </c>
      <c r="T147" s="789" t="s">
        <v>1551</v>
      </c>
      <c r="U147" s="788" t="s">
        <v>1552</v>
      </c>
    </row>
    <row r="148" spans="1:21" ht="78.599999999999994" thickBot="1">
      <c r="A148" s="791" t="s">
        <v>101</v>
      </c>
      <c r="B148" s="786"/>
      <c r="C148" s="811" t="s">
        <v>88</v>
      </c>
      <c r="D148" s="787" t="s">
        <v>1549</v>
      </c>
      <c r="E148" s="787" t="s">
        <v>1329</v>
      </c>
      <c r="F148" s="787" t="str">
        <f>IF($E148 = "", "", VLOOKUP($E148,'[1]levels of intervention'!$A$1:$B$12,2,FALSE))</f>
        <v>all</v>
      </c>
      <c r="G148" s="789"/>
      <c r="H148" s="789" t="s">
        <v>951</v>
      </c>
      <c r="I148" s="789" t="s">
        <v>1331</v>
      </c>
      <c r="J148" s="789" t="s">
        <v>1553</v>
      </c>
      <c r="K148" s="789">
        <v>1</v>
      </c>
      <c r="L148" s="789"/>
      <c r="M148" s="789">
        <v>1</v>
      </c>
      <c r="N148" s="789" t="s">
        <v>1335</v>
      </c>
      <c r="O148" s="789">
        <v>1</v>
      </c>
      <c r="P148" s="789">
        <v>684.4</v>
      </c>
      <c r="Q148" s="789">
        <v>684.4</v>
      </c>
      <c r="R148" s="790">
        <v>1</v>
      </c>
      <c r="S148" s="790">
        <f t="shared" si="2"/>
        <v>1</v>
      </c>
      <c r="T148" s="789" t="s">
        <v>1554</v>
      </c>
      <c r="U148" s="789"/>
    </row>
    <row r="149" spans="1:21" ht="109.8" thickBot="1">
      <c r="A149" s="791" t="s">
        <v>101</v>
      </c>
      <c r="B149" s="786"/>
      <c r="C149" s="811" t="s">
        <v>88</v>
      </c>
      <c r="D149" s="803" t="s">
        <v>1549</v>
      </c>
      <c r="E149" s="787"/>
      <c r="F149" s="787" t="str">
        <f>IF($E149 = "", "", VLOOKUP($E149,'[1]levels of intervention'!$A$1:$B$12,2,FALSE))</f>
        <v/>
      </c>
      <c r="G149" s="789"/>
      <c r="H149" s="789" t="s">
        <v>1055</v>
      </c>
      <c r="I149" s="789" t="s">
        <v>1331</v>
      </c>
      <c r="J149" s="789" t="s">
        <v>1417</v>
      </c>
      <c r="K149" s="789">
        <v>1</v>
      </c>
      <c r="L149" s="789"/>
      <c r="M149" s="789">
        <v>1</v>
      </c>
      <c r="N149" s="789" t="s">
        <v>1335</v>
      </c>
      <c r="O149" s="789">
        <v>1</v>
      </c>
      <c r="P149" s="789">
        <v>32.164000000000001</v>
      </c>
      <c r="Q149" s="789">
        <v>32.159999999999997</v>
      </c>
      <c r="R149" s="790">
        <v>1</v>
      </c>
      <c r="S149" s="790">
        <f t="shared" si="2"/>
        <v>1</v>
      </c>
      <c r="T149" s="789" t="s">
        <v>1418</v>
      </c>
      <c r="U149" s="789"/>
    </row>
    <row r="150" spans="1:21" ht="78.599999999999994" thickBot="1">
      <c r="A150" s="791" t="s">
        <v>101</v>
      </c>
      <c r="B150" s="786"/>
      <c r="C150" s="811" t="s">
        <v>88</v>
      </c>
      <c r="D150" s="803" t="s">
        <v>1549</v>
      </c>
      <c r="E150" s="787"/>
      <c r="F150" s="787" t="str">
        <f>IF($E150 = "", "", VLOOKUP($E150,'[1]levels of intervention'!$A$1:$B$12,2,FALSE))</f>
        <v/>
      </c>
      <c r="G150" s="789"/>
      <c r="H150" s="789" t="s">
        <v>878</v>
      </c>
      <c r="I150" s="789" t="s">
        <v>1331</v>
      </c>
      <c r="J150" s="789" t="s">
        <v>1424</v>
      </c>
      <c r="K150" s="789">
        <v>2</v>
      </c>
      <c r="L150" s="789">
        <v>1</v>
      </c>
      <c r="M150" s="789">
        <v>1</v>
      </c>
      <c r="N150" s="789" t="s">
        <v>1335</v>
      </c>
      <c r="O150" s="789">
        <v>2</v>
      </c>
      <c r="P150" s="789">
        <v>882.63</v>
      </c>
      <c r="Q150" s="793">
        <v>1765.26</v>
      </c>
      <c r="R150" s="790">
        <v>1</v>
      </c>
      <c r="S150" s="790">
        <f t="shared" si="2"/>
        <v>1</v>
      </c>
      <c r="T150" s="789"/>
      <c r="U150" s="789"/>
    </row>
    <row r="151" spans="1:21" ht="31.8" thickBot="1">
      <c r="A151" s="791" t="s">
        <v>101</v>
      </c>
      <c r="B151" s="786"/>
      <c r="C151" s="811"/>
      <c r="D151" s="803" t="s">
        <v>1555</v>
      </c>
      <c r="E151" s="787"/>
      <c r="F151" s="787" t="str">
        <f>IF($E151 = "", "", VLOOKUP($E151,'[1]levels of intervention'!$A$1:$B$12,2,FALSE))</f>
        <v/>
      </c>
      <c r="G151" s="789"/>
      <c r="H151" s="802" t="s">
        <v>1069</v>
      </c>
      <c r="I151" s="789" t="s">
        <v>1331</v>
      </c>
      <c r="J151" s="789" t="s">
        <v>1550</v>
      </c>
      <c r="K151" s="789">
        <v>2</v>
      </c>
      <c r="L151" s="789">
        <v>3</v>
      </c>
      <c r="M151" s="789">
        <v>7</v>
      </c>
      <c r="N151" s="789" t="s">
        <v>1546</v>
      </c>
      <c r="O151" s="789">
        <v>42</v>
      </c>
      <c r="P151" s="789">
        <v>5.65</v>
      </c>
      <c r="Q151" s="789">
        <v>237.3</v>
      </c>
      <c r="R151" s="790">
        <v>1</v>
      </c>
      <c r="S151" s="790">
        <f t="shared" si="2"/>
        <v>1</v>
      </c>
      <c r="T151" s="789"/>
      <c r="U151" s="789"/>
    </row>
    <row r="152" spans="1:21" ht="16.2" thickBot="1">
      <c r="A152" s="797"/>
      <c r="B152" s="797"/>
      <c r="C152" s="797"/>
      <c r="D152" s="797"/>
      <c r="E152" s="797"/>
      <c r="F152" s="787" t="str">
        <f>IF($E152 = "", "", VLOOKUP($E152,'[1]levels of intervention'!$A$1:$B$12,2,FALSE))</f>
        <v/>
      </c>
      <c r="G152" s="797"/>
      <c r="H152" s="797"/>
      <c r="I152" s="797"/>
      <c r="J152" s="797"/>
      <c r="K152" s="797"/>
      <c r="L152" s="797"/>
      <c r="M152" s="797"/>
      <c r="N152" s="797"/>
      <c r="O152" s="797"/>
      <c r="P152" s="797"/>
      <c r="Q152" s="797"/>
      <c r="R152" s="797"/>
      <c r="S152" s="790">
        <f t="shared" si="2"/>
        <v>1</v>
      </c>
      <c r="T152" s="797"/>
      <c r="U152" s="812"/>
    </row>
    <row r="153" spans="1:21" ht="78.599999999999994" thickBot="1">
      <c r="A153" s="785" t="s">
        <v>101</v>
      </c>
      <c r="B153" s="786" t="s">
        <v>117</v>
      </c>
      <c r="C153" s="811" t="s">
        <v>118</v>
      </c>
      <c r="D153" s="787" t="s">
        <v>118</v>
      </c>
      <c r="E153" s="787" t="s">
        <v>1329</v>
      </c>
      <c r="F153" s="787" t="str">
        <f>IF($E153 = "", "", VLOOKUP($E153,'[1]levels of intervention'!$A$1:$B$12,2,FALSE))</f>
        <v>all</v>
      </c>
      <c r="G153" s="789"/>
      <c r="H153" s="789" t="s">
        <v>948</v>
      </c>
      <c r="I153" s="789" t="s">
        <v>1331</v>
      </c>
      <c r="J153" s="789" t="s">
        <v>1424</v>
      </c>
      <c r="K153" s="789">
        <v>2</v>
      </c>
      <c r="L153" s="789"/>
      <c r="M153" s="789">
        <v>4</v>
      </c>
      <c r="N153" s="789" t="s">
        <v>1335</v>
      </c>
      <c r="O153" s="789">
        <v>8</v>
      </c>
      <c r="P153" s="789">
        <v>177</v>
      </c>
      <c r="Q153" s="793">
        <v>1416</v>
      </c>
      <c r="R153" s="790">
        <v>1</v>
      </c>
      <c r="S153" s="790">
        <f t="shared" si="2"/>
        <v>1</v>
      </c>
      <c r="T153" s="789" t="s">
        <v>1556</v>
      </c>
      <c r="U153" s="789" t="s">
        <v>1557</v>
      </c>
    </row>
    <row r="154" spans="1:21" ht="43.8" thickBot="1">
      <c r="A154" s="791" t="s">
        <v>101</v>
      </c>
      <c r="B154" s="786"/>
      <c r="C154" s="811" t="s">
        <v>118</v>
      </c>
      <c r="D154" s="787" t="s">
        <v>118</v>
      </c>
      <c r="E154" s="787" t="s">
        <v>1329</v>
      </c>
      <c r="F154" s="787" t="str">
        <f>IF($E154 = "", "", VLOOKUP($E154,'[1]levels of intervention'!$A$1:$B$12,2,FALSE))</f>
        <v>all</v>
      </c>
      <c r="G154" s="789"/>
      <c r="H154" s="789" t="s">
        <v>876</v>
      </c>
      <c r="I154" s="789" t="s">
        <v>1331</v>
      </c>
      <c r="J154" s="789" t="s">
        <v>1558</v>
      </c>
      <c r="K154" s="789">
        <v>1</v>
      </c>
      <c r="L154" s="789">
        <v>1</v>
      </c>
      <c r="M154" s="789">
        <v>1</v>
      </c>
      <c r="N154" s="789" t="s">
        <v>1335</v>
      </c>
      <c r="O154" s="789">
        <v>1</v>
      </c>
      <c r="P154" s="789">
        <v>465</v>
      </c>
      <c r="Q154" s="789">
        <v>465</v>
      </c>
      <c r="R154" s="790">
        <v>1</v>
      </c>
      <c r="S154" s="790">
        <f t="shared" si="2"/>
        <v>1</v>
      </c>
      <c r="T154" s="789" t="s">
        <v>1559</v>
      </c>
      <c r="U154" s="788" t="s">
        <v>1560</v>
      </c>
    </row>
    <row r="155" spans="1:21" ht="78.599999999999994" thickBot="1">
      <c r="A155" s="791" t="s">
        <v>101</v>
      </c>
      <c r="B155" s="786"/>
      <c r="C155" s="811" t="s">
        <v>118</v>
      </c>
      <c r="D155" s="787" t="s">
        <v>118</v>
      </c>
      <c r="E155" s="787" t="s">
        <v>1329</v>
      </c>
      <c r="F155" s="787" t="str">
        <f>IF($E155 = "", "", VLOOKUP($E155,'[1]levels of intervention'!$A$1:$B$12,2,FALSE))</f>
        <v>all</v>
      </c>
      <c r="G155" s="789"/>
      <c r="H155" s="789" t="s">
        <v>951</v>
      </c>
      <c r="I155" s="789" t="s">
        <v>1331</v>
      </c>
      <c r="J155" s="789" t="s">
        <v>1553</v>
      </c>
      <c r="K155" s="789">
        <v>1</v>
      </c>
      <c r="L155" s="789"/>
      <c r="M155" s="789">
        <v>1</v>
      </c>
      <c r="N155" s="789" t="s">
        <v>1335</v>
      </c>
      <c r="O155" s="789">
        <v>1</v>
      </c>
      <c r="P155" s="789">
        <v>684.4</v>
      </c>
      <c r="Q155" s="789">
        <v>684.4</v>
      </c>
      <c r="R155" s="790">
        <v>1</v>
      </c>
      <c r="S155" s="790">
        <f t="shared" si="2"/>
        <v>1</v>
      </c>
      <c r="T155" s="789" t="s">
        <v>1554</v>
      </c>
      <c r="U155" s="789"/>
    </row>
    <row r="156" spans="1:21" ht="187.8" thickBot="1">
      <c r="A156" s="791" t="s">
        <v>101</v>
      </c>
      <c r="B156" s="786"/>
      <c r="C156" s="811" t="s">
        <v>118</v>
      </c>
      <c r="D156" s="787" t="s">
        <v>118</v>
      </c>
      <c r="E156" s="787" t="s">
        <v>1329</v>
      </c>
      <c r="F156" s="787" t="str">
        <f>IF($E156 = "", "", VLOOKUP($E156,'[1]levels of intervention'!$A$1:$B$12,2,FALSE))</f>
        <v>all</v>
      </c>
      <c r="G156" s="789"/>
      <c r="H156" s="789" t="s">
        <v>839</v>
      </c>
      <c r="I156" s="789" t="s">
        <v>1331</v>
      </c>
      <c r="J156" s="789" t="s">
        <v>1432</v>
      </c>
      <c r="K156" s="789">
        <v>1</v>
      </c>
      <c r="L156" s="789"/>
      <c r="M156" s="789">
        <v>4</v>
      </c>
      <c r="N156" s="789" t="s">
        <v>1335</v>
      </c>
      <c r="O156" s="789">
        <v>4</v>
      </c>
      <c r="P156" s="789">
        <v>153.5155</v>
      </c>
      <c r="Q156" s="789">
        <v>614.05999999999995</v>
      </c>
      <c r="R156" s="790">
        <v>1</v>
      </c>
      <c r="S156" s="790">
        <f t="shared" si="2"/>
        <v>1</v>
      </c>
      <c r="T156" s="789" t="s">
        <v>1561</v>
      </c>
      <c r="U156" s="789"/>
    </row>
    <row r="157" spans="1:21" ht="94.2" thickBot="1">
      <c r="A157" s="791" t="s">
        <v>101</v>
      </c>
      <c r="B157" s="786"/>
      <c r="C157" s="811" t="s">
        <v>118</v>
      </c>
      <c r="D157" s="787" t="s">
        <v>118</v>
      </c>
      <c r="E157" s="787" t="s">
        <v>1329</v>
      </c>
      <c r="F157" s="787" t="str">
        <f>IF($E157 = "", "", VLOOKUP($E157,'[1]levels of intervention'!$A$1:$B$12,2,FALSE))</f>
        <v>all</v>
      </c>
      <c r="G157" s="789"/>
      <c r="H157" s="789" t="s">
        <v>949</v>
      </c>
      <c r="I157" s="789" t="s">
        <v>1331</v>
      </c>
      <c r="J157" s="789" t="s">
        <v>1354</v>
      </c>
      <c r="K157" s="789">
        <v>6</v>
      </c>
      <c r="L157" s="789"/>
      <c r="M157" s="789">
        <v>1</v>
      </c>
      <c r="N157" s="789" t="s">
        <v>1335</v>
      </c>
      <c r="O157" s="789">
        <v>3</v>
      </c>
      <c r="P157" s="789">
        <v>753.47</v>
      </c>
      <c r="Q157" s="793">
        <v>2260.41</v>
      </c>
      <c r="R157" s="790">
        <v>0.8</v>
      </c>
      <c r="S157" s="790">
        <f t="shared" si="2"/>
        <v>0.8</v>
      </c>
      <c r="T157" s="789" t="s">
        <v>1562</v>
      </c>
      <c r="U157" s="789"/>
    </row>
    <row r="158" spans="1:21" ht="78.599999999999994" thickBot="1">
      <c r="A158" s="791" t="s">
        <v>101</v>
      </c>
      <c r="B158" s="786"/>
      <c r="C158" s="811" t="s">
        <v>118</v>
      </c>
      <c r="D158" s="787" t="s">
        <v>118</v>
      </c>
      <c r="E158" s="787" t="s">
        <v>1329</v>
      </c>
      <c r="F158" s="787" t="str">
        <f>IF($E158 = "", "", VLOOKUP($E158,'[1]levels of intervention'!$A$1:$B$12,2,FALSE))</f>
        <v>all</v>
      </c>
      <c r="G158" s="789"/>
      <c r="H158" s="789" t="s">
        <v>820</v>
      </c>
      <c r="I158" s="789" t="s">
        <v>1331</v>
      </c>
      <c r="J158" s="789" t="s">
        <v>1531</v>
      </c>
      <c r="K158" s="789">
        <v>1</v>
      </c>
      <c r="L158" s="789"/>
      <c r="M158" s="789">
        <v>1</v>
      </c>
      <c r="N158" s="789" t="s">
        <v>1335</v>
      </c>
      <c r="O158" s="789">
        <v>1</v>
      </c>
      <c r="P158" s="789">
        <v>157.41999999999999</v>
      </c>
      <c r="Q158" s="789">
        <v>157.41999999999999</v>
      </c>
      <c r="R158" s="790">
        <v>1</v>
      </c>
      <c r="S158" s="790">
        <f t="shared" si="2"/>
        <v>1</v>
      </c>
      <c r="T158" s="789" t="s">
        <v>1563</v>
      </c>
      <c r="U158" s="789"/>
    </row>
    <row r="159" spans="1:21" ht="78.599999999999994" thickBot="1">
      <c r="A159" s="791" t="s">
        <v>101</v>
      </c>
      <c r="B159" s="786"/>
      <c r="C159" s="811" t="s">
        <v>118</v>
      </c>
      <c r="D159" s="787" t="s">
        <v>118</v>
      </c>
      <c r="E159" s="787" t="s">
        <v>1329</v>
      </c>
      <c r="F159" s="787" t="str">
        <f>IF($E159 = "", "", VLOOKUP($E159,'[1]levels of intervention'!$A$1:$B$12,2,FALSE))</f>
        <v>all</v>
      </c>
      <c r="G159" s="789"/>
      <c r="H159" s="789" t="s">
        <v>934</v>
      </c>
      <c r="I159" s="789" t="s">
        <v>1331</v>
      </c>
      <c r="J159" s="789" t="s">
        <v>1388</v>
      </c>
      <c r="K159" s="789">
        <v>1</v>
      </c>
      <c r="L159" s="789"/>
      <c r="M159" s="789">
        <v>4</v>
      </c>
      <c r="N159" s="789" t="s">
        <v>1335</v>
      </c>
      <c r="O159" s="789">
        <v>4</v>
      </c>
      <c r="P159" s="789">
        <v>31.63</v>
      </c>
      <c r="Q159" s="789">
        <v>126.52</v>
      </c>
      <c r="R159" s="790">
        <v>1</v>
      </c>
      <c r="S159" s="790">
        <f t="shared" si="2"/>
        <v>1</v>
      </c>
      <c r="T159" s="789" t="s">
        <v>1564</v>
      </c>
      <c r="U159" s="789"/>
    </row>
    <row r="160" spans="1:21" ht="78.599999999999994" thickBot="1">
      <c r="A160" s="791" t="s">
        <v>101</v>
      </c>
      <c r="B160" s="786"/>
      <c r="C160" s="811" t="s">
        <v>118</v>
      </c>
      <c r="D160" s="787" t="s">
        <v>118</v>
      </c>
      <c r="E160" s="787" t="s">
        <v>1329</v>
      </c>
      <c r="F160" s="787" t="str">
        <f>IF($E160 = "", "", VLOOKUP($E160,'[1]levels of intervention'!$A$1:$B$12,2,FALSE))</f>
        <v>all</v>
      </c>
      <c r="G160" s="789"/>
      <c r="H160" s="789" t="s">
        <v>950</v>
      </c>
      <c r="I160" s="789" t="s">
        <v>1331</v>
      </c>
      <c r="J160" s="789" t="s">
        <v>1424</v>
      </c>
      <c r="K160" s="813" t="s">
        <v>1565</v>
      </c>
      <c r="L160" s="789"/>
      <c r="M160" s="789">
        <v>1</v>
      </c>
      <c r="N160" s="789" t="s">
        <v>1335</v>
      </c>
      <c r="O160" s="789">
        <v>1</v>
      </c>
      <c r="P160" s="789">
        <v>35.6</v>
      </c>
      <c r="Q160" s="789">
        <v>35.6</v>
      </c>
      <c r="R160" s="790">
        <v>0.2</v>
      </c>
      <c r="S160" s="790">
        <f t="shared" si="2"/>
        <v>0.2</v>
      </c>
      <c r="T160" s="789" t="s">
        <v>1566</v>
      </c>
      <c r="U160" s="789"/>
    </row>
    <row r="161" spans="1:21" ht="43.8" thickBot="1">
      <c r="A161" s="791" t="s">
        <v>101</v>
      </c>
      <c r="B161" s="786"/>
      <c r="C161" s="811" t="s">
        <v>118</v>
      </c>
      <c r="D161" s="787" t="s">
        <v>118</v>
      </c>
      <c r="E161" s="787" t="s">
        <v>1329</v>
      </c>
      <c r="F161" s="787" t="str">
        <f>IF($E161 = "", "", VLOOKUP($E161,'[1]levels of intervention'!$A$1:$B$12,2,FALSE))</f>
        <v>all</v>
      </c>
      <c r="G161" s="789"/>
      <c r="H161" s="789" t="s">
        <v>947</v>
      </c>
      <c r="I161" s="789" t="s">
        <v>1331</v>
      </c>
      <c r="J161" s="789" t="s">
        <v>1424</v>
      </c>
      <c r="K161" s="789">
        <v>1</v>
      </c>
      <c r="L161" s="789"/>
      <c r="M161" s="789">
        <v>1</v>
      </c>
      <c r="N161" s="789" t="s">
        <v>1335</v>
      </c>
      <c r="O161" s="789">
        <v>1</v>
      </c>
      <c r="P161" s="789"/>
      <c r="Q161" s="789">
        <v>0</v>
      </c>
      <c r="R161" s="790">
        <v>0.2</v>
      </c>
      <c r="S161" s="790">
        <f t="shared" si="2"/>
        <v>0.2</v>
      </c>
      <c r="T161" s="789" t="s">
        <v>1567</v>
      </c>
      <c r="U161" s="789" t="s">
        <v>1568</v>
      </c>
    </row>
    <row r="162" spans="1:21" ht="78.599999999999994" thickBot="1">
      <c r="A162" s="791" t="s">
        <v>101</v>
      </c>
      <c r="B162" s="786"/>
      <c r="C162" s="811" t="s">
        <v>119</v>
      </c>
      <c r="D162" s="787" t="s">
        <v>119</v>
      </c>
      <c r="E162" s="787" t="s">
        <v>1329</v>
      </c>
      <c r="F162" s="787" t="str">
        <f>IF($E162 = "", "", VLOOKUP($E162,'[1]levels of intervention'!$A$1:$B$12,2,FALSE))</f>
        <v>all</v>
      </c>
      <c r="G162" s="789"/>
      <c r="H162" s="789" t="s">
        <v>952</v>
      </c>
      <c r="I162" s="789" t="s">
        <v>1331</v>
      </c>
      <c r="J162" s="789" t="s">
        <v>1569</v>
      </c>
      <c r="K162" s="789">
        <v>30</v>
      </c>
      <c r="L162" s="789"/>
      <c r="M162" s="789">
        <v>1</v>
      </c>
      <c r="N162" s="789" t="s">
        <v>1335</v>
      </c>
      <c r="O162" s="789">
        <v>30</v>
      </c>
      <c r="P162" s="789">
        <v>17.702439999999999</v>
      </c>
      <c r="Q162" s="789">
        <v>531.07000000000005</v>
      </c>
      <c r="R162" s="790">
        <v>0.2</v>
      </c>
      <c r="S162" s="790">
        <f t="shared" si="2"/>
        <v>0.2</v>
      </c>
      <c r="T162" s="789" t="s">
        <v>1570</v>
      </c>
      <c r="U162" s="789"/>
    </row>
    <row r="163" spans="1:21" ht="94.2" thickBot="1">
      <c r="A163" s="791" t="s">
        <v>101</v>
      </c>
      <c r="B163" s="786"/>
      <c r="C163" s="811" t="s">
        <v>119</v>
      </c>
      <c r="D163" s="787" t="s">
        <v>119</v>
      </c>
      <c r="E163" s="787" t="s">
        <v>1329</v>
      </c>
      <c r="F163" s="787" t="str">
        <f>IF($E163 = "", "", VLOOKUP($E163,'[1]levels of intervention'!$A$1:$B$12,2,FALSE))</f>
        <v>all</v>
      </c>
      <c r="G163" s="789"/>
      <c r="H163" s="789" t="s">
        <v>854</v>
      </c>
      <c r="I163" s="789" t="s">
        <v>1331</v>
      </c>
      <c r="J163" s="789" t="s">
        <v>1354</v>
      </c>
      <c r="K163" s="789">
        <v>40</v>
      </c>
      <c r="L163" s="789"/>
      <c r="M163" s="789">
        <v>1</v>
      </c>
      <c r="N163" s="789" t="s">
        <v>1335</v>
      </c>
      <c r="O163" s="789">
        <v>40</v>
      </c>
      <c r="P163" s="789">
        <v>54.652250000000002</v>
      </c>
      <c r="Q163" s="793">
        <v>2186.09</v>
      </c>
      <c r="R163" s="790">
        <v>1</v>
      </c>
      <c r="S163" s="790">
        <f t="shared" si="2"/>
        <v>1</v>
      </c>
      <c r="T163" s="789" t="s">
        <v>1571</v>
      </c>
      <c r="U163" s="789"/>
    </row>
    <row r="164" spans="1:21" ht="78.599999999999994" thickBot="1">
      <c r="A164" s="791" t="s">
        <v>101</v>
      </c>
      <c r="B164" s="786"/>
      <c r="C164" s="811" t="s">
        <v>119</v>
      </c>
      <c r="D164" s="787" t="s">
        <v>119</v>
      </c>
      <c r="E164" s="787" t="s">
        <v>1329</v>
      </c>
      <c r="F164" s="787" t="str">
        <f>IF($E164 = "", "", VLOOKUP($E164,'[1]levels of intervention'!$A$1:$B$12,2,FALSE))</f>
        <v>all</v>
      </c>
      <c r="G164" s="789"/>
      <c r="H164" s="789" t="s">
        <v>955</v>
      </c>
      <c r="I164" s="789" t="s">
        <v>1331</v>
      </c>
      <c r="J164" s="789" t="s">
        <v>1354</v>
      </c>
      <c r="K164" s="789">
        <v>30</v>
      </c>
      <c r="L164" s="789"/>
      <c r="M164" s="789">
        <v>1</v>
      </c>
      <c r="N164" s="789" t="s">
        <v>1335</v>
      </c>
      <c r="O164" s="789">
        <v>30</v>
      </c>
      <c r="P164" s="789">
        <v>5.6480699999999997</v>
      </c>
      <c r="Q164" s="789">
        <v>169.44</v>
      </c>
      <c r="R164" s="790">
        <v>0.2</v>
      </c>
      <c r="S164" s="790">
        <f t="shared" si="2"/>
        <v>0.2</v>
      </c>
      <c r="T164" s="789" t="s">
        <v>1572</v>
      </c>
      <c r="U164" s="789"/>
    </row>
    <row r="165" spans="1:21" ht="63" thickBot="1">
      <c r="A165" s="791" t="s">
        <v>101</v>
      </c>
      <c r="B165" s="786"/>
      <c r="C165" s="811" t="s">
        <v>119</v>
      </c>
      <c r="D165" s="787" t="s">
        <v>119</v>
      </c>
      <c r="E165" s="787" t="s">
        <v>1329</v>
      </c>
      <c r="F165" s="787" t="str">
        <f>IF($E165 = "", "", VLOOKUP($E165,'[1]levels of intervention'!$A$1:$B$12,2,FALSE))</f>
        <v>all</v>
      </c>
      <c r="G165" s="789"/>
      <c r="H165" s="789" t="s">
        <v>953</v>
      </c>
      <c r="I165" s="789" t="s">
        <v>1331</v>
      </c>
      <c r="J165" s="789" t="s">
        <v>1388</v>
      </c>
      <c r="K165" s="789">
        <v>16</v>
      </c>
      <c r="L165" s="789"/>
      <c r="M165" s="789">
        <v>1</v>
      </c>
      <c r="N165" s="789" t="s">
        <v>1335</v>
      </c>
      <c r="O165" s="789">
        <v>16</v>
      </c>
      <c r="P165" s="789">
        <v>138.46</v>
      </c>
      <c r="Q165" s="793">
        <v>2215.36</v>
      </c>
      <c r="R165" s="790">
        <v>1</v>
      </c>
      <c r="S165" s="790">
        <f t="shared" si="2"/>
        <v>1</v>
      </c>
      <c r="T165" s="789" t="s">
        <v>1573</v>
      </c>
      <c r="U165" s="789"/>
    </row>
    <row r="166" spans="1:21" ht="31.8" thickBot="1">
      <c r="A166" s="791" t="s">
        <v>101</v>
      </c>
      <c r="B166" s="786"/>
      <c r="C166" s="811" t="s">
        <v>119</v>
      </c>
      <c r="D166" s="787" t="s">
        <v>119</v>
      </c>
      <c r="E166" s="787" t="s">
        <v>1329</v>
      </c>
      <c r="F166" s="787" t="str">
        <f>IF($E166 = "", "", VLOOKUP($E166,'[1]levels of intervention'!$A$1:$B$12,2,FALSE))</f>
        <v>all</v>
      </c>
      <c r="G166" s="789"/>
      <c r="H166" s="789" t="s">
        <v>1361</v>
      </c>
      <c r="I166" s="789" t="s">
        <v>1358</v>
      </c>
      <c r="J166" s="789"/>
      <c r="K166" s="789">
        <v>2</v>
      </c>
      <c r="L166" s="789"/>
      <c r="M166" s="789"/>
      <c r="N166" s="789"/>
      <c r="O166" s="789">
        <v>2</v>
      </c>
      <c r="P166" s="789"/>
      <c r="Q166" s="789">
        <v>0</v>
      </c>
      <c r="R166" s="790">
        <v>1</v>
      </c>
      <c r="S166" s="790">
        <f t="shared" si="2"/>
        <v>1</v>
      </c>
      <c r="T166" s="789" t="s">
        <v>1574</v>
      </c>
      <c r="U166" s="789" t="s">
        <v>1487</v>
      </c>
    </row>
    <row r="167" spans="1:21" ht="94.2" thickBot="1">
      <c r="A167" s="791" t="s">
        <v>101</v>
      </c>
      <c r="B167" s="786"/>
      <c r="C167" s="811" t="s">
        <v>119</v>
      </c>
      <c r="D167" s="787" t="s">
        <v>119</v>
      </c>
      <c r="E167" s="787" t="s">
        <v>1371</v>
      </c>
      <c r="F167" s="787" t="str">
        <f>IF($E167 = "", "", VLOOKUP($E167,'[1]levels of intervention'!$A$1:$B$12,2,FALSE))</f>
        <v>secondary/tertiary</v>
      </c>
      <c r="G167" s="789"/>
      <c r="H167" s="789" t="s">
        <v>954</v>
      </c>
      <c r="I167" s="789" t="s">
        <v>1331</v>
      </c>
      <c r="J167" s="789" t="s">
        <v>1531</v>
      </c>
      <c r="K167" s="789">
        <v>1</v>
      </c>
      <c r="L167" s="789"/>
      <c r="M167" s="789">
        <v>1</v>
      </c>
      <c r="N167" s="789" t="s">
        <v>1335</v>
      </c>
      <c r="O167" s="789">
        <v>1</v>
      </c>
      <c r="P167" s="789">
        <v>160.26</v>
      </c>
      <c r="Q167" s="789">
        <v>160.26</v>
      </c>
      <c r="R167" s="790">
        <v>1</v>
      </c>
      <c r="S167" s="790">
        <f t="shared" si="2"/>
        <v>1</v>
      </c>
      <c r="T167" s="789"/>
      <c r="U167" s="788" t="s">
        <v>1552</v>
      </c>
    </row>
    <row r="168" spans="1:21" ht="94.2" thickBot="1">
      <c r="A168" s="791" t="s">
        <v>101</v>
      </c>
      <c r="B168" s="786"/>
      <c r="C168" s="811" t="s">
        <v>119</v>
      </c>
      <c r="D168" s="787" t="s">
        <v>119</v>
      </c>
      <c r="E168" s="787" t="s">
        <v>1371</v>
      </c>
      <c r="F168" s="787" t="str">
        <f>IF($E168 = "", "", VLOOKUP($E168,'[1]levels of intervention'!$A$1:$B$12,2,FALSE))</f>
        <v>secondary/tertiary</v>
      </c>
      <c r="G168" s="789"/>
      <c r="H168" s="789" t="s">
        <v>942</v>
      </c>
      <c r="I168" s="789" t="s">
        <v>1331</v>
      </c>
      <c r="J168" s="789" t="s">
        <v>942</v>
      </c>
      <c r="K168" s="789">
        <v>1</v>
      </c>
      <c r="L168" s="789">
        <v>1</v>
      </c>
      <c r="M168" s="789">
        <v>1</v>
      </c>
      <c r="N168" s="789"/>
      <c r="O168" s="789">
        <v>1</v>
      </c>
      <c r="P168" s="789">
        <v>1100</v>
      </c>
      <c r="Q168" s="793">
        <v>1100</v>
      </c>
      <c r="R168" s="790">
        <v>1</v>
      </c>
      <c r="S168" s="790">
        <f t="shared" si="2"/>
        <v>1</v>
      </c>
      <c r="T168" s="789" t="s">
        <v>1551</v>
      </c>
      <c r="U168" s="788" t="s">
        <v>1552</v>
      </c>
    </row>
    <row r="169" spans="1:21" ht="78.599999999999994" thickBot="1">
      <c r="A169" s="791" t="s">
        <v>101</v>
      </c>
      <c r="B169" s="786"/>
      <c r="C169" s="811" t="s">
        <v>120</v>
      </c>
      <c r="D169" s="787" t="s">
        <v>120</v>
      </c>
      <c r="E169" s="787" t="s">
        <v>1409</v>
      </c>
      <c r="F169" s="787" t="str">
        <f>IF($E169 = "", "", VLOOKUP($E169,'[1]levels of intervention'!$A$1:$B$12,2,FALSE))</f>
        <v>secondary/tertiary</v>
      </c>
      <c r="G169" s="789"/>
      <c r="H169" s="789" t="s">
        <v>1016</v>
      </c>
      <c r="I169" s="789"/>
      <c r="J169" s="789" t="s">
        <v>1354</v>
      </c>
      <c r="K169" s="789">
        <v>1</v>
      </c>
      <c r="L169" s="789"/>
      <c r="M169" s="789">
        <v>1</v>
      </c>
      <c r="N169" s="789" t="s">
        <v>1335</v>
      </c>
      <c r="O169" s="789">
        <v>1</v>
      </c>
      <c r="P169" s="789">
        <v>47.486600000000003</v>
      </c>
      <c r="Q169" s="789">
        <v>47.49</v>
      </c>
      <c r="R169" s="790">
        <v>1</v>
      </c>
      <c r="S169" s="790">
        <f t="shared" si="2"/>
        <v>1</v>
      </c>
      <c r="T169" s="789" t="s">
        <v>1575</v>
      </c>
      <c r="U169" s="789"/>
    </row>
    <row r="170" spans="1:21" ht="31.8" thickBot="1">
      <c r="A170" s="791" t="s">
        <v>101</v>
      </c>
      <c r="B170" s="786"/>
      <c r="C170" s="811" t="s">
        <v>120</v>
      </c>
      <c r="D170" s="787" t="s">
        <v>120</v>
      </c>
      <c r="E170" s="787" t="s">
        <v>1409</v>
      </c>
      <c r="F170" s="787" t="str">
        <f>IF($E170 = "", "", VLOOKUP($E170,'[1]levels of intervention'!$A$1:$B$12,2,FALSE))</f>
        <v>secondary/tertiary</v>
      </c>
      <c r="G170" s="789"/>
      <c r="H170" s="789" t="s">
        <v>1576</v>
      </c>
      <c r="I170" s="789" t="s">
        <v>1358</v>
      </c>
      <c r="J170" s="789" t="s">
        <v>1577</v>
      </c>
      <c r="K170" s="789">
        <v>1</v>
      </c>
      <c r="L170" s="789"/>
      <c r="M170" s="789" t="s">
        <v>1578</v>
      </c>
      <c r="N170" s="789"/>
      <c r="O170" s="789">
        <v>1</v>
      </c>
      <c r="P170" s="789"/>
      <c r="Q170" s="789">
        <v>0</v>
      </c>
      <c r="R170" s="790">
        <v>1</v>
      </c>
      <c r="S170" s="790">
        <f t="shared" si="2"/>
        <v>1</v>
      </c>
      <c r="T170" s="789" t="s">
        <v>1579</v>
      </c>
      <c r="U170" s="789" t="s">
        <v>1487</v>
      </c>
    </row>
    <row r="171" spans="1:21" ht="94.2" thickBot="1">
      <c r="A171" s="791" t="s">
        <v>101</v>
      </c>
      <c r="B171" s="786"/>
      <c r="C171" s="811" t="s">
        <v>120</v>
      </c>
      <c r="D171" s="787" t="s">
        <v>120</v>
      </c>
      <c r="E171" s="787" t="s">
        <v>1409</v>
      </c>
      <c r="F171" s="787" t="str">
        <f>IF($E171 = "", "", VLOOKUP($E171,'[1]levels of intervention'!$A$1:$B$12,2,FALSE))</f>
        <v>secondary/tertiary</v>
      </c>
      <c r="G171" s="789"/>
      <c r="H171" s="789" t="s">
        <v>1580</v>
      </c>
      <c r="I171" s="789" t="s">
        <v>1358</v>
      </c>
      <c r="J171" s="789" t="s">
        <v>942</v>
      </c>
      <c r="K171" s="789">
        <v>1</v>
      </c>
      <c r="L171" s="789">
        <v>1</v>
      </c>
      <c r="M171" s="789">
        <v>1</v>
      </c>
      <c r="N171" s="789">
        <v>1</v>
      </c>
      <c r="O171" s="789">
        <v>1</v>
      </c>
      <c r="P171" s="789">
        <v>1100</v>
      </c>
      <c r="Q171" s="793">
        <v>1100</v>
      </c>
      <c r="R171" s="790">
        <v>1</v>
      </c>
      <c r="S171" s="790">
        <f t="shared" si="2"/>
        <v>1</v>
      </c>
      <c r="T171" s="789" t="s">
        <v>1581</v>
      </c>
      <c r="U171" s="788" t="s">
        <v>1552</v>
      </c>
    </row>
    <row r="172" spans="1:21" ht="78.599999999999994" thickBot="1">
      <c r="A172" s="791" t="s">
        <v>101</v>
      </c>
      <c r="B172" s="786"/>
      <c r="C172" s="787" t="s">
        <v>121</v>
      </c>
      <c r="D172" s="787" t="s">
        <v>121</v>
      </c>
      <c r="E172" s="787" t="s">
        <v>1329</v>
      </c>
      <c r="F172" s="787" t="str">
        <f>IF($E172 = "", "", VLOOKUP($E172,'[1]levels of intervention'!$A$1:$B$12,2,FALSE))</f>
        <v>all</v>
      </c>
      <c r="G172" s="789"/>
      <c r="H172" s="789" t="s">
        <v>897</v>
      </c>
      <c r="I172" s="789" t="s">
        <v>1331</v>
      </c>
      <c r="J172" s="789" t="s">
        <v>1498</v>
      </c>
      <c r="K172" s="789">
        <v>2</v>
      </c>
      <c r="L172" s="789"/>
      <c r="M172" s="789">
        <v>1</v>
      </c>
      <c r="N172" s="789" t="s">
        <v>1335</v>
      </c>
      <c r="O172" s="789">
        <v>2</v>
      </c>
      <c r="P172" s="789">
        <v>35.622799999999998</v>
      </c>
      <c r="Q172" s="789">
        <v>71.25</v>
      </c>
      <c r="R172" s="790">
        <v>1</v>
      </c>
      <c r="S172" s="790">
        <f t="shared" si="2"/>
        <v>1</v>
      </c>
      <c r="T172" s="789" t="s">
        <v>1582</v>
      </c>
      <c r="U172" s="789"/>
    </row>
    <row r="173" spans="1:21" ht="63" thickBot="1">
      <c r="A173" s="791" t="s">
        <v>101</v>
      </c>
      <c r="B173" s="786"/>
      <c r="C173" s="787" t="s">
        <v>121</v>
      </c>
      <c r="D173" s="787" t="s">
        <v>121</v>
      </c>
      <c r="E173" s="787" t="s">
        <v>1329</v>
      </c>
      <c r="F173" s="787" t="str">
        <f>IF($E173 = "", "", VLOOKUP($E173,'[1]levels of intervention'!$A$1:$B$12,2,FALSE))</f>
        <v>all</v>
      </c>
      <c r="G173" s="789"/>
      <c r="H173" s="789" t="s">
        <v>931</v>
      </c>
      <c r="I173" s="789" t="s">
        <v>1331</v>
      </c>
      <c r="J173" s="789" t="s">
        <v>1341</v>
      </c>
      <c r="K173" s="789">
        <v>1</v>
      </c>
      <c r="L173" s="789"/>
      <c r="M173" s="789">
        <v>1</v>
      </c>
      <c r="N173" s="789" t="s">
        <v>1335</v>
      </c>
      <c r="O173" s="789">
        <v>1</v>
      </c>
      <c r="P173" s="789">
        <v>15.637700000000001</v>
      </c>
      <c r="Q173" s="789">
        <v>15.64</v>
      </c>
      <c r="R173" s="790">
        <v>1</v>
      </c>
      <c r="S173" s="790">
        <f t="shared" si="2"/>
        <v>1</v>
      </c>
      <c r="T173" s="789" t="s">
        <v>1342</v>
      </c>
      <c r="U173" s="789"/>
    </row>
    <row r="174" spans="1:21" ht="63" thickBot="1">
      <c r="A174" s="791" t="s">
        <v>101</v>
      </c>
      <c r="B174" s="786"/>
      <c r="C174" s="787" t="s">
        <v>121</v>
      </c>
      <c r="D174" s="787" t="s">
        <v>121</v>
      </c>
      <c r="E174" s="787" t="s">
        <v>1329</v>
      </c>
      <c r="F174" s="787" t="str">
        <f>IF($E174 = "", "", VLOOKUP($E174,'[1]levels of intervention'!$A$1:$B$12,2,FALSE))</f>
        <v>all</v>
      </c>
      <c r="G174" s="789"/>
      <c r="H174" s="789" t="s">
        <v>891</v>
      </c>
      <c r="I174" s="789" t="s">
        <v>1331</v>
      </c>
      <c r="J174" s="789" t="s">
        <v>1341</v>
      </c>
      <c r="K174" s="789">
        <v>1</v>
      </c>
      <c r="L174" s="789"/>
      <c r="M174" s="789">
        <v>1</v>
      </c>
      <c r="N174" s="789" t="s">
        <v>1335</v>
      </c>
      <c r="O174" s="789">
        <v>1</v>
      </c>
      <c r="P174" s="793">
        <v>2689.81</v>
      </c>
      <c r="Q174" s="793">
        <v>2689.81</v>
      </c>
      <c r="R174" s="790">
        <v>1</v>
      </c>
      <c r="S174" s="790">
        <f t="shared" si="2"/>
        <v>1</v>
      </c>
      <c r="T174" s="789" t="s">
        <v>1342</v>
      </c>
      <c r="U174" s="789"/>
    </row>
    <row r="175" spans="1:21" ht="47.4" thickBot="1">
      <c r="A175" s="791" t="s">
        <v>101</v>
      </c>
      <c r="B175" s="786"/>
      <c r="C175" s="787" t="s">
        <v>121</v>
      </c>
      <c r="D175" s="787" t="s">
        <v>121</v>
      </c>
      <c r="E175" s="787" t="s">
        <v>1329</v>
      </c>
      <c r="F175" s="787" t="str">
        <f>IF($E175 = "", "", VLOOKUP($E175,'[1]levels of intervention'!$A$1:$B$12,2,FALSE))</f>
        <v>all</v>
      </c>
      <c r="G175" s="789"/>
      <c r="H175" s="789" t="s">
        <v>1087</v>
      </c>
      <c r="I175" s="789" t="s">
        <v>1331</v>
      </c>
      <c r="J175" s="789" t="s">
        <v>1583</v>
      </c>
      <c r="K175" s="789">
        <v>2</v>
      </c>
      <c r="L175" s="789"/>
      <c r="M175" s="789">
        <v>1</v>
      </c>
      <c r="N175" s="789" t="s">
        <v>1335</v>
      </c>
      <c r="O175" s="789">
        <v>2</v>
      </c>
      <c r="P175" s="789">
        <v>25.98</v>
      </c>
      <c r="Q175" s="789">
        <v>51.96</v>
      </c>
      <c r="R175" s="790">
        <v>1</v>
      </c>
      <c r="S175" s="790">
        <f t="shared" si="2"/>
        <v>1</v>
      </c>
      <c r="T175" s="789" t="s">
        <v>1584</v>
      </c>
      <c r="U175" s="788" t="s">
        <v>1585</v>
      </c>
    </row>
    <row r="176" spans="1:21" ht="78.599999999999994" thickBot="1">
      <c r="A176" s="791" t="s">
        <v>101</v>
      </c>
      <c r="B176" s="786"/>
      <c r="C176" s="787" t="s">
        <v>121</v>
      </c>
      <c r="D176" s="787" t="s">
        <v>121</v>
      </c>
      <c r="E176" s="787" t="s">
        <v>1329</v>
      </c>
      <c r="F176" s="787" t="str">
        <f>IF($E176 = "", "", VLOOKUP($E176,'[1]levels of intervention'!$A$1:$B$12,2,FALSE))</f>
        <v>all</v>
      </c>
      <c r="G176" s="789"/>
      <c r="H176" s="789" t="s">
        <v>1084</v>
      </c>
      <c r="I176" s="789" t="s">
        <v>1331</v>
      </c>
      <c r="J176" s="789" t="s">
        <v>1586</v>
      </c>
      <c r="K176" s="789">
        <v>1</v>
      </c>
      <c r="L176" s="789"/>
      <c r="M176" s="789">
        <v>1</v>
      </c>
      <c r="N176" s="789" t="s">
        <v>1335</v>
      </c>
      <c r="O176" s="789">
        <v>1</v>
      </c>
      <c r="P176" s="789"/>
      <c r="Q176" s="789">
        <v>0</v>
      </c>
      <c r="R176" s="790">
        <v>1</v>
      </c>
      <c r="S176" s="790">
        <f t="shared" si="2"/>
        <v>1</v>
      </c>
      <c r="T176" s="789" t="s">
        <v>1587</v>
      </c>
      <c r="U176" s="789" t="s">
        <v>1588</v>
      </c>
    </row>
    <row r="177" spans="1:21" ht="78.599999999999994" thickBot="1">
      <c r="A177" s="791" t="s">
        <v>101</v>
      </c>
      <c r="B177" s="786"/>
      <c r="C177" s="787" t="s">
        <v>121</v>
      </c>
      <c r="D177" s="787" t="s">
        <v>121</v>
      </c>
      <c r="E177" s="787" t="s">
        <v>1329</v>
      </c>
      <c r="F177" s="787" t="str">
        <f>IF($E177 = "", "", VLOOKUP($E177,'[1]levels of intervention'!$A$1:$B$12,2,FALSE))</f>
        <v>all</v>
      </c>
      <c r="G177" s="789"/>
      <c r="H177" s="789" t="s">
        <v>1082</v>
      </c>
      <c r="I177" s="789" t="s">
        <v>1331</v>
      </c>
      <c r="J177" s="789" t="s">
        <v>1589</v>
      </c>
      <c r="K177" s="789">
        <v>2</v>
      </c>
      <c r="L177" s="789"/>
      <c r="M177" s="789">
        <v>1</v>
      </c>
      <c r="N177" s="789" t="s">
        <v>1335</v>
      </c>
      <c r="O177" s="789">
        <v>2</v>
      </c>
      <c r="P177" s="789">
        <v>73.916399999999996</v>
      </c>
      <c r="Q177" s="789">
        <v>147.83000000000001</v>
      </c>
      <c r="R177" s="790">
        <v>1</v>
      </c>
      <c r="S177" s="790">
        <f t="shared" si="2"/>
        <v>1</v>
      </c>
      <c r="T177" s="789" t="s">
        <v>1590</v>
      </c>
      <c r="U177" s="789"/>
    </row>
    <row r="178" spans="1:21" ht="63" thickBot="1">
      <c r="A178" s="791" t="s">
        <v>101</v>
      </c>
      <c r="B178" s="786"/>
      <c r="C178" s="787" t="s">
        <v>121</v>
      </c>
      <c r="D178" s="787" t="s">
        <v>121</v>
      </c>
      <c r="E178" s="787" t="s">
        <v>1329</v>
      </c>
      <c r="F178" s="787" t="str">
        <f>IF($E178 = "", "", VLOOKUP($E178,'[1]levels of intervention'!$A$1:$B$12,2,FALSE))</f>
        <v>all</v>
      </c>
      <c r="G178" s="789"/>
      <c r="H178" s="789" t="s">
        <v>946</v>
      </c>
      <c r="I178" s="789" t="s">
        <v>1331</v>
      </c>
      <c r="J178" s="789" t="s">
        <v>1424</v>
      </c>
      <c r="K178" s="789">
        <v>1</v>
      </c>
      <c r="L178" s="789"/>
      <c r="M178" s="789">
        <v>1</v>
      </c>
      <c r="N178" s="789" t="s">
        <v>1335</v>
      </c>
      <c r="O178" s="789">
        <v>1</v>
      </c>
      <c r="P178" s="789">
        <v>40.270000000000003</v>
      </c>
      <c r="Q178" s="789">
        <v>40.270000000000003</v>
      </c>
      <c r="R178" s="790">
        <v>1</v>
      </c>
      <c r="S178" s="790">
        <f t="shared" si="2"/>
        <v>1</v>
      </c>
      <c r="T178" s="789" t="s">
        <v>1591</v>
      </c>
      <c r="U178" s="789"/>
    </row>
    <row r="179" spans="1:21" ht="94.2" thickBot="1">
      <c r="A179" s="791" t="s">
        <v>101</v>
      </c>
      <c r="B179" s="786"/>
      <c r="C179" s="787" t="s">
        <v>121</v>
      </c>
      <c r="D179" s="787" t="s">
        <v>121</v>
      </c>
      <c r="E179" s="787" t="s">
        <v>1329</v>
      </c>
      <c r="F179" s="787" t="str">
        <f>IF($E179 = "", "", VLOOKUP($E179,'[1]levels of intervention'!$A$1:$B$12,2,FALSE))</f>
        <v>all</v>
      </c>
      <c r="G179" s="789"/>
      <c r="H179" s="789" t="s">
        <v>1086</v>
      </c>
      <c r="I179" s="789" t="s">
        <v>1331</v>
      </c>
      <c r="J179" s="789" t="s">
        <v>1432</v>
      </c>
      <c r="K179" s="789">
        <v>2</v>
      </c>
      <c r="L179" s="789"/>
      <c r="M179" s="789">
        <v>1</v>
      </c>
      <c r="N179" s="789" t="s">
        <v>1335</v>
      </c>
      <c r="O179" s="789">
        <v>2</v>
      </c>
      <c r="P179" s="789">
        <v>220.85</v>
      </c>
      <c r="Q179" s="789">
        <v>441.7</v>
      </c>
      <c r="R179" s="790">
        <v>1</v>
      </c>
      <c r="S179" s="790">
        <f t="shared" si="2"/>
        <v>1</v>
      </c>
      <c r="T179" s="789" t="s">
        <v>1592</v>
      </c>
      <c r="U179" s="789"/>
    </row>
    <row r="180" spans="1:21" ht="78.599999999999994" thickBot="1">
      <c r="A180" s="791" t="s">
        <v>101</v>
      </c>
      <c r="B180" s="786"/>
      <c r="C180" s="787" t="s">
        <v>121</v>
      </c>
      <c r="D180" s="787" t="s">
        <v>121</v>
      </c>
      <c r="E180" s="787" t="s">
        <v>1329</v>
      </c>
      <c r="F180" s="787" t="str">
        <f>IF($E180 = "", "", VLOOKUP($E180,'[1]levels of intervention'!$A$1:$B$12,2,FALSE))</f>
        <v>all</v>
      </c>
      <c r="G180" s="789"/>
      <c r="H180" s="789" t="s">
        <v>967</v>
      </c>
      <c r="I180" s="789" t="s">
        <v>1331</v>
      </c>
      <c r="J180" s="789" t="s">
        <v>1593</v>
      </c>
      <c r="K180" s="789">
        <v>0.1</v>
      </c>
      <c r="L180" s="789"/>
      <c r="M180" s="789">
        <v>1</v>
      </c>
      <c r="N180" s="789" t="s">
        <v>1335</v>
      </c>
      <c r="O180" s="789">
        <v>0.1</v>
      </c>
      <c r="P180" s="793">
        <v>12218.18</v>
      </c>
      <c r="Q180" s="793">
        <v>1221.82</v>
      </c>
      <c r="R180" s="790">
        <v>1</v>
      </c>
      <c r="S180" s="790">
        <f t="shared" si="2"/>
        <v>1</v>
      </c>
      <c r="T180" s="789" t="s">
        <v>1594</v>
      </c>
      <c r="U180" s="789"/>
    </row>
    <row r="181" spans="1:21" ht="78.599999999999994" thickBot="1">
      <c r="A181" s="791" t="s">
        <v>101</v>
      </c>
      <c r="B181" s="786"/>
      <c r="C181" s="787" t="s">
        <v>121</v>
      </c>
      <c r="D181" s="787" t="s">
        <v>121</v>
      </c>
      <c r="E181" s="787" t="s">
        <v>1329</v>
      </c>
      <c r="F181" s="787" t="str">
        <f>IF($E181 = "", "", VLOOKUP($E181,'[1]levels of intervention'!$A$1:$B$12,2,FALSE))</f>
        <v>all</v>
      </c>
      <c r="G181" s="789"/>
      <c r="H181" s="789" t="s">
        <v>954</v>
      </c>
      <c r="I181" s="789" t="s">
        <v>1331</v>
      </c>
      <c r="J181" s="789" t="s">
        <v>1531</v>
      </c>
      <c r="K181" s="789">
        <v>1</v>
      </c>
      <c r="L181" s="789"/>
      <c r="M181" s="789">
        <v>1</v>
      </c>
      <c r="N181" s="789" t="s">
        <v>1335</v>
      </c>
      <c r="O181" s="789">
        <v>1</v>
      </c>
      <c r="P181" s="789">
        <v>160.26</v>
      </c>
      <c r="Q181" s="789">
        <v>160.26</v>
      </c>
      <c r="R181" s="790">
        <v>1</v>
      </c>
      <c r="S181" s="790">
        <f t="shared" si="2"/>
        <v>1</v>
      </c>
      <c r="T181" s="789" t="s">
        <v>1563</v>
      </c>
      <c r="U181" s="789"/>
    </row>
    <row r="182" spans="1:21" ht="63" thickBot="1">
      <c r="A182" s="791" t="s">
        <v>101</v>
      </c>
      <c r="B182" s="786"/>
      <c r="C182" s="787" t="s">
        <v>121</v>
      </c>
      <c r="D182" s="787" t="s">
        <v>121</v>
      </c>
      <c r="E182" s="787" t="s">
        <v>1329</v>
      </c>
      <c r="F182" s="787" t="str">
        <f>IF($E182 = "", "", VLOOKUP($E182,'[1]levels of intervention'!$A$1:$B$12,2,FALSE))</f>
        <v>all</v>
      </c>
      <c r="G182" s="789"/>
      <c r="H182" s="789" t="s">
        <v>891</v>
      </c>
      <c r="I182" s="789" t="s">
        <v>1331</v>
      </c>
      <c r="J182" s="789" t="s">
        <v>1595</v>
      </c>
      <c r="K182" s="789">
        <v>0.2</v>
      </c>
      <c r="L182" s="789"/>
      <c r="M182" s="789">
        <v>1</v>
      </c>
      <c r="N182" s="789" t="s">
        <v>1335</v>
      </c>
      <c r="O182" s="789">
        <v>0.2</v>
      </c>
      <c r="P182" s="793">
        <v>2689.81</v>
      </c>
      <c r="Q182" s="789">
        <v>537.96</v>
      </c>
      <c r="R182" s="790">
        <v>1</v>
      </c>
      <c r="S182" s="790">
        <f t="shared" si="2"/>
        <v>1</v>
      </c>
      <c r="T182" s="789" t="s">
        <v>1596</v>
      </c>
      <c r="U182" s="789"/>
    </row>
    <row r="183" spans="1:21" ht="47.4" thickBot="1">
      <c r="A183" s="791" t="s">
        <v>101</v>
      </c>
      <c r="B183" s="786"/>
      <c r="C183" s="787" t="s">
        <v>121</v>
      </c>
      <c r="D183" s="787" t="s">
        <v>121</v>
      </c>
      <c r="E183" s="787" t="s">
        <v>1329</v>
      </c>
      <c r="F183" s="787" t="str">
        <f>IF($E183 = "", "", VLOOKUP($E183,'[1]levels of intervention'!$A$1:$B$12,2,FALSE))</f>
        <v>all</v>
      </c>
      <c r="G183" s="789"/>
      <c r="H183" s="789" t="s">
        <v>970</v>
      </c>
      <c r="I183" s="789" t="s">
        <v>1358</v>
      </c>
      <c r="J183" s="789" t="s">
        <v>1537</v>
      </c>
      <c r="K183" s="789">
        <v>1</v>
      </c>
      <c r="L183" s="789"/>
      <c r="M183" s="789">
        <v>1</v>
      </c>
      <c r="N183" s="789" t="s">
        <v>1335</v>
      </c>
      <c r="O183" s="789">
        <v>1</v>
      </c>
      <c r="P183" s="789">
        <v>180</v>
      </c>
      <c r="Q183" s="789">
        <v>180</v>
      </c>
      <c r="R183" s="790">
        <v>1</v>
      </c>
      <c r="S183" s="790">
        <f t="shared" si="2"/>
        <v>1</v>
      </c>
      <c r="T183" s="789" t="s">
        <v>1597</v>
      </c>
      <c r="U183" s="789"/>
    </row>
    <row r="184" spans="1:21" ht="78.599999999999994" thickBot="1">
      <c r="A184" s="791" t="s">
        <v>101</v>
      </c>
      <c r="B184" s="786"/>
      <c r="C184" s="787" t="s">
        <v>121</v>
      </c>
      <c r="D184" s="787" t="s">
        <v>121</v>
      </c>
      <c r="E184" s="787" t="s">
        <v>1329</v>
      </c>
      <c r="F184" s="787" t="str">
        <f>IF($E184 = "", "", VLOOKUP($E184,'[1]levels of intervention'!$A$1:$B$12,2,FALSE))</f>
        <v>all</v>
      </c>
      <c r="G184" s="789"/>
      <c r="H184" s="789" t="s">
        <v>875</v>
      </c>
      <c r="I184" s="789" t="s">
        <v>1331</v>
      </c>
      <c r="J184" s="789" t="s">
        <v>1498</v>
      </c>
      <c r="K184" s="789">
        <v>2</v>
      </c>
      <c r="L184" s="789"/>
      <c r="M184" s="789">
        <v>1</v>
      </c>
      <c r="N184" s="789" t="s">
        <v>1335</v>
      </c>
      <c r="O184" s="789">
        <v>2</v>
      </c>
      <c r="P184" s="789">
        <v>302.24</v>
      </c>
      <c r="Q184" s="789">
        <v>604.48</v>
      </c>
      <c r="R184" s="790">
        <v>1</v>
      </c>
      <c r="S184" s="790">
        <f t="shared" si="2"/>
        <v>1</v>
      </c>
      <c r="T184" s="789" t="s">
        <v>1598</v>
      </c>
      <c r="U184" s="789"/>
    </row>
    <row r="185" spans="1:21" ht="78.599999999999994" thickBot="1">
      <c r="A185" s="791" t="s">
        <v>101</v>
      </c>
      <c r="B185" s="786"/>
      <c r="C185" s="787" t="s">
        <v>121</v>
      </c>
      <c r="D185" s="787" t="s">
        <v>121</v>
      </c>
      <c r="E185" s="787" t="s">
        <v>1329</v>
      </c>
      <c r="F185" s="787" t="str">
        <f>IF($E185 = "", "", VLOOKUP($E185,'[1]levels of intervention'!$A$1:$B$12,2,FALSE))</f>
        <v>all</v>
      </c>
      <c r="G185" s="789"/>
      <c r="H185" s="789" t="s">
        <v>834</v>
      </c>
      <c r="I185" s="789" t="s">
        <v>1331</v>
      </c>
      <c r="J185" s="789" t="s">
        <v>1354</v>
      </c>
      <c r="K185" s="789">
        <v>18</v>
      </c>
      <c r="L185" s="789"/>
      <c r="M185" s="789">
        <v>1</v>
      </c>
      <c r="N185" s="789" t="s">
        <v>1335</v>
      </c>
      <c r="O185" s="789">
        <v>18</v>
      </c>
      <c r="P185" s="789">
        <v>4.3868299999999998</v>
      </c>
      <c r="Q185" s="789">
        <v>78.959999999999994</v>
      </c>
      <c r="R185" s="790">
        <v>1</v>
      </c>
      <c r="S185" s="790">
        <f t="shared" si="2"/>
        <v>1</v>
      </c>
      <c r="T185" s="789" t="s">
        <v>1599</v>
      </c>
      <c r="U185" s="789"/>
    </row>
    <row r="186" spans="1:21" ht="63" thickBot="1">
      <c r="A186" s="791" t="s">
        <v>101</v>
      </c>
      <c r="B186" s="786"/>
      <c r="C186" s="787" t="s">
        <v>121</v>
      </c>
      <c r="D186" s="787" t="s">
        <v>121</v>
      </c>
      <c r="E186" s="787" t="s">
        <v>1329</v>
      </c>
      <c r="F186" s="787" t="str">
        <f>IF($E186 = "", "", VLOOKUP($E186,'[1]levels of intervention'!$A$1:$B$12,2,FALSE))</f>
        <v>all</v>
      </c>
      <c r="G186" s="789"/>
      <c r="H186" s="789" t="s">
        <v>1083</v>
      </c>
      <c r="I186" s="789" t="s">
        <v>1331</v>
      </c>
      <c r="J186" s="789" t="s">
        <v>1600</v>
      </c>
      <c r="K186" s="789">
        <v>1</v>
      </c>
      <c r="L186" s="789"/>
      <c r="M186" s="789">
        <v>1</v>
      </c>
      <c r="N186" s="789" t="s">
        <v>1335</v>
      </c>
      <c r="O186" s="789">
        <v>1</v>
      </c>
      <c r="P186" s="789">
        <v>329.25</v>
      </c>
      <c r="Q186" s="789">
        <v>329.25</v>
      </c>
      <c r="R186" s="790">
        <v>0.2</v>
      </c>
      <c r="S186" s="790">
        <f t="shared" si="2"/>
        <v>0.2</v>
      </c>
      <c r="T186" s="789" t="s">
        <v>1601</v>
      </c>
      <c r="U186" s="789" t="s">
        <v>1534</v>
      </c>
    </row>
    <row r="187" spans="1:21" ht="31.8" thickBot="1">
      <c r="A187" s="791" t="s">
        <v>101</v>
      </c>
      <c r="B187" s="786"/>
      <c r="C187" s="787" t="s">
        <v>121</v>
      </c>
      <c r="D187" s="787" t="s">
        <v>121</v>
      </c>
      <c r="E187" s="787" t="s">
        <v>1329</v>
      </c>
      <c r="F187" s="787" t="str">
        <f>IF($E187 = "", "", VLOOKUP($E187,'[1]levels of intervention'!$A$1:$B$12,2,FALSE))</f>
        <v>all</v>
      </c>
      <c r="G187" s="789"/>
      <c r="H187" s="789" t="s">
        <v>1602</v>
      </c>
      <c r="I187" s="789" t="s">
        <v>1358</v>
      </c>
      <c r="J187" s="789"/>
      <c r="K187" s="789">
        <v>2</v>
      </c>
      <c r="L187" s="789"/>
      <c r="M187" s="789"/>
      <c r="N187" s="789"/>
      <c r="O187" s="789">
        <v>2</v>
      </c>
      <c r="P187" s="789"/>
      <c r="Q187" s="789">
        <v>0</v>
      </c>
      <c r="R187" s="790">
        <v>1</v>
      </c>
      <c r="S187" s="790">
        <f t="shared" si="2"/>
        <v>1</v>
      </c>
      <c r="T187" s="789" t="s">
        <v>1603</v>
      </c>
      <c r="U187" s="789"/>
    </row>
    <row r="188" spans="1:21" ht="31.8" thickBot="1">
      <c r="A188" s="791" t="s">
        <v>101</v>
      </c>
      <c r="B188" s="786"/>
      <c r="C188" s="787" t="s">
        <v>121</v>
      </c>
      <c r="D188" s="787" t="s">
        <v>121</v>
      </c>
      <c r="E188" s="787" t="s">
        <v>1329</v>
      </c>
      <c r="F188" s="787" t="str">
        <f>IF($E188 = "", "", VLOOKUP($E188,'[1]levels of intervention'!$A$1:$B$12,2,FALSE))</f>
        <v>all</v>
      </c>
      <c r="G188" s="789"/>
      <c r="H188" s="789" t="s">
        <v>1604</v>
      </c>
      <c r="I188" s="789" t="s">
        <v>1358</v>
      </c>
      <c r="J188" s="789"/>
      <c r="K188" s="789">
        <v>2</v>
      </c>
      <c r="L188" s="789"/>
      <c r="M188" s="789"/>
      <c r="N188" s="789"/>
      <c r="O188" s="789">
        <v>2</v>
      </c>
      <c r="P188" s="789"/>
      <c r="Q188" s="789">
        <v>0</v>
      </c>
      <c r="R188" s="790">
        <v>1</v>
      </c>
      <c r="S188" s="790">
        <f t="shared" si="2"/>
        <v>1</v>
      </c>
      <c r="T188" s="789" t="s">
        <v>1605</v>
      </c>
      <c r="U188" s="789" t="s">
        <v>1487</v>
      </c>
    </row>
    <row r="189" spans="1:21" ht="47.4" thickBot="1">
      <c r="A189" s="791" t="s">
        <v>101</v>
      </c>
      <c r="B189" s="786"/>
      <c r="C189" s="787" t="s">
        <v>121</v>
      </c>
      <c r="D189" s="787" t="s">
        <v>121</v>
      </c>
      <c r="E189" s="787" t="s">
        <v>1329</v>
      </c>
      <c r="F189" s="787" t="str">
        <f>IF($E189 = "", "", VLOOKUP($E189,'[1]levels of intervention'!$A$1:$B$12,2,FALSE))</f>
        <v>all</v>
      </c>
      <c r="G189" s="789"/>
      <c r="H189" s="789" t="s">
        <v>1606</v>
      </c>
      <c r="I189" s="789" t="s">
        <v>1358</v>
      </c>
      <c r="J189" s="789" t="s">
        <v>1521</v>
      </c>
      <c r="K189" s="789">
        <v>2</v>
      </c>
      <c r="L189" s="789"/>
      <c r="M189" s="789">
        <v>1</v>
      </c>
      <c r="N189" s="789"/>
      <c r="O189" s="789">
        <v>2</v>
      </c>
      <c r="P189" s="789"/>
      <c r="Q189" s="789">
        <v>0</v>
      </c>
      <c r="R189" s="790">
        <v>1</v>
      </c>
      <c r="S189" s="790">
        <f t="shared" si="2"/>
        <v>1</v>
      </c>
      <c r="T189" s="789" t="s">
        <v>1607</v>
      </c>
      <c r="U189" s="789" t="s">
        <v>1487</v>
      </c>
    </row>
    <row r="190" spans="1:21" ht="47.4" thickBot="1">
      <c r="A190" s="791" t="s">
        <v>101</v>
      </c>
      <c r="B190" s="786"/>
      <c r="C190" s="787" t="s">
        <v>121</v>
      </c>
      <c r="D190" s="787" t="s">
        <v>121</v>
      </c>
      <c r="E190" s="787" t="s">
        <v>1329</v>
      </c>
      <c r="F190" s="787" t="str">
        <f>IF($E190 = "", "", VLOOKUP($E190,'[1]levels of intervention'!$A$1:$B$12,2,FALSE))</f>
        <v>all</v>
      </c>
      <c r="G190" s="789"/>
      <c r="H190" s="789" t="s">
        <v>1608</v>
      </c>
      <c r="I190" s="789" t="s">
        <v>1358</v>
      </c>
      <c r="J190" s="789" t="s">
        <v>1609</v>
      </c>
      <c r="K190" s="789">
        <v>2</v>
      </c>
      <c r="L190" s="789"/>
      <c r="M190" s="789"/>
      <c r="N190" s="789"/>
      <c r="O190" s="789">
        <v>2</v>
      </c>
      <c r="P190" s="789"/>
      <c r="Q190" s="789">
        <v>0</v>
      </c>
      <c r="R190" s="790">
        <v>1</v>
      </c>
      <c r="S190" s="790">
        <f t="shared" si="2"/>
        <v>1</v>
      </c>
      <c r="T190" s="789" t="s">
        <v>1610</v>
      </c>
      <c r="U190" s="789" t="s">
        <v>1487</v>
      </c>
    </row>
    <row r="191" spans="1:21" ht="31.8" thickBot="1">
      <c r="A191" s="791" t="s">
        <v>101</v>
      </c>
      <c r="B191" s="786"/>
      <c r="C191" s="787" t="s">
        <v>121</v>
      </c>
      <c r="D191" s="787" t="s">
        <v>121</v>
      </c>
      <c r="E191" s="787" t="s">
        <v>1329</v>
      </c>
      <c r="F191" s="787" t="str">
        <f>IF($E191 = "", "", VLOOKUP($E191,'[1]levels of intervention'!$A$1:$B$12,2,FALSE))</f>
        <v>all</v>
      </c>
      <c r="G191" s="789"/>
      <c r="H191" s="789" t="s">
        <v>1611</v>
      </c>
      <c r="I191" s="789" t="s">
        <v>1358</v>
      </c>
      <c r="J191" s="789"/>
      <c r="K191" s="789">
        <v>4</v>
      </c>
      <c r="L191" s="789"/>
      <c r="M191" s="789"/>
      <c r="N191" s="789"/>
      <c r="O191" s="789">
        <v>4</v>
      </c>
      <c r="P191" s="789"/>
      <c r="Q191" s="789">
        <v>0</v>
      </c>
      <c r="R191" s="790">
        <v>1</v>
      </c>
      <c r="S191" s="790">
        <f t="shared" si="2"/>
        <v>1</v>
      </c>
      <c r="T191" s="789" t="s">
        <v>1612</v>
      </c>
      <c r="U191" s="789" t="s">
        <v>1487</v>
      </c>
    </row>
    <row r="192" spans="1:21" ht="31.8" thickBot="1">
      <c r="A192" s="791" t="s">
        <v>101</v>
      </c>
      <c r="B192" s="786"/>
      <c r="C192" s="787" t="s">
        <v>121</v>
      </c>
      <c r="D192" s="787" t="s">
        <v>121</v>
      </c>
      <c r="E192" s="787" t="s">
        <v>1329</v>
      </c>
      <c r="F192" s="787" t="str">
        <f>IF($E192 = "", "", VLOOKUP($E192,'[1]levels of intervention'!$A$1:$B$12,2,FALSE))</f>
        <v>all</v>
      </c>
      <c r="G192" s="789"/>
      <c r="H192" s="789" t="s">
        <v>1613</v>
      </c>
      <c r="I192" s="789" t="s">
        <v>1358</v>
      </c>
      <c r="J192" s="789" t="s">
        <v>1614</v>
      </c>
      <c r="K192" s="789">
        <v>6</v>
      </c>
      <c r="L192" s="789"/>
      <c r="M192" s="789"/>
      <c r="N192" s="789"/>
      <c r="O192" s="789">
        <v>6</v>
      </c>
      <c r="P192" s="789"/>
      <c r="Q192" s="789">
        <v>0</v>
      </c>
      <c r="R192" s="790">
        <v>1</v>
      </c>
      <c r="S192" s="790">
        <f t="shared" si="2"/>
        <v>1</v>
      </c>
      <c r="T192" s="789" t="s">
        <v>1615</v>
      </c>
      <c r="U192" s="789" t="s">
        <v>1487</v>
      </c>
    </row>
    <row r="193" spans="1:21" ht="31.8" thickBot="1">
      <c r="A193" s="791" t="s">
        <v>101</v>
      </c>
      <c r="B193" s="786"/>
      <c r="C193" s="787" t="s">
        <v>121</v>
      </c>
      <c r="D193" s="787" t="s">
        <v>121</v>
      </c>
      <c r="E193" s="787" t="s">
        <v>1329</v>
      </c>
      <c r="F193" s="787" t="str">
        <f>IF($E193 = "", "", VLOOKUP($E193,'[1]levels of intervention'!$A$1:$B$12,2,FALSE))</f>
        <v>all</v>
      </c>
      <c r="G193" s="789"/>
      <c r="H193" s="789" t="s">
        <v>1616</v>
      </c>
      <c r="I193" s="789" t="s">
        <v>1358</v>
      </c>
      <c r="J193" s="789" t="s">
        <v>1617</v>
      </c>
      <c r="K193" s="789">
        <v>6</v>
      </c>
      <c r="L193" s="789"/>
      <c r="M193" s="789" t="s">
        <v>1618</v>
      </c>
      <c r="N193" s="789"/>
      <c r="O193" s="789">
        <v>6</v>
      </c>
      <c r="P193" s="789"/>
      <c r="Q193" s="789">
        <v>0</v>
      </c>
      <c r="R193" s="790">
        <v>1</v>
      </c>
      <c r="S193" s="790">
        <f t="shared" si="2"/>
        <v>1</v>
      </c>
      <c r="T193" s="789" t="s">
        <v>1619</v>
      </c>
      <c r="U193" s="789" t="s">
        <v>1487</v>
      </c>
    </row>
    <row r="194" spans="1:21" ht="31.8" thickBot="1">
      <c r="A194" s="791" t="s">
        <v>101</v>
      </c>
      <c r="B194" s="786"/>
      <c r="C194" s="787" t="s">
        <v>121</v>
      </c>
      <c r="D194" s="787" t="s">
        <v>121</v>
      </c>
      <c r="E194" s="787" t="s">
        <v>1329</v>
      </c>
      <c r="F194" s="787" t="str">
        <f>IF($E194 = "", "", VLOOKUP($E194,'[1]levels of intervention'!$A$1:$B$12,2,FALSE))</f>
        <v>all</v>
      </c>
      <c r="G194" s="789"/>
      <c r="H194" s="789" t="s">
        <v>1620</v>
      </c>
      <c r="I194" s="789" t="s">
        <v>1358</v>
      </c>
      <c r="J194" s="789" t="s">
        <v>1621</v>
      </c>
      <c r="K194" s="789">
        <v>1</v>
      </c>
      <c r="L194" s="789"/>
      <c r="M194" s="789"/>
      <c r="N194" s="789"/>
      <c r="O194" s="789">
        <v>1</v>
      </c>
      <c r="P194" s="789"/>
      <c r="Q194" s="789">
        <v>0</v>
      </c>
      <c r="R194" s="790">
        <v>1</v>
      </c>
      <c r="S194" s="790">
        <f t="shared" si="2"/>
        <v>1</v>
      </c>
      <c r="T194" s="789" t="s">
        <v>1622</v>
      </c>
      <c r="U194" s="789" t="s">
        <v>1487</v>
      </c>
    </row>
    <row r="195" spans="1:21" ht="31.8" thickBot="1">
      <c r="A195" s="798" t="s">
        <v>101</v>
      </c>
      <c r="B195" s="797"/>
      <c r="C195" s="787" t="s">
        <v>121</v>
      </c>
      <c r="D195" s="797" t="s">
        <v>121</v>
      </c>
      <c r="E195" s="797" t="s">
        <v>1329</v>
      </c>
      <c r="F195" s="787" t="str">
        <f>IF($E195 = "", "", VLOOKUP($E195,'[1]levels of intervention'!$A$1:$B$12,2,FALSE))</f>
        <v>all</v>
      </c>
      <c r="G195" s="797"/>
      <c r="H195" s="797" t="s">
        <v>1623</v>
      </c>
      <c r="I195" s="797" t="s">
        <v>1358</v>
      </c>
      <c r="J195" s="797"/>
      <c r="K195" s="797"/>
      <c r="L195" s="797"/>
      <c r="M195" s="797"/>
      <c r="N195" s="797"/>
      <c r="O195" s="797">
        <v>0</v>
      </c>
      <c r="P195" s="797"/>
      <c r="Q195" s="797">
        <v>0</v>
      </c>
      <c r="R195" s="805">
        <v>1</v>
      </c>
      <c r="S195" s="790">
        <f t="shared" si="2"/>
        <v>1</v>
      </c>
      <c r="T195" s="797" t="s">
        <v>1624</v>
      </c>
      <c r="U195" s="797" t="s">
        <v>1487</v>
      </c>
    </row>
    <row r="196" spans="1:21" ht="31.8" thickBot="1">
      <c r="A196" s="791" t="s">
        <v>101</v>
      </c>
      <c r="B196" s="786"/>
      <c r="C196" s="787" t="s">
        <v>121</v>
      </c>
      <c r="D196" s="787" t="s">
        <v>121</v>
      </c>
      <c r="E196" s="787" t="s">
        <v>1329</v>
      </c>
      <c r="F196" s="787" t="str">
        <f>IF($E196 = "", "", VLOOKUP($E196,'[1]levels of intervention'!$A$1:$B$12,2,FALSE))</f>
        <v>all</v>
      </c>
      <c r="G196" s="789"/>
      <c r="H196" s="789" t="s">
        <v>1374</v>
      </c>
      <c r="I196" s="789" t="s">
        <v>1358</v>
      </c>
      <c r="J196" s="789"/>
      <c r="K196" s="789">
        <v>2</v>
      </c>
      <c r="L196" s="789"/>
      <c r="M196" s="789"/>
      <c r="N196" s="789"/>
      <c r="O196" s="789">
        <v>2</v>
      </c>
      <c r="P196" s="789"/>
      <c r="Q196" s="789">
        <v>0</v>
      </c>
      <c r="R196" s="790">
        <v>1</v>
      </c>
      <c r="S196" s="790">
        <f t="shared" ref="S196:S259" si="3">IF(R196="",1,R196)</f>
        <v>1</v>
      </c>
      <c r="T196" s="789" t="s">
        <v>1625</v>
      </c>
      <c r="U196" s="789" t="s">
        <v>1487</v>
      </c>
    </row>
    <row r="197" spans="1:21" ht="31.8" thickBot="1">
      <c r="A197" s="791" t="s">
        <v>101</v>
      </c>
      <c r="B197" s="786"/>
      <c r="C197" s="787" t="s">
        <v>121</v>
      </c>
      <c r="D197" s="787" t="s">
        <v>121</v>
      </c>
      <c r="E197" s="787" t="s">
        <v>1329</v>
      </c>
      <c r="F197" s="787" t="str">
        <f>IF($E197 = "", "", VLOOKUP($E197,'[1]levels of intervention'!$A$1:$B$12,2,FALSE))</f>
        <v>all</v>
      </c>
      <c r="G197" s="789"/>
      <c r="H197" s="789" t="s">
        <v>1085</v>
      </c>
      <c r="I197" s="789" t="s">
        <v>1331</v>
      </c>
      <c r="J197" s="789" t="s">
        <v>1626</v>
      </c>
      <c r="K197" s="789">
        <v>1</v>
      </c>
      <c r="L197" s="789">
        <v>1</v>
      </c>
      <c r="M197" s="789">
        <v>1</v>
      </c>
      <c r="N197" s="789"/>
      <c r="O197" s="789">
        <v>1</v>
      </c>
      <c r="P197" s="789">
        <v>590</v>
      </c>
      <c r="Q197" s="789">
        <v>590</v>
      </c>
      <c r="R197" s="790">
        <v>1</v>
      </c>
      <c r="S197" s="790">
        <f t="shared" si="3"/>
        <v>1</v>
      </c>
      <c r="T197" s="789" t="s">
        <v>1627</v>
      </c>
      <c r="U197" s="789" t="s">
        <v>1487</v>
      </c>
    </row>
    <row r="198" spans="1:21" ht="31.8" thickBot="1">
      <c r="A198" s="791" t="s">
        <v>101</v>
      </c>
      <c r="B198" s="786"/>
      <c r="C198" s="787" t="s">
        <v>121</v>
      </c>
      <c r="D198" s="787" t="s">
        <v>121</v>
      </c>
      <c r="E198" s="787" t="s">
        <v>1329</v>
      </c>
      <c r="F198" s="787" t="str">
        <f>IF($E198 = "", "", VLOOKUP($E198,'[1]levels of intervention'!$A$1:$B$12,2,FALSE))</f>
        <v>all</v>
      </c>
      <c r="G198" s="789"/>
      <c r="H198" s="789" t="s">
        <v>1361</v>
      </c>
      <c r="I198" s="789" t="s">
        <v>1358</v>
      </c>
      <c r="J198" s="789"/>
      <c r="K198" s="789">
        <v>4</v>
      </c>
      <c r="L198" s="789"/>
      <c r="M198" s="789"/>
      <c r="N198" s="789"/>
      <c r="O198" s="789">
        <v>4</v>
      </c>
      <c r="P198" s="789"/>
      <c r="Q198" s="789">
        <v>0</v>
      </c>
      <c r="R198" s="790">
        <v>1</v>
      </c>
      <c r="S198" s="790">
        <f t="shared" si="3"/>
        <v>1</v>
      </c>
      <c r="T198" s="789" t="s">
        <v>1628</v>
      </c>
      <c r="U198" s="789" t="s">
        <v>1487</v>
      </c>
    </row>
    <row r="199" spans="1:21" ht="31.8" thickBot="1">
      <c r="A199" s="791" t="s">
        <v>101</v>
      </c>
      <c r="B199" s="786"/>
      <c r="C199" s="787" t="s">
        <v>121</v>
      </c>
      <c r="D199" s="787" t="s">
        <v>121</v>
      </c>
      <c r="E199" s="787" t="s">
        <v>1329</v>
      </c>
      <c r="F199" s="787" t="str">
        <f>IF($E199 = "", "", VLOOKUP($E199,'[1]levels of intervention'!$A$1:$B$12,2,FALSE))</f>
        <v>all</v>
      </c>
      <c r="G199" s="789"/>
      <c r="H199" s="789" t="s">
        <v>1629</v>
      </c>
      <c r="I199" s="789" t="s">
        <v>1358</v>
      </c>
      <c r="J199" s="789"/>
      <c r="K199" s="789">
        <v>1</v>
      </c>
      <c r="L199" s="789"/>
      <c r="M199" s="789"/>
      <c r="N199" s="789"/>
      <c r="O199" s="789">
        <v>1</v>
      </c>
      <c r="P199" s="789"/>
      <c r="Q199" s="789">
        <v>0</v>
      </c>
      <c r="R199" s="790">
        <v>1</v>
      </c>
      <c r="S199" s="790">
        <f t="shared" si="3"/>
        <v>1</v>
      </c>
      <c r="T199" s="789" t="s">
        <v>1630</v>
      </c>
      <c r="U199" s="789" t="s">
        <v>1487</v>
      </c>
    </row>
    <row r="200" spans="1:21" ht="78.599999999999994" thickBot="1">
      <c r="A200" s="791" t="s">
        <v>101</v>
      </c>
      <c r="B200" s="786"/>
      <c r="C200" s="787" t="s">
        <v>728</v>
      </c>
      <c r="D200" s="787" t="s">
        <v>728</v>
      </c>
      <c r="E200" s="787" t="s">
        <v>1409</v>
      </c>
      <c r="F200" s="787" t="str">
        <f>IF($E200 = "", "", VLOOKUP($E200,'[1]levels of intervention'!$A$1:$B$12,2,FALSE))</f>
        <v>secondary/tertiary</v>
      </c>
      <c r="G200" s="789"/>
      <c r="H200" s="789" t="s">
        <v>820</v>
      </c>
      <c r="I200" s="789" t="s">
        <v>1331</v>
      </c>
      <c r="J200" s="789" t="s">
        <v>1531</v>
      </c>
      <c r="K200" s="789">
        <v>2</v>
      </c>
      <c r="L200" s="789"/>
      <c r="M200" s="789">
        <v>1</v>
      </c>
      <c r="N200" s="789" t="s">
        <v>1335</v>
      </c>
      <c r="O200" s="789">
        <v>2</v>
      </c>
      <c r="P200" s="789">
        <v>157.41999999999999</v>
      </c>
      <c r="Q200" s="789">
        <v>314.83999999999997</v>
      </c>
      <c r="R200" s="790">
        <v>1</v>
      </c>
      <c r="S200" s="790">
        <f t="shared" si="3"/>
        <v>1</v>
      </c>
      <c r="T200" s="789" t="s">
        <v>1631</v>
      </c>
      <c r="U200" s="789"/>
    </row>
    <row r="201" spans="1:21" ht="78.599999999999994" thickBot="1">
      <c r="A201" s="791" t="s">
        <v>101</v>
      </c>
      <c r="B201" s="786"/>
      <c r="C201" s="787" t="s">
        <v>728</v>
      </c>
      <c r="D201" s="787" t="s">
        <v>728</v>
      </c>
      <c r="E201" s="787" t="s">
        <v>1409</v>
      </c>
      <c r="F201" s="787" t="str">
        <f>IF($E201 = "", "", VLOOKUP($E201,'[1]levels of intervention'!$A$1:$B$12,2,FALSE))</f>
        <v>secondary/tertiary</v>
      </c>
      <c r="G201" s="789"/>
      <c r="H201" s="789" t="s">
        <v>897</v>
      </c>
      <c r="I201" s="789" t="s">
        <v>1331</v>
      </c>
      <c r="J201" s="789" t="s">
        <v>1434</v>
      </c>
      <c r="K201" s="789">
        <v>2</v>
      </c>
      <c r="L201" s="789"/>
      <c r="M201" s="789">
        <v>1</v>
      </c>
      <c r="N201" s="789" t="s">
        <v>1335</v>
      </c>
      <c r="O201" s="789">
        <v>2</v>
      </c>
      <c r="P201" s="789">
        <v>35.622799999999998</v>
      </c>
      <c r="Q201" s="789">
        <v>71.25</v>
      </c>
      <c r="R201" s="790">
        <v>1</v>
      </c>
      <c r="S201" s="790">
        <f t="shared" si="3"/>
        <v>1</v>
      </c>
      <c r="T201" s="789" t="s">
        <v>1632</v>
      </c>
      <c r="U201" s="789"/>
    </row>
    <row r="202" spans="1:21" ht="63" thickBot="1">
      <c r="A202" s="791" t="s">
        <v>101</v>
      </c>
      <c r="B202" s="786"/>
      <c r="C202" s="787" t="s">
        <v>728</v>
      </c>
      <c r="D202" s="787" t="s">
        <v>728</v>
      </c>
      <c r="E202" s="787" t="s">
        <v>1409</v>
      </c>
      <c r="F202" s="787" t="str">
        <f>IF($E202 = "", "", VLOOKUP($E202,'[1]levels of intervention'!$A$1:$B$12,2,FALSE))</f>
        <v>secondary/tertiary</v>
      </c>
      <c r="G202" s="789"/>
      <c r="H202" s="789" t="s">
        <v>931</v>
      </c>
      <c r="I202" s="789" t="s">
        <v>1331</v>
      </c>
      <c r="J202" s="789" t="s">
        <v>1341</v>
      </c>
      <c r="K202" s="789">
        <v>2</v>
      </c>
      <c r="L202" s="789"/>
      <c r="M202" s="789">
        <v>1</v>
      </c>
      <c r="N202" s="789" t="s">
        <v>1335</v>
      </c>
      <c r="O202" s="789">
        <v>2</v>
      </c>
      <c r="P202" s="789">
        <v>15.637700000000001</v>
      </c>
      <c r="Q202" s="789">
        <v>31.28</v>
      </c>
      <c r="R202" s="790">
        <v>1</v>
      </c>
      <c r="S202" s="790">
        <f t="shared" si="3"/>
        <v>1</v>
      </c>
      <c r="T202" s="789" t="s">
        <v>1633</v>
      </c>
      <c r="U202" s="789"/>
    </row>
    <row r="203" spans="1:21" ht="63" thickBot="1">
      <c r="A203" s="791" t="s">
        <v>101</v>
      </c>
      <c r="B203" s="786"/>
      <c r="C203" s="787" t="s">
        <v>728</v>
      </c>
      <c r="D203" s="787" t="s">
        <v>728</v>
      </c>
      <c r="E203" s="787" t="s">
        <v>1409</v>
      </c>
      <c r="F203" s="787" t="str">
        <f>IF($E203 = "", "", VLOOKUP($E203,'[1]levels of intervention'!$A$1:$B$12,2,FALSE))</f>
        <v>secondary/tertiary</v>
      </c>
      <c r="G203" s="789"/>
      <c r="H203" s="789" t="s">
        <v>891</v>
      </c>
      <c r="I203" s="789" t="s">
        <v>1331</v>
      </c>
      <c r="J203" s="789" t="s">
        <v>1341</v>
      </c>
      <c r="K203" s="789">
        <v>0.2</v>
      </c>
      <c r="L203" s="789"/>
      <c r="M203" s="789">
        <v>1</v>
      </c>
      <c r="N203" s="789" t="s">
        <v>1335</v>
      </c>
      <c r="O203" s="789">
        <v>0.2</v>
      </c>
      <c r="P203" s="793">
        <v>2689.81</v>
      </c>
      <c r="Q203" s="789">
        <v>537.96</v>
      </c>
      <c r="R203" s="790">
        <v>1</v>
      </c>
      <c r="S203" s="790">
        <f t="shared" si="3"/>
        <v>1</v>
      </c>
      <c r="T203" s="789" t="s">
        <v>1634</v>
      </c>
      <c r="U203" s="789" t="s">
        <v>1635</v>
      </c>
    </row>
    <row r="204" spans="1:21" ht="47.4" thickBot="1">
      <c r="A204" s="791" t="s">
        <v>101</v>
      </c>
      <c r="B204" s="786"/>
      <c r="C204" s="787" t="s">
        <v>728</v>
      </c>
      <c r="D204" s="787" t="s">
        <v>728</v>
      </c>
      <c r="E204" s="787" t="s">
        <v>1409</v>
      </c>
      <c r="F204" s="787" t="str">
        <f>IF($E204 = "", "", VLOOKUP($E204,'[1]levels of intervention'!$A$1:$B$12,2,FALSE))</f>
        <v>secondary/tertiary</v>
      </c>
      <c r="G204" s="789"/>
      <c r="H204" s="789" t="s">
        <v>1087</v>
      </c>
      <c r="I204" s="789" t="s">
        <v>1331</v>
      </c>
      <c r="J204" s="789" t="s">
        <v>1636</v>
      </c>
      <c r="K204" s="789">
        <v>2</v>
      </c>
      <c r="L204" s="789"/>
      <c r="M204" s="789">
        <v>1</v>
      </c>
      <c r="N204" s="789" t="s">
        <v>1335</v>
      </c>
      <c r="O204" s="789">
        <v>2</v>
      </c>
      <c r="P204" s="789">
        <v>25.98</v>
      </c>
      <c r="Q204" s="789">
        <v>51.96</v>
      </c>
      <c r="R204" s="790">
        <v>1</v>
      </c>
      <c r="S204" s="790">
        <f t="shared" si="3"/>
        <v>1</v>
      </c>
      <c r="T204" s="789" t="s">
        <v>1584</v>
      </c>
      <c r="U204" s="788" t="s">
        <v>1585</v>
      </c>
    </row>
    <row r="205" spans="1:21" ht="78.599999999999994" thickBot="1">
      <c r="A205" s="791" t="s">
        <v>101</v>
      </c>
      <c r="B205" s="786"/>
      <c r="C205" s="787" t="s">
        <v>728</v>
      </c>
      <c r="D205" s="787" t="s">
        <v>728</v>
      </c>
      <c r="E205" s="787" t="s">
        <v>1409</v>
      </c>
      <c r="F205" s="787" t="str">
        <f>IF($E205 = "", "", VLOOKUP($E205,'[1]levels of intervention'!$A$1:$B$12,2,FALSE))</f>
        <v>secondary/tertiary</v>
      </c>
      <c r="G205" s="789"/>
      <c r="H205" s="789" t="s">
        <v>1082</v>
      </c>
      <c r="I205" s="789" t="s">
        <v>1331</v>
      </c>
      <c r="J205" s="789" t="s">
        <v>1589</v>
      </c>
      <c r="K205" s="789">
        <v>2</v>
      </c>
      <c r="L205" s="789"/>
      <c r="M205" s="789">
        <v>1</v>
      </c>
      <c r="N205" s="789" t="s">
        <v>1335</v>
      </c>
      <c r="O205" s="789">
        <v>2</v>
      </c>
      <c r="P205" s="789">
        <v>73.916399999999996</v>
      </c>
      <c r="Q205" s="789">
        <v>147.83000000000001</v>
      </c>
      <c r="R205" s="790">
        <v>1</v>
      </c>
      <c r="S205" s="790">
        <f t="shared" si="3"/>
        <v>1</v>
      </c>
      <c r="T205" s="789" t="s">
        <v>1590</v>
      </c>
      <c r="U205" s="789"/>
    </row>
    <row r="206" spans="1:21" ht="63" thickBot="1">
      <c r="A206" s="791" t="s">
        <v>101</v>
      </c>
      <c r="B206" s="786"/>
      <c r="C206" s="787" t="s">
        <v>728</v>
      </c>
      <c r="D206" s="787" t="s">
        <v>728</v>
      </c>
      <c r="E206" s="787" t="s">
        <v>1637</v>
      </c>
      <c r="F206" s="787" t="str">
        <f>IF($E206 = "", "", VLOOKUP($E206,'[1]levels of intervention'!$A$1:$B$12,2,FALSE))</f>
        <v>secondary</v>
      </c>
      <c r="G206" s="789"/>
      <c r="H206" s="789" t="s">
        <v>1079</v>
      </c>
      <c r="I206" s="789" t="s">
        <v>1331</v>
      </c>
      <c r="J206" s="789" t="s">
        <v>1424</v>
      </c>
      <c r="K206" s="789">
        <v>1</v>
      </c>
      <c r="L206" s="789">
        <v>3</v>
      </c>
      <c r="M206" s="789">
        <v>4</v>
      </c>
      <c r="N206" s="789" t="s">
        <v>1335</v>
      </c>
      <c r="O206" s="789">
        <v>12</v>
      </c>
      <c r="P206" s="789">
        <v>3031.21</v>
      </c>
      <c r="Q206" s="793">
        <v>36374.519999999997</v>
      </c>
      <c r="R206" s="790">
        <v>0.2</v>
      </c>
      <c r="S206" s="790">
        <f t="shared" si="3"/>
        <v>0.2</v>
      </c>
      <c r="T206" s="789" t="s">
        <v>1638</v>
      </c>
      <c r="U206" s="789"/>
    </row>
    <row r="207" spans="1:21" ht="78.599999999999994" thickBot="1">
      <c r="A207" s="791" t="s">
        <v>101</v>
      </c>
      <c r="B207" s="786"/>
      <c r="C207" s="787" t="s">
        <v>728</v>
      </c>
      <c r="D207" s="787" t="s">
        <v>728</v>
      </c>
      <c r="E207" s="787" t="s">
        <v>1409</v>
      </c>
      <c r="F207" s="787" t="str">
        <f>IF($E207 = "", "", VLOOKUP($E207,'[1]levels of intervention'!$A$1:$B$12,2,FALSE))</f>
        <v>secondary/tertiary</v>
      </c>
      <c r="G207" s="789"/>
      <c r="H207" s="789" t="s">
        <v>1016</v>
      </c>
      <c r="I207" s="789" t="s">
        <v>1331</v>
      </c>
      <c r="J207" s="789" t="s">
        <v>1354</v>
      </c>
      <c r="K207" s="789">
        <v>4</v>
      </c>
      <c r="L207" s="789"/>
      <c r="M207" s="789">
        <v>1</v>
      </c>
      <c r="N207" s="789" t="s">
        <v>1335</v>
      </c>
      <c r="O207" s="789">
        <v>4</v>
      </c>
      <c r="P207" s="789">
        <v>47.486600000000003</v>
      </c>
      <c r="Q207" s="789">
        <v>189.95</v>
      </c>
      <c r="R207" s="790">
        <v>1</v>
      </c>
      <c r="S207" s="790">
        <f t="shared" si="3"/>
        <v>1</v>
      </c>
      <c r="T207" s="789" t="s">
        <v>1639</v>
      </c>
      <c r="U207" s="789"/>
    </row>
    <row r="208" spans="1:21" ht="63" thickBot="1">
      <c r="A208" s="791" t="s">
        <v>101</v>
      </c>
      <c r="B208" s="786"/>
      <c r="C208" s="787" t="s">
        <v>728</v>
      </c>
      <c r="D208" s="787" t="s">
        <v>728</v>
      </c>
      <c r="E208" s="787" t="s">
        <v>1409</v>
      </c>
      <c r="F208" s="787" t="str">
        <f>IF($E208 = "", "", VLOOKUP($E208,'[1]levels of intervention'!$A$1:$B$12,2,FALSE))</f>
        <v>secondary/tertiary</v>
      </c>
      <c r="G208" s="789"/>
      <c r="H208" s="789" t="s">
        <v>946</v>
      </c>
      <c r="I208" s="789" t="s">
        <v>1331</v>
      </c>
      <c r="J208" s="789" t="s">
        <v>1424</v>
      </c>
      <c r="K208" s="789">
        <v>5</v>
      </c>
      <c r="L208" s="789"/>
      <c r="M208" s="789">
        <v>1</v>
      </c>
      <c r="N208" s="789" t="s">
        <v>1335</v>
      </c>
      <c r="O208" s="789">
        <v>5</v>
      </c>
      <c r="P208" s="789">
        <v>40.270000000000003</v>
      </c>
      <c r="Q208" s="789">
        <v>201.35</v>
      </c>
      <c r="R208" s="790">
        <v>1</v>
      </c>
      <c r="S208" s="790">
        <f t="shared" si="3"/>
        <v>1</v>
      </c>
      <c r="T208" s="789" t="s">
        <v>1640</v>
      </c>
      <c r="U208" s="789"/>
    </row>
    <row r="209" spans="1:21" ht="94.2" thickBot="1">
      <c r="A209" s="791" t="s">
        <v>101</v>
      </c>
      <c r="B209" s="786"/>
      <c r="C209" s="787" t="s">
        <v>728</v>
      </c>
      <c r="D209" s="787" t="s">
        <v>728</v>
      </c>
      <c r="E209" s="787" t="s">
        <v>1409</v>
      </c>
      <c r="F209" s="787" t="str">
        <f>IF($E209 = "", "", VLOOKUP($E209,'[1]levels of intervention'!$A$1:$B$12,2,FALSE))</f>
        <v>secondary/tertiary</v>
      </c>
      <c r="G209" s="789"/>
      <c r="H209" s="789" t="s">
        <v>982</v>
      </c>
      <c r="I209" s="789" t="s">
        <v>1331</v>
      </c>
      <c r="J209" s="789" t="s">
        <v>1432</v>
      </c>
      <c r="K209" s="789">
        <v>3</v>
      </c>
      <c r="L209" s="789"/>
      <c r="M209" s="789">
        <v>1</v>
      </c>
      <c r="N209" s="789" t="s">
        <v>1335</v>
      </c>
      <c r="O209" s="789">
        <v>3</v>
      </c>
      <c r="P209" s="789">
        <v>25.98</v>
      </c>
      <c r="Q209" s="789">
        <v>77.94</v>
      </c>
      <c r="R209" s="790">
        <v>1</v>
      </c>
      <c r="S209" s="790">
        <f t="shared" si="3"/>
        <v>1</v>
      </c>
      <c r="T209" s="789" t="s">
        <v>1641</v>
      </c>
      <c r="U209" s="789"/>
    </row>
    <row r="210" spans="1:21" ht="78.599999999999994" thickBot="1">
      <c r="A210" s="791" t="s">
        <v>101</v>
      </c>
      <c r="B210" s="786"/>
      <c r="C210" s="787" t="s">
        <v>728</v>
      </c>
      <c r="D210" s="787" t="s">
        <v>728</v>
      </c>
      <c r="E210" s="787" t="s">
        <v>1409</v>
      </c>
      <c r="F210" s="787" t="str">
        <f>IF($E210 = "", "", VLOOKUP($E210,'[1]levels of intervention'!$A$1:$B$12,2,FALSE))</f>
        <v>secondary/tertiary</v>
      </c>
      <c r="G210" s="789"/>
      <c r="H210" s="789" t="s">
        <v>967</v>
      </c>
      <c r="I210" s="789" t="s">
        <v>1331</v>
      </c>
      <c r="J210" s="789" t="s">
        <v>1642</v>
      </c>
      <c r="K210" s="789">
        <v>0.1</v>
      </c>
      <c r="L210" s="789"/>
      <c r="M210" s="789">
        <v>1</v>
      </c>
      <c r="N210" s="789" t="s">
        <v>1335</v>
      </c>
      <c r="O210" s="789">
        <v>0.1</v>
      </c>
      <c r="P210" s="793">
        <v>12218.18</v>
      </c>
      <c r="Q210" s="793">
        <v>1221.82</v>
      </c>
      <c r="R210" s="790">
        <v>1</v>
      </c>
      <c r="S210" s="790">
        <f t="shared" si="3"/>
        <v>1</v>
      </c>
      <c r="T210" s="789" t="s">
        <v>1643</v>
      </c>
      <c r="U210" s="789"/>
    </row>
    <row r="211" spans="1:21" ht="109.8" thickBot="1">
      <c r="A211" s="791" t="s">
        <v>101</v>
      </c>
      <c r="B211" s="786"/>
      <c r="C211" s="787" t="s">
        <v>728</v>
      </c>
      <c r="D211" s="787" t="s">
        <v>728</v>
      </c>
      <c r="E211" s="787" t="s">
        <v>1409</v>
      </c>
      <c r="F211" s="787" t="str">
        <f>IF($E211 = "", "", VLOOKUP($E211,'[1]levels of intervention'!$A$1:$B$12,2,FALSE))</f>
        <v>secondary/tertiary</v>
      </c>
      <c r="G211" s="789"/>
      <c r="H211" s="789" t="s">
        <v>1089</v>
      </c>
      <c r="I211" s="789" t="s">
        <v>1331</v>
      </c>
      <c r="J211" s="789" t="s">
        <v>1462</v>
      </c>
      <c r="K211" s="789">
        <v>1</v>
      </c>
      <c r="L211" s="789"/>
      <c r="M211" s="789">
        <v>1</v>
      </c>
      <c r="N211" s="789" t="s">
        <v>1335</v>
      </c>
      <c r="O211" s="789">
        <v>1</v>
      </c>
      <c r="P211" s="789">
        <v>695.92</v>
      </c>
      <c r="Q211" s="789">
        <v>695.92</v>
      </c>
      <c r="R211" s="790">
        <v>1</v>
      </c>
      <c r="S211" s="790">
        <f t="shared" si="3"/>
        <v>1</v>
      </c>
      <c r="T211" s="789" t="s">
        <v>1644</v>
      </c>
      <c r="U211" s="788" t="s">
        <v>1645</v>
      </c>
    </row>
    <row r="212" spans="1:21" ht="94.2" thickBot="1">
      <c r="A212" s="791" t="s">
        <v>101</v>
      </c>
      <c r="B212" s="786"/>
      <c r="C212" s="787" t="s">
        <v>728</v>
      </c>
      <c r="D212" s="787" t="s">
        <v>728</v>
      </c>
      <c r="E212" s="787" t="s">
        <v>1409</v>
      </c>
      <c r="F212" s="787" t="str">
        <f>IF($E212 = "", "", VLOOKUP($E212,'[1]levels of intervention'!$A$1:$B$12,2,FALSE))</f>
        <v>secondary/tertiary</v>
      </c>
      <c r="G212" s="789"/>
      <c r="H212" s="789" t="s">
        <v>1088</v>
      </c>
      <c r="I212" s="789" t="s">
        <v>1331</v>
      </c>
      <c r="J212" s="789" t="s">
        <v>1388</v>
      </c>
      <c r="K212" s="789">
        <v>1</v>
      </c>
      <c r="L212" s="789"/>
      <c r="M212" s="789">
        <v>1</v>
      </c>
      <c r="N212" s="789" t="s">
        <v>1335</v>
      </c>
      <c r="O212" s="789">
        <v>1</v>
      </c>
      <c r="P212" s="789">
        <v>309.69</v>
      </c>
      <c r="Q212" s="789">
        <v>309.69</v>
      </c>
      <c r="R212" s="790">
        <v>1</v>
      </c>
      <c r="S212" s="790">
        <f t="shared" si="3"/>
        <v>1</v>
      </c>
      <c r="T212" s="789" t="s">
        <v>1646</v>
      </c>
      <c r="U212" s="789"/>
    </row>
    <row r="213" spans="1:21" ht="78.599999999999994" thickBot="1">
      <c r="A213" s="791" t="s">
        <v>101</v>
      </c>
      <c r="B213" s="786"/>
      <c r="C213" s="787" t="s">
        <v>728</v>
      </c>
      <c r="D213" s="787" t="s">
        <v>728</v>
      </c>
      <c r="E213" s="787" t="s">
        <v>1409</v>
      </c>
      <c r="F213" s="787" t="str">
        <f>IF($E213 = "", "", VLOOKUP($E213,'[1]levels of intervention'!$A$1:$B$12,2,FALSE))</f>
        <v>secondary/tertiary</v>
      </c>
      <c r="G213" s="789"/>
      <c r="H213" s="789" t="s">
        <v>966</v>
      </c>
      <c r="I213" s="789" t="s">
        <v>1331</v>
      </c>
      <c r="J213" s="789" t="s">
        <v>1647</v>
      </c>
      <c r="K213" s="789">
        <v>1</v>
      </c>
      <c r="L213" s="789"/>
      <c r="M213" s="789">
        <v>1</v>
      </c>
      <c r="N213" s="789" t="s">
        <v>1335</v>
      </c>
      <c r="O213" s="789">
        <v>1</v>
      </c>
      <c r="P213" s="789">
        <v>265.51</v>
      </c>
      <c r="Q213" s="789">
        <v>265.51</v>
      </c>
      <c r="R213" s="790">
        <v>1</v>
      </c>
      <c r="S213" s="790">
        <f t="shared" si="3"/>
        <v>1</v>
      </c>
      <c r="T213" s="789" t="s">
        <v>1648</v>
      </c>
      <c r="U213" s="788" t="s">
        <v>1649</v>
      </c>
    </row>
    <row r="214" spans="1:21" ht="78.599999999999994" thickBot="1">
      <c r="A214" s="791" t="s">
        <v>101</v>
      </c>
      <c r="B214" s="786"/>
      <c r="C214" s="787" t="s">
        <v>728</v>
      </c>
      <c r="D214" s="787" t="s">
        <v>728</v>
      </c>
      <c r="E214" s="787" t="s">
        <v>1409</v>
      </c>
      <c r="F214" s="787" t="str">
        <f>IF($E214 = "", "", VLOOKUP($E214,'[1]levels of intervention'!$A$1:$B$12,2,FALSE))</f>
        <v>secondary/tertiary</v>
      </c>
      <c r="G214" s="789"/>
      <c r="H214" s="789" t="s">
        <v>878</v>
      </c>
      <c r="I214" s="789" t="s">
        <v>1331</v>
      </c>
      <c r="J214" s="789" t="s">
        <v>1424</v>
      </c>
      <c r="K214" s="789">
        <v>12</v>
      </c>
      <c r="L214" s="789"/>
      <c r="M214" s="789">
        <v>1</v>
      </c>
      <c r="N214" s="789" t="s">
        <v>1335</v>
      </c>
      <c r="O214" s="789">
        <v>12</v>
      </c>
      <c r="P214" s="789">
        <v>882.63</v>
      </c>
      <c r="Q214" s="793">
        <v>10591.56</v>
      </c>
      <c r="R214" s="790">
        <v>1</v>
      </c>
      <c r="S214" s="790">
        <f t="shared" si="3"/>
        <v>1</v>
      </c>
      <c r="T214" s="789" t="s">
        <v>1650</v>
      </c>
      <c r="U214" s="789"/>
    </row>
    <row r="215" spans="1:21" ht="31.8" thickBot="1">
      <c r="A215" s="791" t="s">
        <v>101</v>
      </c>
      <c r="B215" s="786"/>
      <c r="C215" s="787" t="s">
        <v>728</v>
      </c>
      <c r="D215" s="787" t="s">
        <v>728</v>
      </c>
      <c r="E215" s="787" t="s">
        <v>1409</v>
      </c>
      <c r="F215" s="787" t="str">
        <f>IF($E215 = "", "", VLOOKUP($E215,'[1]levels of intervention'!$A$1:$B$12,2,FALSE))</f>
        <v>secondary/tertiary</v>
      </c>
      <c r="G215" s="789"/>
      <c r="H215" s="789" t="s">
        <v>1651</v>
      </c>
      <c r="I215" s="789" t="s">
        <v>1358</v>
      </c>
      <c r="J215" s="789"/>
      <c r="K215" s="789">
        <v>6</v>
      </c>
      <c r="L215" s="789"/>
      <c r="M215" s="789"/>
      <c r="N215" s="789"/>
      <c r="O215" s="789">
        <v>6</v>
      </c>
      <c r="P215" s="789"/>
      <c r="Q215" s="789">
        <v>0</v>
      </c>
      <c r="R215" s="790">
        <v>1</v>
      </c>
      <c r="S215" s="790">
        <f t="shared" si="3"/>
        <v>1</v>
      </c>
      <c r="T215" s="789" t="s">
        <v>1652</v>
      </c>
      <c r="U215" s="789" t="s">
        <v>1653</v>
      </c>
    </row>
    <row r="216" spans="1:21" ht="31.8" thickBot="1">
      <c r="A216" s="791" t="s">
        <v>101</v>
      </c>
      <c r="B216" s="786"/>
      <c r="C216" s="787" t="s">
        <v>728</v>
      </c>
      <c r="D216" s="787" t="s">
        <v>728</v>
      </c>
      <c r="E216" s="787" t="s">
        <v>1409</v>
      </c>
      <c r="F216" s="787" t="str">
        <f>IF($E216 = "", "", VLOOKUP($E216,'[1]levels of intervention'!$A$1:$B$12,2,FALSE))</f>
        <v>secondary/tertiary</v>
      </c>
      <c r="G216" s="789"/>
      <c r="H216" s="789" t="s">
        <v>1654</v>
      </c>
      <c r="I216" s="789" t="s">
        <v>1358</v>
      </c>
      <c r="J216" s="789" t="s">
        <v>1655</v>
      </c>
      <c r="K216" s="789">
        <v>30</v>
      </c>
      <c r="L216" s="789"/>
      <c r="M216" s="789"/>
      <c r="N216" s="789"/>
      <c r="O216" s="789">
        <v>30</v>
      </c>
      <c r="P216" s="789"/>
      <c r="Q216" s="789">
        <v>0</v>
      </c>
      <c r="R216" s="790">
        <v>1</v>
      </c>
      <c r="S216" s="790">
        <f t="shared" si="3"/>
        <v>1</v>
      </c>
      <c r="T216" s="789" t="s">
        <v>1656</v>
      </c>
      <c r="U216" s="789"/>
    </row>
    <row r="217" spans="1:21" ht="31.8" thickBot="1">
      <c r="A217" s="791" t="s">
        <v>101</v>
      </c>
      <c r="B217" s="786"/>
      <c r="C217" s="787" t="s">
        <v>728</v>
      </c>
      <c r="D217" s="787" t="s">
        <v>728</v>
      </c>
      <c r="E217" s="787" t="s">
        <v>1409</v>
      </c>
      <c r="F217" s="787" t="str">
        <f>IF($E217 = "", "", VLOOKUP($E217,'[1]levels of intervention'!$A$1:$B$12,2,FALSE))</f>
        <v>secondary/tertiary</v>
      </c>
      <c r="G217" s="789"/>
      <c r="H217" s="789" t="s">
        <v>1657</v>
      </c>
      <c r="I217" s="789" t="s">
        <v>1358</v>
      </c>
      <c r="J217" s="789"/>
      <c r="K217" s="789">
        <v>2</v>
      </c>
      <c r="L217" s="789"/>
      <c r="M217" s="789"/>
      <c r="N217" s="789"/>
      <c r="O217" s="789">
        <v>2</v>
      </c>
      <c r="P217" s="789"/>
      <c r="Q217" s="789">
        <v>0</v>
      </c>
      <c r="R217" s="790">
        <v>1</v>
      </c>
      <c r="S217" s="790">
        <f t="shared" si="3"/>
        <v>1</v>
      </c>
      <c r="T217" s="789" t="s">
        <v>1658</v>
      </c>
      <c r="U217" s="789" t="s">
        <v>1487</v>
      </c>
    </row>
    <row r="218" spans="1:21" ht="31.8" thickBot="1">
      <c r="A218" s="791" t="s">
        <v>101</v>
      </c>
      <c r="B218" s="786"/>
      <c r="C218" s="787" t="s">
        <v>728</v>
      </c>
      <c r="D218" s="787" t="s">
        <v>728</v>
      </c>
      <c r="E218" s="787" t="s">
        <v>1637</v>
      </c>
      <c r="F218" s="787" t="str">
        <f>IF($E218 = "", "", VLOOKUP($E218,'[1]levels of intervention'!$A$1:$B$12,2,FALSE))</f>
        <v>secondary</v>
      </c>
      <c r="G218" s="789"/>
      <c r="H218" s="789" t="s">
        <v>1659</v>
      </c>
      <c r="I218" s="789" t="s">
        <v>1358</v>
      </c>
      <c r="J218" s="789"/>
      <c r="K218" s="789">
        <v>12</v>
      </c>
      <c r="L218" s="789"/>
      <c r="M218" s="789"/>
      <c r="N218" s="789"/>
      <c r="O218" s="789">
        <v>12</v>
      </c>
      <c r="P218" s="789"/>
      <c r="Q218" s="789">
        <v>0</v>
      </c>
      <c r="R218" s="790">
        <v>1</v>
      </c>
      <c r="S218" s="790">
        <f t="shared" si="3"/>
        <v>1</v>
      </c>
      <c r="T218" s="789" t="s">
        <v>1660</v>
      </c>
      <c r="U218" s="789" t="s">
        <v>1487</v>
      </c>
    </row>
    <row r="219" spans="1:21" ht="31.8" thickBot="1">
      <c r="A219" s="791" t="s">
        <v>101</v>
      </c>
      <c r="B219" s="786"/>
      <c r="C219" s="787" t="s">
        <v>728</v>
      </c>
      <c r="D219" s="787" t="s">
        <v>728</v>
      </c>
      <c r="E219" s="787" t="s">
        <v>1409</v>
      </c>
      <c r="F219" s="787" t="str">
        <f>IF($E219 = "", "", VLOOKUP($E219,'[1]levels of intervention'!$A$1:$B$12,2,FALSE))</f>
        <v>secondary/tertiary</v>
      </c>
      <c r="G219" s="789"/>
      <c r="H219" s="789" t="s">
        <v>1661</v>
      </c>
      <c r="I219" s="789" t="s">
        <v>1358</v>
      </c>
      <c r="J219" s="789"/>
      <c r="K219" s="789">
        <v>1</v>
      </c>
      <c r="L219" s="789"/>
      <c r="M219" s="789"/>
      <c r="N219" s="789"/>
      <c r="O219" s="789">
        <v>1</v>
      </c>
      <c r="P219" s="789"/>
      <c r="Q219" s="789">
        <v>0</v>
      </c>
      <c r="R219" s="790">
        <v>1</v>
      </c>
      <c r="S219" s="790">
        <f t="shared" si="3"/>
        <v>1</v>
      </c>
      <c r="T219" s="789" t="s">
        <v>1662</v>
      </c>
      <c r="U219" s="789" t="s">
        <v>1487</v>
      </c>
    </row>
    <row r="220" spans="1:21" ht="31.8" thickBot="1">
      <c r="A220" s="791" t="s">
        <v>101</v>
      </c>
      <c r="B220" s="786"/>
      <c r="C220" s="787" t="s">
        <v>728</v>
      </c>
      <c r="D220" s="787" t="s">
        <v>728</v>
      </c>
      <c r="E220" s="787" t="s">
        <v>1409</v>
      </c>
      <c r="F220" s="787" t="str">
        <f>IF($E220 = "", "", VLOOKUP($E220,'[1]levels of intervention'!$A$1:$B$12,2,FALSE))</f>
        <v>secondary/tertiary</v>
      </c>
      <c r="G220" s="789"/>
      <c r="H220" s="789" t="s">
        <v>1663</v>
      </c>
      <c r="I220" s="789" t="s">
        <v>1358</v>
      </c>
      <c r="J220" s="789"/>
      <c r="K220" s="789">
        <v>2</v>
      </c>
      <c r="L220" s="789"/>
      <c r="M220" s="789"/>
      <c r="N220" s="789"/>
      <c r="O220" s="789">
        <v>2</v>
      </c>
      <c r="P220" s="789"/>
      <c r="Q220" s="789">
        <v>0</v>
      </c>
      <c r="R220" s="790">
        <v>1</v>
      </c>
      <c r="S220" s="790">
        <f t="shared" si="3"/>
        <v>1</v>
      </c>
      <c r="T220" s="789" t="s">
        <v>1664</v>
      </c>
      <c r="U220" s="789" t="s">
        <v>1487</v>
      </c>
    </row>
    <row r="221" spans="1:21" ht="31.8" thickBot="1">
      <c r="A221" s="791" t="s">
        <v>101</v>
      </c>
      <c r="B221" s="786"/>
      <c r="C221" s="787" t="s">
        <v>728</v>
      </c>
      <c r="D221" s="787" t="s">
        <v>728</v>
      </c>
      <c r="E221" s="787" t="s">
        <v>1409</v>
      </c>
      <c r="F221" s="787" t="str">
        <f>IF($E221 = "", "", VLOOKUP($E221,'[1]levels of intervention'!$A$1:$B$12,2,FALSE))</f>
        <v>secondary/tertiary</v>
      </c>
      <c r="G221" s="789"/>
      <c r="H221" s="789" t="s">
        <v>1381</v>
      </c>
      <c r="I221" s="789" t="s">
        <v>1358</v>
      </c>
      <c r="J221" s="789"/>
      <c r="K221" s="789">
        <v>4</v>
      </c>
      <c r="L221" s="789"/>
      <c r="M221" s="789"/>
      <c r="N221" s="789"/>
      <c r="O221" s="789">
        <v>4</v>
      </c>
      <c r="P221" s="789"/>
      <c r="Q221" s="789">
        <v>0</v>
      </c>
      <c r="R221" s="790">
        <v>1</v>
      </c>
      <c r="S221" s="790">
        <f t="shared" si="3"/>
        <v>1</v>
      </c>
      <c r="T221" s="789" t="s">
        <v>1665</v>
      </c>
      <c r="U221" s="789" t="s">
        <v>1487</v>
      </c>
    </row>
    <row r="222" spans="1:21" ht="31.8" thickBot="1">
      <c r="A222" s="791" t="s">
        <v>101</v>
      </c>
      <c r="B222" s="786"/>
      <c r="C222" s="787" t="s">
        <v>728</v>
      </c>
      <c r="D222" s="787" t="s">
        <v>728</v>
      </c>
      <c r="E222" s="787" t="s">
        <v>1409</v>
      </c>
      <c r="F222" s="787" t="str">
        <f>IF($E222 = "", "", VLOOKUP($E222,'[1]levels of intervention'!$A$1:$B$12,2,FALSE))</f>
        <v>secondary/tertiary</v>
      </c>
      <c r="G222" s="789"/>
      <c r="H222" s="789" t="s">
        <v>1666</v>
      </c>
      <c r="I222" s="789" t="s">
        <v>1358</v>
      </c>
      <c r="J222" s="789"/>
      <c r="K222" s="789">
        <v>3</v>
      </c>
      <c r="L222" s="789"/>
      <c r="M222" s="789"/>
      <c r="N222" s="789"/>
      <c r="O222" s="789">
        <v>3</v>
      </c>
      <c r="P222" s="789"/>
      <c r="Q222" s="789">
        <v>0</v>
      </c>
      <c r="R222" s="790">
        <v>1</v>
      </c>
      <c r="S222" s="790">
        <f t="shared" si="3"/>
        <v>1</v>
      </c>
      <c r="T222" s="789" t="s">
        <v>1667</v>
      </c>
      <c r="U222" s="789" t="s">
        <v>1487</v>
      </c>
    </row>
    <row r="223" spans="1:21" ht="63" thickBot="1">
      <c r="A223" s="791" t="s">
        <v>101</v>
      </c>
      <c r="B223" s="786"/>
      <c r="C223" s="787" t="s">
        <v>123</v>
      </c>
      <c r="D223" s="787" t="s">
        <v>123</v>
      </c>
      <c r="E223" s="787" t="s">
        <v>1329</v>
      </c>
      <c r="F223" s="787" t="str">
        <f>IF($E223 = "", "", VLOOKUP($E223,'[1]levels of intervention'!$A$1:$B$12,2,FALSE))</f>
        <v>all</v>
      </c>
      <c r="G223" s="789"/>
      <c r="H223" s="789" t="s">
        <v>946</v>
      </c>
      <c r="I223" s="789" t="s">
        <v>1331</v>
      </c>
      <c r="J223" s="789" t="s">
        <v>1424</v>
      </c>
      <c r="K223" s="789">
        <v>1</v>
      </c>
      <c r="L223" s="789"/>
      <c r="M223" s="789">
        <v>1</v>
      </c>
      <c r="N223" s="789" t="s">
        <v>1335</v>
      </c>
      <c r="O223" s="789">
        <v>1</v>
      </c>
      <c r="P223" s="789">
        <v>40.270000000000003</v>
      </c>
      <c r="Q223" s="789">
        <v>40.270000000000003</v>
      </c>
      <c r="R223" s="790">
        <v>1</v>
      </c>
      <c r="S223" s="790">
        <f t="shared" si="3"/>
        <v>1</v>
      </c>
      <c r="T223" s="789" t="s">
        <v>1646</v>
      </c>
      <c r="U223" s="789"/>
    </row>
    <row r="224" spans="1:21" ht="187.8" thickBot="1">
      <c r="A224" s="791" t="s">
        <v>101</v>
      </c>
      <c r="B224" s="786"/>
      <c r="C224" s="787" t="s">
        <v>123</v>
      </c>
      <c r="D224" s="787" t="s">
        <v>123</v>
      </c>
      <c r="E224" s="787" t="s">
        <v>1329</v>
      </c>
      <c r="F224" s="787" t="str">
        <f>IF($E224 = "", "", VLOOKUP($E224,'[1]levels of intervention'!$A$1:$B$12,2,FALSE))</f>
        <v>all</v>
      </c>
      <c r="G224" s="789"/>
      <c r="H224" s="789" t="s">
        <v>839</v>
      </c>
      <c r="I224" s="789" t="s">
        <v>1331</v>
      </c>
      <c r="J224" s="789" t="s">
        <v>1668</v>
      </c>
      <c r="K224" s="789">
        <v>1</v>
      </c>
      <c r="L224" s="789"/>
      <c r="M224" s="789">
        <v>1</v>
      </c>
      <c r="N224" s="789" t="s">
        <v>1335</v>
      </c>
      <c r="O224" s="789">
        <v>1</v>
      </c>
      <c r="P224" s="789">
        <v>153.5155</v>
      </c>
      <c r="Q224" s="789">
        <v>153.52000000000001</v>
      </c>
      <c r="R224" s="790">
        <v>1</v>
      </c>
      <c r="S224" s="790">
        <f t="shared" si="3"/>
        <v>1</v>
      </c>
      <c r="T224" s="789" t="s">
        <v>1644</v>
      </c>
      <c r="U224" s="789"/>
    </row>
    <row r="225" spans="1:21" ht="94.2" thickBot="1">
      <c r="A225" s="791" t="s">
        <v>101</v>
      </c>
      <c r="B225" s="786"/>
      <c r="C225" s="787" t="s">
        <v>124</v>
      </c>
      <c r="D225" s="787" t="s">
        <v>124</v>
      </c>
      <c r="E225" s="787" t="s">
        <v>1329</v>
      </c>
      <c r="F225" s="787" t="str">
        <f>IF($E225 = "", "", VLOOKUP($E225,'[1]levels of intervention'!$A$1:$B$12,2,FALSE))</f>
        <v>all</v>
      </c>
      <c r="G225" s="789" t="s">
        <v>1669</v>
      </c>
      <c r="H225" s="789" t="s">
        <v>1004</v>
      </c>
      <c r="I225" s="789" t="s">
        <v>1331</v>
      </c>
      <c r="J225" s="789" t="s">
        <v>1647</v>
      </c>
      <c r="K225" s="789">
        <v>1</v>
      </c>
      <c r="L225" s="789"/>
      <c r="M225" s="789">
        <v>1</v>
      </c>
      <c r="N225" s="789" t="s">
        <v>1335</v>
      </c>
      <c r="O225" s="789">
        <v>1</v>
      </c>
      <c r="P225" s="789">
        <v>216.97</v>
      </c>
      <c r="Q225" s="789">
        <v>216.97</v>
      </c>
      <c r="R225" s="790">
        <v>0.5</v>
      </c>
      <c r="S225" s="790">
        <f t="shared" si="3"/>
        <v>0.5</v>
      </c>
      <c r="T225" s="789" t="s">
        <v>1670</v>
      </c>
      <c r="U225" s="789" t="s">
        <v>1671</v>
      </c>
    </row>
    <row r="226" spans="1:21" ht="47.4" thickBot="1">
      <c r="A226" s="791" t="s">
        <v>101</v>
      </c>
      <c r="B226" s="786"/>
      <c r="C226" s="787" t="s">
        <v>124</v>
      </c>
      <c r="D226" s="787" t="s">
        <v>124</v>
      </c>
      <c r="E226" s="787" t="s">
        <v>1329</v>
      </c>
      <c r="F226" s="787" t="str">
        <f>IF($E226 = "", "", VLOOKUP($E226,'[1]levels of intervention'!$A$1:$B$12,2,FALSE))</f>
        <v>all</v>
      </c>
      <c r="G226" s="789"/>
      <c r="H226" s="789" t="s">
        <v>1024</v>
      </c>
      <c r="I226" s="789" t="s">
        <v>1331</v>
      </c>
      <c r="J226" s="789" t="s">
        <v>1600</v>
      </c>
      <c r="K226" s="789">
        <v>1</v>
      </c>
      <c r="L226" s="789"/>
      <c r="M226" s="789">
        <v>1</v>
      </c>
      <c r="N226" s="789" t="s">
        <v>1335</v>
      </c>
      <c r="O226" s="789">
        <v>1</v>
      </c>
      <c r="P226" s="789">
        <v>265.51</v>
      </c>
      <c r="Q226" s="789">
        <v>265.51</v>
      </c>
      <c r="R226" s="790">
        <v>0.5</v>
      </c>
      <c r="S226" s="790">
        <f t="shared" si="3"/>
        <v>0.5</v>
      </c>
      <c r="T226" s="789" t="s">
        <v>1672</v>
      </c>
      <c r="U226" s="788" t="s">
        <v>1649</v>
      </c>
    </row>
    <row r="227" spans="1:21" ht="78.599999999999994" thickBot="1">
      <c r="A227" s="791" t="s">
        <v>101</v>
      </c>
      <c r="B227" s="786"/>
      <c r="C227" s="787" t="s">
        <v>124</v>
      </c>
      <c r="D227" s="787" t="s">
        <v>124</v>
      </c>
      <c r="E227" s="787" t="s">
        <v>1329</v>
      </c>
      <c r="F227" s="787" t="str">
        <f>IF($E227 = "", "", VLOOKUP($E227,'[1]levels of intervention'!$A$1:$B$12,2,FALSE))</f>
        <v>all</v>
      </c>
      <c r="G227" s="789"/>
      <c r="H227" s="789" t="s">
        <v>1030</v>
      </c>
      <c r="I227" s="789" t="s">
        <v>1331</v>
      </c>
      <c r="J227" s="789" t="s">
        <v>1673</v>
      </c>
      <c r="K227" s="789">
        <v>4</v>
      </c>
      <c r="L227" s="789"/>
      <c r="M227" s="789">
        <v>1</v>
      </c>
      <c r="N227" s="789" t="s">
        <v>1335</v>
      </c>
      <c r="O227" s="789">
        <v>4</v>
      </c>
      <c r="P227" s="789">
        <v>59</v>
      </c>
      <c r="Q227" s="789">
        <v>236</v>
      </c>
      <c r="R227" s="790">
        <v>1</v>
      </c>
      <c r="S227" s="790">
        <f t="shared" si="3"/>
        <v>1</v>
      </c>
      <c r="T227" s="789" t="s">
        <v>1674</v>
      </c>
      <c r="U227" s="789"/>
    </row>
    <row r="228" spans="1:21" ht="78.599999999999994" thickBot="1">
      <c r="A228" s="791" t="s">
        <v>101</v>
      </c>
      <c r="B228" s="786"/>
      <c r="C228" s="787" t="s">
        <v>124</v>
      </c>
      <c r="D228" s="787" t="s">
        <v>124</v>
      </c>
      <c r="E228" s="787" t="s">
        <v>1409</v>
      </c>
      <c r="F228" s="787" t="str">
        <f>IF($E228 = "", "", VLOOKUP($E228,'[1]levels of intervention'!$A$1:$B$12,2,FALSE))</f>
        <v>secondary/tertiary</v>
      </c>
      <c r="G228" s="814" t="s">
        <v>1675</v>
      </c>
      <c r="H228" s="789" t="s">
        <v>1031</v>
      </c>
      <c r="I228" s="789" t="s">
        <v>1331</v>
      </c>
      <c r="J228" s="789" t="s">
        <v>1424</v>
      </c>
      <c r="K228" s="789">
        <v>1</v>
      </c>
      <c r="L228" s="789"/>
      <c r="M228" s="789">
        <v>1</v>
      </c>
      <c r="N228" s="789" t="s">
        <v>1335</v>
      </c>
      <c r="O228" s="789">
        <v>1</v>
      </c>
      <c r="P228" s="789">
        <v>653.47</v>
      </c>
      <c r="Q228" s="789">
        <v>653.47</v>
      </c>
      <c r="R228" s="790">
        <v>0.8</v>
      </c>
      <c r="S228" s="790">
        <f t="shared" si="3"/>
        <v>0.8</v>
      </c>
      <c r="T228" s="789" t="s">
        <v>1676</v>
      </c>
      <c r="U228" s="789"/>
    </row>
    <row r="229" spans="1:21" ht="125.4" thickBot="1">
      <c r="A229" s="791" t="s">
        <v>101</v>
      </c>
      <c r="B229" s="786"/>
      <c r="C229" s="787" t="s">
        <v>124</v>
      </c>
      <c r="D229" s="787" t="s">
        <v>124</v>
      </c>
      <c r="E229" s="787" t="s">
        <v>1409</v>
      </c>
      <c r="F229" s="787" t="str">
        <f>IF($E229 = "", "", VLOOKUP($E229,'[1]levels of intervention'!$A$1:$B$12,2,FALSE))</f>
        <v>secondary/tertiary</v>
      </c>
      <c r="G229" s="789"/>
      <c r="H229" s="789" t="s">
        <v>876</v>
      </c>
      <c r="I229" s="789" t="s">
        <v>1331</v>
      </c>
      <c r="J229" s="789" t="s">
        <v>1007</v>
      </c>
      <c r="K229" s="789">
        <v>1</v>
      </c>
      <c r="L229" s="789"/>
      <c r="M229" s="789">
        <v>1</v>
      </c>
      <c r="N229" s="789" t="s">
        <v>1335</v>
      </c>
      <c r="O229" s="789">
        <v>1</v>
      </c>
      <c r="P229" s="789">
        <v>465</v>
      </c>
      <c r="Q229" s="789">
        <v>465</v>
      </c>
      <c r="R229" s="790">
        <v>1</v>
      </c>
      <c r="S229" s="790">
        <f t="shared" si="3"/>
        <v>1</v>
      </c>
      <c r="T229" s="789" t="s">
        <v>1677</v>
      </c>
      <c r="U229" s="815" t="s">
        <v>1678</v>
      </c>
    </row>
    <row r="230" spans="1:21" ht="94.2" thickBot="1">
      <c r="A230" s="791" t="s">
        <v>101</v>
      </c>
      <c r="B230" s="786"/>
      <c r="C230" s="787" t="s">
        <v>124</v>
      </c>
      <c r="D230" s="787" t="s">
        <v>124</v>
      </c>
      <c r="E230" s="787" t="s">
        <v>1409</v>
      </c>
      <c r="F230" s="787" t="str">
        <f>IF($E230 = "", "", VLOOKUP($E230,'[1]levels of intervention'!$A$1:$B$12,2,FALSE))</f>
        <v>secondary/tertiary</v>
      </c>
      <c r="G230" s="789"/>
      <c r="H230" s="789" t="s">
        <v>883</v>
      </c>
      <c r="I230" s="789" t="s">
        <v>1331</v>
      </c>
      <c r="J230" s="789" t="s">
        <v>1679</v>
      </c>
      <c r="K230" s="789">
        <v>6</v>
      </c>
      <c r="L230" s="789"/>
      <c r="M230" s="789">
        <v>1</v>
      </c>
      <c r="N230" s="789" t="s">
        <v>1335</v>
      </c>
      <c r="O230" s="789">
        <v>6</v>
      </c>
      <c r="P230" s="789">
        <v>821.25</v>
      </c>
      <c r="Q230" s="793">
        <v>4927.5</v>
      </c>
      <c r="R230" s="790">
        <v>1</v>
      </c>
      <c r="S230" s="790">
        <f t="shared" si="3"/>
        <v>1</v>
      </c>
      <c r="T230" s="789" t="s">
        <v>1680</v>
      </c>
      <c r="U230" s="789"/>
    </row>
    <row r="231" spans="1:21" ht="78.599999999999994" thickBot="1">
      <c r="A231" s="791" t="s">
        <v>101</v>
      </c>
      <c r="B231" s="786"/>
      <c r="C231" s="787" t="s">
        <v>124</v>
      </c>
      <c r="D231" s="787" t="s">
        <v>124</v>
      </c>
      <c r="E231" s="787" t="s">
        <v>1409</v>
      </c>
      <c r="F231" s="787" t="str">
        <f>IF($E231 = "", "", VLOOKUP($E231,'[1]levels of intervention'!$A$1:$B$12,2,FALSE))</f>
        <v>secondary/tertiary</v>
      </c>
      <c r="G231" s="814" t="s">
        <v>1681</v>
      </c>
      <c r="H231" s="789" t="s">
        <v>1016</v>
      </c>
      <c r="I231" s="789" t="s">
        <v>1331</v>
      </c>
      <c r="J231" s="789" t="s">
        <v>1347</v>
      </c>
      <c r="K231" s="789">
        <v>1</v>
      </c>
      <c r="L231" s="789"/>
      <c r="M231" s="789">
        <v>1</v>
      </c>
      <c r="N231" s="789" t="s">
        <v>1335</v>
      </c>
      <c r="O231" s="789">
        <v>1</v>
      </c>
      <c r="P231" s="789">
        <v>47.486600000000003</v>
      </c>
      <c r="Q231" s="789">
        <v>47.49</v>
      </c>
      <c r="R231" s="790">
        <v>1</v>
      </c>
      <c r="S231" s="790">
        <f t="shared" si="3"/>
        <v>1</v>
      </c>
      <c r="T231" s="789" t="s">
        <v>1682</v>
      </c>
      <c r="U231" s="789"/>
    </row>
    <row r="232" spans="1:21" ht="63" thickBot="1">
      <c r="A232" s="791" t="s">
        <v>101</v>
      </c>
      <c r="B232" s="786"/>
      <c r="C232" s="787" t="s">
        <v>124</v>
      </c>
      <c r="D232" s="787" t="s">
        <v>124</v>
      </c>
      <c r="E232" s="787" t="s">
        <v>1409</v>
      </c>
      <c r="F232" s="787" t="str">
        <f>IF($E232 = "", "", VLOOKUP($E232,'[1]levels of intervention'!$A$1:$B$12,2,FALSE))</f>
        <v>secondary/tertiary</v>
      </c>
      <c r="G232" s="789"/>
      <c r="H232" s="789" t="s">
        <v>946</v>
      </c>
      <c r="I232" s="789" t="s">
        <v>1331</v>
      </c>
      <c r="J232" s="789" t="s">
        <v>1424</v>
      </c>
      <c r="K232" s="789">
        <v>2</v>
      </c>
      <c r="L232" s="789"/>
      <c r="M232" s="789">
        <v>1</v>
      </c>
      <c r="N232" s="789" t="s">
        <v>1335</v>
      </c>
      <c r="O232" s="789">
        <v>2</v>
      </c>
      <c r="P232" s="789">
        <v>40.270000000000003</v>
      </c>
      <c r="Q232" s="789">
        <v>80.540000000000006</v>
      </c>
      <c r="R232" s="790">
        <v>1</v>
      </c>
      <c r="S232" s="790">
        <f t="shared" si="3"/>
        <v>1</v>
      </c>
      <c r="T232" s="789" t="s">
        <v>1683</v>
      </c>
      <c r="U232" s="789"/>
    </row>
    <row r="233" spans="1:21" ht="78.599999999999994" thickBot="1">
      <c r="A233" s="791" t="s">
        <v>101</v>
      </c>
      <c r="B233" s="786"/>
      <c r="C233" s="787" t="s">
        <v>124</v>
      </c>
      <c r="D233" s="787" t="s">
        <v>124</v>
      </c>
      <c r="E233" s="787" t="s">
        <v>1409</v>
      </c>
      <c r="F233" s="787" t="str">
        <f>IF($E233 = "", "", VLOOKUP($E233,'[1]levels of intervention'!$A$1:$B$12,2,FALSE))</f>
        <v>secondary/tertiary</v>
      </c>
      <c r="G233" s="789"/>
      <c r="H233" s="789" t="s">
        <v>951</v>
      </c>
      <c r="I233" s="789" t="s">
        <v>1331</v>
      </c>
      <c r="J233" s="789" t="s">
        <v>1553</v>
      </c>
      <c r="K233" s="789">
        <v>3</v>
      </c>
      <c r="L233" s="789"/>
      <c r="M233" s="789">
        <v>1</v>
      </c>
      <c r="N233" s="789" t="s">
        <v>1335</v>
      </c>
      <c r="O233" s="789">
        <v>3</v>
      </c>
      <c r="P233" s="789">
        <v>684.4</v>
      </c>
      <c r="Q233" s="793">
        <v>2053.1999999999998</v>
      </c>
      <c r="R233" s="790">
        <v>1</v>
      </c>
      <c r="S233" s="790">
        <f t="shared" si="3"/>
        <v>1</v>
      </c>
      <c r="T233" s="789" t="s">
        <v>1684</v>
      </c>
      <c r="U233" s="789"/>
    </row>
    <row r="234" spans="1:21" ht="47.4" thickBot="1">
      <c r="A234" s="791" t="s">
        <v>101</v>
      </c>
      <c r="B234" s="786"/>
      <c r="C234" s="787" t="s">
        <v>124</v>
      </c>
      <c r="D234" s="787" t="s">
        <v>124</v>
      </c>
      <c r="E234" s="787" t="s">
        <v>1685</v>
      </c>
      <c r="F234" s="787" t="str">
        <f>IF($E234 = "", "", VLOOKUP($E234,'[1]levels of intervention'!$A$1:$B$12,2,FALSE))</f>
        <v>primary</v>
      </c>
      <c r="G234" s="814" t="s">
        <v>1686</v>
      </c>
      <c r="H234" s="789" t="s">
        <v>1033</v>
      </c>
      <c r="I234" s="789" t="s">
        <v>1331</v>
      </c>
      <c r="J234" s="789" t="s">
        <v>1424</v>
      </c>
      <c r="K234" s="789">
        <v>3</v>
      </c>
      <c r="L234" s="789"/>
      <c r="M234" s="789">
        <v>1</v>
      </c>
      <c r="N234" s="789" t="s">
        <v>1687</v>
      </c>
      <c r="O234" s="789">
        <v>3</v>
      </c>
      <c r="P234" s="789">
        <v>88.5</v>
      </c>
      <c r="Q234" s="789">
        <v>265.5</v>
      </c>
      <c r="R234" s="790">
        <v>1</v>
      </c>
      <c r="S234" s="790">
        <f t="shared" si="3"/>
        <v>1</v>
      </c>
      <c r="T234" s="789" t="s">
        <v>1407</v>
      </c>
      <c r="U234" s="788" t="s">
        <v>1688</v>
      </c>
    </row>
    <row r="235" spans="1:21" ht="47.4" thickBot="1">
      <c r="A235" s="791" t="s">
        <v>101</v>
      </c>
      <c r="B235" s="786"/>
      <c r="C235" s="787" t="s">
        <v>124</v>
      </c>
      <c r="D235" s="787" t="s">
        <v>124</v>
      </c>
      <c r="E235" s="787" t="s">
        <v>1409</v>
      </c>
      <c r="F235" s="787" t="str">
        <f>IF($E235 = "", "", VLOOKUP($E235,'[1]levels of intervention'!$A$1:$B$12,2,FALSE))</f>
        <v>secondary/tertiary</v>
      </c>
      <c r="G235" s="789"/>
      <c r="H235" s="789" t="s">
        <v>1033</v>
      </c>
      <c r="I235" s="789" t="s">
        <v>1331</v>
      </c>
      <c r="J235" s="789" t="s">
        <v>1424</v>
      </c>
      <c r="K235" s="789">
        <v>14</v>
      </c>
      <c r="L235" s="789"/>
      <c r="M235" s="789">
        <v>1</v>
      </c>
      <c r="N235" s="789" t="s">
        <v>1335</v>
      </c>
      <c r="O235" s="789">
        <v>14</v>
      </c>
      <c r="P235" s="789">
        <v>88.5</v>
      </c>
      <c r="Q235" s="793">
        <v>1239</v>
      </c>
      <c r="R235" s="790">
        <v>1</v>
      </c>
      <c r="S235" s="790">
        <f t="shared" si="3"/>
        <v>1</v>
      </c>
      <c r="T235" s="789" t="s">
        <v>1689</v>
      </c>
      <c r="U235" s="788" t="s">
        <v>1688</v>
      </c>
    </row>
    <row r="236" spans="1:21" ht="94.2" thickBot="1">
      <c r="A236" s="791" t="s">
        <v>101</v>
      </c>
      <c r="B236" s="786"/>
      <c r="C236" s="787" t="s">
        <v>124</v>
      </c>
      <c r="D236" s="787" t="s">
        <v>124</v>
      </c>
      <c r="E236" s="787" t="s">
        <v>1409</v>
      </c>
      <c r="F236" s="787" t="str">
        <f>IF($E236 = "", "", VLOOKUP($E236,'[1]levels of intervention'!$A$1:$B$12,2,FALSE))</f>
        <v>secondary/tertiary</v>
      </c>
      <c r="G236" s="789"/>
      <c r="H236" s="789" t="s">
        <v>883</v>
      </c>
      <c r="I236" s="789" t="s">
        <v>1331</v>
      </c>
      <c r="J236" s="789" t="s">
        <v>1553</v>
      </c>
      <c r="K236" s="789">
        <v>4</v>
      </c>
      <c r="L236" s="789"/>
      <c r="M236" s="789">
        <v>1</v>
      </c>
      <c r="N236" s="789" t="s">
        <v>1335</v>
      </c>
      <c r="O236" s="789">
        <v>4</v>
      </c>
      <c r="P236" s="789">
        <v>821.25</v>
      </c>
      <c r="Q236" s="793">
        <v>3285</v>
      </c>
      <c r="R236" s="790">
        <v>1</v>
      </c>
      <c r="S236" s="790">
        <f t="shared" si="3"/>
        <v>1</v>
      </c>
      <c r="T236" s="789" t="s">
        <v>1690</v>
      </c>
      <c r="U236" s="789"/>
    </row>
    <row r="237" spans="1:21" ht="187.8" thickBot="1">
      <c r="A237" s="791" t="s">
        <v>101</v>
      </c>
      <c r="B237" s="786"/>
      <c r="C237" s="787" t="s">
        <v>124</v>
      </c>
      <c r="D237" s="787" t="s">
        <v>124</v>
      </c>
      <c r="E237" s="787" t="s">
        <v>1409</v>
      </c>
      <c r="F237" s="787" t="str">
        <f>IF($E237 = "", "", VLOOKUP($E237,'[1]levels of intervention'!$A$1:$B$12,2,FALSE))</f>
        <v>secondary/tertiary</v>
      </c>
      <c r="G237" s="789"/>
      <c r="H237" s="789" t="s">
        <v>839</v>
      </c>
      <c r="I237" s="789" t="s">
        <v>1331</v>
      </c>
      <c r="J237" s="789" t="s">
        <v>1432</v>
      </c>
      <c r="K237" s="789">
        <v>14</v>
      </c>
      <c r="L237" s="789"/>
      <c r="M237" s="789">
        <v>1</v>
      </c>
      <c r="N237" s="789" t="s">
        <v>1335</v>
      </c>
      <c r="O237" s="789">
        <v>14</v>
      </c>
      <c r="P237" s="789">
        <v>153.5155</v>
      </c>
      <c r="Q237" s="793">
        <v>2149.2199999999998</v>
      </c>
      <c r="R237" s="790">
        <v>1</v>
      </c>
      <c r="S237" s="790">
        <f t="shared" si="3"/>
        <v>1</v>
      </c>
      <c r="T237" s="789" t="s">
        <v>1691</v>
      </c>
      <c r="U237" s="789"/>
    </row>
    <row r="238" spans="1:21" ht="78.599999999999994" thickBot="1">
      <c r="A238" s="791" t="s">
        <v>101</v>
      </c>
      <c r="B238" s="786"/>
      <c r="C238" s="787" t="s">
        <v>124</v>
      </c>
      <c r="D238" s="787" t="s">
        <v>124</v>
      </c>
      <c r="E238" s="787" t="s">
        <v>1329</v>
      </c>
      <c r="F238" s="787" t="str">
        <f>IF($E238 = "", "", VLOOKUP($E238,'[1]levels of intervention'!$A$1:$B$12,2,FALSE))</f>
        <v>all</v>
      </c>
      <c r="G238" s="789"/>
      <c r="H238" s="789" t="s">
        <v>863</v>
      </c>
      <c r="I238" s="789" t="s">
        <v>1331</v>
      </c>
      <c r="J238" s="789"/>
      <c r="K238" s="789">
        <v>1</v>
      </c>
      <c r="L238" s="789"/>
      <c r="M238" s="789">
        <v>1</v>
      </c>
      <c r="N238" s="789"/>
      <c r="O238" s="789">
        <v>1</v>
      </c>
      <c r="P238" s="789">
        <v>29.486000000000001</v>
      </c>
      <c r="Q238" s="789">
        <v>29.49</v>
      </c>
      <c r="R238" s="790">
        <v>1</v>
      </c>
      <c r="S238" s="790">
        <f t="shared" si="3"/>
        <v>1</v>
      </c>
      <c r="T238" s="789" t="s">
        <v>1581</v>
      </c>
      <c r="U238" s="789"/>
    </row>
    <row r="239" spans="1:21" ht="109.8" thickBot="1">
      <c r="A239" s="791" t="s">
        <v>101</v>
      </c>
      <c r="B239" s="786"/>
      <c r="C239" s="787" t="s">
        <v>124</v>
      </c>
      <c r="D239" s="787" t="s">
        <v>124</v>
      </c>
      <c r="E239" s="787" t="s">
        <v>1409</v>
      </c>
      <c r="F239" s="787" t="str">
        <f>IF($E239 = "", "", VLOOKUP($E239,'[1]levels of intervention'!$A$1:$B$12,2,FALSE))</f>
        <v>secondary/tertiary</v>
      </c>
      <c r="G239" s="789"/>
      <c r="H239" s="789" t="s">
        <v>1032</v>
      </c>
      <c r="I239" s="789"/>
      <c r="J239" s="789" t="s">
        <v>1692</v>
      </c>
      <c r="K239" s="789">
        <v>2</v>
      </c>
      <c r="L239" s="789"/>
      <c r="M239" s="789">
        <v>2</v>
      </c>
      <c r="N239" s="789" t="s">
        <v>1335</v>
      </c>
      <c r="O239" s="789">
        <v>4</v>
      </c>
      <c r="P239" s="789">
        <v>1750</v>
      </c>
      <c r="Q239" s="793">
        <v>7000</v>
      </c>
      <c r="R239" s="790">
        <v>0.5</v>
      </c>
      <c r="S239" s="790">
        <f t="shared" si="3"/>
        <v>0.5</v>
      </c>
      <c r="T239" s="789" t="s">
        <v>1693</v>
      </c>
      <c r="U239" s="788" t="s">
        <v>1694</v>
      </c>
    </row>
    <row r="240" spans="1:21" ht="141" thickBot="1">
      <c r="A240" s="791" t="s">
        <v>101</v>
      </c>
      <c r="B240" s="786"/>
      <c r="C240" s="787" t="s">
        <v>124</v>
      </c>
      <c r="D240" s="787" t="s">
        <v>124</v>
      </c>
      <c r="E240" s="787" t="s">
        <v>1409</v>
      </c>
      <c r="F240" s="787" t="str">
        <f>IF($E240 = "", "", VLOOKUP($E240,'[1]levels of intervention'!$A$1:$B$12,2,FALSE))</f>
        <v>secondary/tertiary</v>
      </c>
      <c r="G240" s="789"/>
      <c r="H240" s="789" t="s">
        <v>1036</v>
      </c>
      <c r="I240" s="789"/>
      <c r="J240" s="789"/>
      <c r="K240" s="789">
        <v>2</v>
      </c>
      <c r="L240" s="789"/>
      <c r="M240" s="789">
        <v>2</v>
      </c>
      <c r="N240" s="789" t="s">
        <v>1335</v>
      </c>
      <c r="O240" s="789">
        <v>4</v>
      </c>
      <c r="P240" s="789">
        <v>1550</v>
      </c>
      <c r="Q240" s="793">
        <v>6200</v>
      </c>
      <c r="R240" s="790">
        <v>0.5</v>
      </c>
      <c r="S240" s="790">
        <f t="shared" si="3"/>
        <v>0.5</v>
      </c>
      <c r="T240" s="789" t="s">
        <v>1693</v>
      </c>
      <c r="U240" s="788" t="s">
        <v>1695</v>
      </c>
    </row>
    <row r="241" spans="1:21" ht="43.8" thickBot="1">
      <c r="A241" s="791" t="s">
        <v>101</v>
      </c>
      <c r="B241" s="786"/>
      <c r="C241" s="787" t="s">
        <v>124</v>
      </c>
      <c r="D241" s="787" t="s">
        <v>124</v>
      </c>
      <c r="E241" s="787" t="s">
        <v>1329</v>
      </c>
      <c r="F241" s="787" t="str">
        <f>IF($E241 = "", "", VLOOKUP($E241,'[1]levels of intervention'!$A$1:$B$12,2,FALSE))</f>
        <v>all</v>
      </c>
      <c r="G241" s="789"/>
      <c r="H241" s="789" t="s">
        <v>1696</v>
      </c>
      <c r="I241" s="789" t="s">
        <v>1358</v>
      </c>
      <c r="J241" s="789" t="s">
        <v>1697</v>
      </c>
      <c r="K241" s="789">
        <v>1</v>
      </c>
      <c r="L241" s="789"/>
      <c r="M241" s="789">
        <v>1</v>
      </c>
      <c r="N241" s="789"/>
      <c r="O241" s="789">
        <v>1</v>
      </c>
      <c r="P241" s="789"/>
      <c r="Q241" s="789">
        <v>0</v>
      </c>
      <c r="R241" s="790">
        <v>1</v>
      </c>
      <c r="S241" s="790">
        <f t="shared" si="3"/>
        <v>1</v>
      </c>
      <c r="T241" s="789" t="s">
        <v>1698</v>
      </c>
      <c r="U241" s="789"/>
    </row>
    <row r="242" spans="1:21" ht="43.8" thickBot="1">
      <c r="A242" s="791" t="s">
        <v>101</v>
      </c>
      <c r="B242" s="786"/>
      <c r="C242" s="787" t="s">
        <v>124</v>
      </c>
      <c r="D242" s="787" t="s">
        <v>124</v>
      </c>
      <c r="E242" s="787" t="s">
        <v>1329</v>
      </c>
      <c r="F242" s="787" t="str">
        <f>IF($E242 = "", "", VLOOKUP($E242,'[1]levels of intervention'!$A$1:$B$12,2,FALSE))</f>
        <v>all</v>
      </c>
      <c r="G242" s="789"/>
      <c r="H242" s="789" t="s">
        <v>1029</v>
      </c>
      <c r="I242" s="789"/>
      <c r="J242" s="789" t="s">
        <v>1699</v>
      </c>
      <c r="K242" s="789">
        <v>1</v>
      </c>
      <c r="L242" s="789"/>
      <c r="M242" s="789">
        <v>1</v>
      </c>
      <c r="N242" s="789" t="s">
        <v>1335</v>
      </c>
      <c r="O242" s="789">
        <v>1</v>
      </c>
      <c r="P242" s="789">
        <v>59</v>
      </c>
      <c r="Q242" s="789">
        <v>59</v>
      </c>
      <c r="R242" s="790">
        <v>1</v>
      </c>
      <c r="S242" s="790">
        <f t="shared" si="3"/>
        <v>1</v>
      </c>
      <c r="T242" s="789" t="s">
        <v>1700</v>
      </c>
      <c r="U242" s="788" t="s">
        <v>1701</v>
      </c>
    </row>
    <row r="243" spans="1:21" ht="43.8" thickBot="1">
      <c r="A243" s="791" t="s">
        <v>101</v>
      </c>
      <c r="B243" s="786"/>
      <c r="C243" s="787" t="s">
        <v>124</v>
      </c>
      <c r="D243" s="787" t="s">
        <v>124</v>
      </c>
      <c r="E243" s="787" t="s">
        <v>1329</v>
      </c>
      <c r="F243" s="787" t="str">
        <f>IF($E243 = "", "", VLOOKUP($E243,'[1]levels of intervention'!$A$1:$B$12,2,FALSE))</f>
        <v>all</v>
      </c>
      <c r="G243" s="789"/>
      <c r="H243" s="789" t="s">
        <v>1037</v>
      </c>
      <c r="I243" s="789"/>
      <c r="J243" s="789" t="s">
        <v>1334</v>
      </c>
      <c r="K243" s="789">
        <v>1</v>
      </c>
      <c r="L243" s="789"/>
      <c r="M243" s="789">
        <v>1</v>
      </c>
      <c r="N243" s="789" t="s">
        <v>1335</v>
      </c>
      <c r="O243" s="789">
        <v>1</v>
      </c>
      <c r="P243" s="789">
        <v>164.85</v>
      </c>
      <c r="Q243" s="789">
        <v>164.85</v>
      </c>
      <c r="R243" s="790">
        <v>1</v>
      </c>
      <c r="S243" s="790">
        <f t="shared" si="3"/>
        <v>1</v>
      </c>
      <c r="T243" s="789" t="s">
        <v>1702</v>
      </c>
      <c r="U243" s="788" t="s">
        <v>1703</v>
      </c>
    </row>
    <row r="244" spans="1:21" ht="43.8" thickBot="1">
      <c r="A244" s="791" t="s">
        <v>101</v>
      </c>
      <c r="B244" s="786"/>
      <c r="C244" s="787" t="s">
        <v>124</v>
      </c>
      <c r="D244" s="787" t="s">
        <v>124</v>
      </c>
      <c r="E244" s="787" t="s">
        <v>1409</v>
      </c>
      <c r="F244" s="787" t="str">
        <f>IF($E244 = "", "", VLOOKUP($E244,'[1]levels of intervention'!$A$1:$B$12,2,FALSE))</f>
        <v>secondary/tertiary</v>
      </c>
      <c r="G244" s="789"/>
      <c r="H244" s="789" t="s">
        <v>1704</v>
      </c>
      <c r="I244" s="789" t="s">
        <v>1358</v>
      </c>
      <c r="J244" s="789"/>
      <c r="K244" s="789">
        <v>1</v>
      </c>
      <c r="L244" s="789"/>
      <c r="M244" s="789"/>
      <c r="N244" s="789"/>
      <c r="O244" s="789">
        <v>1</v>
      </c>
      <c r="P244" s="789">
        <v>182.54</v>
      </c>
      <c r="Q244" s="789">
        <v>182.54</v>
      </c>
      <c r="R244" s="790">
        <v>0.5</v>
      </c>
      <c r="S244" s="790">
        <f t="shared" si="3"/>
        <v>0.5</v>
      </c>
      <c r="T244" s="789" t="s">
        <v>1705</v>
      </c>
      <c r="U244" s="789"/>
    </row>
    <row r="245" spans="1:21" ht="43.8" thickBot="1">
      <c r="A245" s="791" t="s">
        <v>101</v>
      </c>
      <c r="B245" s="786"/>
      <c r="C245" s="787" t="s">
        <v>124</v>
      </c>
      <c r="D245" s="787" t="s">
        <v>124</v>
      </c>
      <c r="E245" s="787" t="s">
        <v>1409</v>
      </c>
      <c r="F245" s="787" t="str">
        <f>IF($E245 = "", "", VLOOKUP($E245,'[1]levels of intervention'!$A$1:$B$12,2,FALSE))</f>
        <v>secondary/tertiary</v>
      </c>
      <c r="G245" s="789"/>
      <c r="H245" s="789" t="s">
        <v>1706</v>
      </c>
      <c r="I245" s="789" t="s">
        <v>1358</v>
      </c>
      <c r="J245" s="789" t="s">
        <v>1707</v>
      </c>
      <c r="K245" s="789">
        <v>1</v>
      </c>
      <c r="L245" s="789"/>
      <c r="M245" s="789"/>
      <c r="N245" s="789"/>
      <c r="O245" s="789">
        <v>1</v>
      </c>
      <c r="P245" s="789"/>
      <c r="Q245" s="789">
        <v>0</v>
      </c>
      <c r="R245" s="790">
        <v>0.5</v>
      </c>
      <c r="S245" s="790">
        <f t="shared" si="3"/>
        <v>0.5</v>
      </c>
      <c r="T245" s="789" t="s">
        <v>1581</v>
      </c>
      <c r="U245" s="789"/>
    </row>
    <row r="246" spans="1:21" ht="43.8" thickBot="1">
      <c r="A246" s="791" t="s">
        <v>101</v>
      </c>
      <c r="B246" s="786"/>
      <c r="C246" s="787" t="s">
        <v>124</v>
      </c>
      <c r="D246" s="787" t="s">
        <v>124</v>
      </c>
      <c r="E246" s="787" t="s">
        <v>1409</v>
      </c>
      <c r="F246" s="787" t="str">
        <f>IF($E246 = "", "", VLOOKUP($E246,'[1]levels of intervention'!$A$1:$B$12,2,FALSE))</f>
        <v>secondary/tertiary</v>
      </c>
      <c r="G246" s="789"/>
      <c r="H246" s="789" t="s">
        <v>1026</v>
      </c>
      <c r="I246" s="789" t="s">
        <v>1331</v>
      </c>
      <c r="J246" s="789" t="s">
        <v>1538</v>
      </c>
      <c r="K246" s="789">
        <v>1</v>
      </c>
      <c r="L246" s="789"/>
      <c r="M246" s="789"/>
      <c r="N246" s="789"/>
      <c r="O246" s="789">
        <v>1</v>
      </c>
      <c r="P246" s="789">
        <v>211.54</v>
      </c>
      <c r="Q246" s="789">
        <v>211.54</v>
      </c>
      <c r="R246" s="790">
        <v>0.5</v>
      </c>
      <c r="S246" s="790">
        <f t="shared" si="3"/>
        <v>0.5</v>
      </c>
      <c r="T246" s="789" t="s">
        <v>1708</v>
      </c>
      <c r="U246" s="789"/>
    </row>
    <row r="247" spans="1:21" ht="47.4" thickBot="1">
      <c r="A247" s="791" t="s">
        <v>101</v>
      </c>
      <c r="B247" s="786"/>
      <c r="C247" s="787" t="s">
        <v>124</v>
      </c>
      <c r="D247" s="787" t="s">
        <v>124</v>
      </c>
      <c r="E247" s="787" t="s">
        <v>1409</v>
      </c>
      <c r="F247" s="787" t="str">
        <f>IF($E247 = "", "", VLOOKUP($E247,'[1]levels of intervention'!$A$1:$B$12,2,FALSE))</f>
        <v>secondary/tertiary</v>
      </c>
      <c r="G247" s="789"/>
      <c r="H247" s="789" t="s">
        <v>970</v>
      </c>
      <c r="I247" s="789" t="s">
        <v>1331</v>
      </c>
      <c r="J247" s="789" t="s">
        <v>1537</v>
      </c>
      <c r="K247" s="789">
        <v>1</v>
      </c>
      <c r="L247" s="789"/>
      <c r="M247" s="789">
        <v>1</v>
      </c>
      <c r="N247" s="789"/>
      <c r="O247" s="789">
        <v>1</v>
      </c>
      <c r="P247" s="789">
        <v>180</v>
      </c>
      <c r="Q247" s="789">
        <v>180</v>
      </c>
      <c r="R247" s="790">
        <v>1</v>
      </c>
      <c r="S247" s="790">
        <f t="shared" si="3"/>
        <v>1</v>
      </c>
      <c r="T247" s="789" t="s">
        <v>1709</v>
      </c>
      <c r="U247" s="788" t="s">
        <v>1312</v>
      </c>
    </row>
    <row r="248" spans="1:21" ht="43.8" thickBot="1">
      <c r="A248" s="791" t="s">
        <v>101</v>
      </c>
      <c r="B248" s="786"/>
      <c r="C248" s="787" t="s">
        <v>124</v>
      </c>
      <c r="D248" s="787" t="s">
        <v>124</v>
      </c>
      <c r="E248" s="787" t="s">
        <v>1409</v>
      </c>
      <c r="F248" s="787" t="str">
        <f>IF($E248 = "", "", VLOOKUP($E248,'[1]levels of intervention'!$A$1:$B$12,2,FALSE))</f>
        <v>secondary/tertiary</v>
      </c>
      <c r="G248" s="789"/>
      <c r="H248" s="789" t="s">
        <v>1710</v>
      </c>
      <c r="I248" s="789" t="s">
        <v>1358</v>
      </c>
      <c r="J248" s="789"/>
      <c r="K248" s="789">
        <v>1</v>
      </c>
      <c r="L248" s="789"/>
      <c r="M248" s="789">
        <v>1</v>
      </c>
      <c r="N248" s="789"/>
      <c r="O248" s="789">
        <v>1</v>
      </c>
      <c r="P248" s="789"/>
      <c r="Q248" s="789">
        <v>0</v>
      </c>
      <c r="R248" s="790">
        <v>1</v>
      </c>
      <c r="S248" s="790">
        <f t="shared" si="3"/>
        <v>1</v>
      </c>
      <c r="T248" s="789" t="s">
        <v>1711</v>
      </c>
      <c r="U248" s="789"/>
    </row>
    <row r="249" spans="1:21" ht="43.8" thickBot="1">
      <c r="A249" s="791" t="s">
        <v>101</v>
      </c>
      <c r="B249" s="786"/>
      <c r="C249" s="787" t="s">
        <v>124</v>
      </c>
      <c r="D249" s="787" t="s">
        <v>124</v>
      </c>
      <c r="E249" s="787" t="s">
        <v>1329</v>
      </c>
      <c r="F249" s="787" t="str">
        <f>IF($E249 = "", "", VLOOKUP($E249,'[1]levels of intervention'!$A$1:$B$12,2,FALSE))</f>
        <v>all</v>
      </c>
      <c r="G249" s="789"/>
      <c r="H249" s="789" t="s">
        <v>1712</v>
      </c>
      <c r="I249" s="789" t="s">
        <v>1358</v>
      </c>
      <c r="J249" s="789"/>
      <c r="K249" s="789">
        <v>1</v>
      </c>
      <c r="L249" s="789"/>
      <c r="M249" s="789">
        <v>1</v>
      </c>
      <c r="N249" s="789"/>
      <c r="O249" s="789">
        <v>1</v>
      </c>
      <c r="P249" s="789"/>
      <c r="Q249" s="789">
        <v>0</v>
      </c>
      <c r="R249" s="790">
        <v>1</v>
      </c>
      <c r="S249" s="790">
        <f t="shared" si="3"/>
        <v>1</v>
      </c>
      <c r="T249" s="789" t="s">
        <v>1713</v>
      </c>
      <c r="U249" s="789"/>
    </row>
    <row r="250" spans="1:21" ht="94.2" thickBot="1">
      <c r="A250" s="791" t="s">
        <v>101</v>
      </c>
      <c r="B250" s="786"/>
      <c r="C250" s="787" t="s">
        <v>124</v>
      </c>
      <c r="D250" s="787" t="s">
        <v>124</v>
      </c>
      <c r="E250" s="787" t="s">
        <v>1371</v>
      </c>
      <c r="F250" s="787" t="str">
        <f>IF($E250 = "", "", VLOOKUP($E250,'[1]levels of intervention'!$A$1:$B$12,2,FALSE))</f>
        <v>secondary/tertiary</v>
      </c>
      <c r="G250" s="789"/>
      <c r="H250" s="789" t="s">
        <v>949</v>
      </c>
      <c r="I250" s="789" t="s">
        <v>1331</v>
      </c>
      <c r="J250" s="789" t="s">
        <v>1354</v>
      </c>
      <c r="K250" s="789">
        <v>1</v>
      </c>
      <c r="L250" s="789">
        <v>3</v>
      </c>
      <c r="M250" s="789">
        <v>7</v>
      </c>
      <c r="N250" s="789"/>
      <c r="O250" s="789">
        <v>21</v>
      </c>
      <c r="P250" s="789">
        <v>753.47</v>
      </c>
      <c r="Q250" s="793">
        <v>15822.87</v>
      </c>
      <c r="R250" s="790">
        <v>0.5</v>
      </c>
      <c r="S250" s="790">
        <f t="shared" si="3"/>
        <v>0.5</v>
      </c>
      <c r="T250" s="789"/>
      <c r="U250" s="789"/>
    </row>
    <row r="251" spans="1:21" ht="43.8" thickBot="1">
      <c r="A251" s="791" t="s">
        <v>101</v>
      </c>
      <c r="B251" s="786"/>
      <c r="C251" s="787" t="s">
        <v>124</v>
      </c>
      <c r="D251" s="787" t="s">
        <v>124</v>
      </c>
      <c r="E251" s="787" t="s">
        <v>1371</v>
      </c>
      <c r="F251" s="787" t="str">
        <f>IF($E251 = "", "", VLOOKUP($E251,'[1]levels of intervention'!$A$1:$B$12,2,FALSE))</f>
        <v>secondary/tertiary</v>
      </c>
      <c r="G251" s="789"/>
      <c r="H251" s="789" t="s">
        <v>1034</v>
      </c>
      <c r="I251" s="789" t="s">
        <v>1331</v>
      </c>
      <c r="J251" s="789" t="s">
        <v>1354</v>
      </c>
      <c r="K251" s="789">
        <v>2</v>
      </c>
      <c r="L251" s="789">
        <v>6</v>
      </c>
      <c r="M251" s="789">
        <v>7</v>
      </c>
      <c r="N251" s="789" t="s">
        <v>1335</v>
      </c>
      <c r="O251" s="789">
        <v>84</v>
      </c>
      <c r="P251" s="789">
        <v>25.5</v>
      </c>
      <c r="Q251" s="793">
        <v>2142</v>
      </c>
      <c r="R251" s="790">
        <v>0.2</v>
      </c>
      <c r="S251" s="790">
        <f t="shared" si="3"/>
        <v>0.2</v>
      </c>
      <c r="T251" s="789"/>
      <c r="U251" s="788" t="s">
        <v>1714</v>
      </c>
    </row>
    <row r="252" spans="1:21" ht="43.8" thickBot="1">
      <c r="A252" s="791" t="s">
        <v>101</v>
      </c>
      <c r="B252" s="786"/>
      <c r="C252" s="787" t="s">
        <v>124</v>
      </c>
      <c r="D252" s="787" t="s">
        <v>124</v>
      </c>
      <c r="E252" s="787" t="s">
        <v>1371</v>
      </c>
      <c r="F252" s="787" t="str">
        <f>IF($E252 = "", "", VLOOKUP($E252,'[1]levels of intervention'!$A$1:$B$12,2,FALSE))</f>
        <v>secondary/tertiary</v>
      </c>
      <c r="G252" s="789"/>
      <c r="H252" s="789" t="s">
        <v>1027</v>
      </c>
      <c r="I252" s="789" t="s">
        <v>1331</v>
      </c>
      <c r="J252" s="789" t="s">
        <v>1354</v>
      </c>
      <c r="K252" s="789">
        <v>0.5</v>
      </c>
      <c r="L252" s="789">
        <v>2</v>
      </c>
      <c r="M252" s="789">
        <v>7</v>
      </c>
      <c r="N252" s="789" t="s">
        <v>1335</v>
      </c>
      <c r="O252" s="789">
        <v>7</v>
      </c>
      <c r="P252" s="789">
        <v>7.52</v>
      </c>
      <c r="Q252" s="789">
        <v>52.64</v>
      </c>
      <c r="R252" s="790">
        <v>0.2</v>
      </c>
      <c r="S252" s="790">
        <f t="shared" si="3"/>
        <v>0.2</v>
      </c>
      <c r="T252" s="789"/>
      <c r="U252" s="788" t="s">
        <v>1715</v>
      </c>
    </row>
    <row r="253" spans="1:21" ht="78.599999999999994" thickBot="1">
      <c r="A253" s="791" t="s">
        <v>101</v>
      </c>
      <c r="B253" s="786"/>
      <c r="C253" s="787" t="s">
        <v>124</v>
      </c>
      <c r="D253" s="787" t="s">
        <v>124</v>
      </c>
      <c r="E253" s="787" t="s">
        <v>1371</v>
      </c>
      <c r="F253" s="787" t="str">
        <f>IF($E253 = "", "", VLOOKUP($E253,'[1]levels of intervention'!$A$1:$B$12,2,FALSE))</f>
        <v>secondary/tertiary</v>
      </c>
      <c r="G253" s="789"/>
      <c r="H253" s="789" t="s">
        <v>1028</v>
      </c>
      <c r="I253" s="789" t="s">
        <v>1331</v>
      </c>
      <c r="J253" s="789" t="s">
        <v>1406</v>
      </c>
      <c r="K253" s="789">
        <v>1</v>
      </c>
      <c r="L253" s="789"/>
      <c r="M253" s="789">
        <v>1</v>
      </c>
      <c r="N253" s="789"/>
      <c r="O253" s="789">
        <v>1</v>
      </c>
      <c r="P253" s="789">
        <v>892.84</v>
      </c>
      <c r="Q253" s="789">
        <v>892.84</v>
      </c>
      <c r="R253" s="790">
        <v>0.2</v>
      </c>
      <c r="S253" s="790">
        <f t="shared" si="3"/>
        <v>0.2</v>
      </c>
      <c r="T253" s="789" t="s">
        <v>1716</v>
      </c>
      <c r="U253" s="789" t="s">
        <v>1717</v>
      </c>
    </row>
    <row r="254" spans="1:21" ht="43.8" thickBot="1">
      <c r="A254" s="791" t="s">
        <v>101</v>
      </c>
      <c r="B254" s="786"/>
      <c r="C254" s="787" t="s">
        <v>124</v>
      </c>
      <c r="D254" s="787" t="s">
        <v>124</v>
      </c>
      <c r="E254" s="787" t="s">
        <v>1371</v>
      </c>
      <c r="F254" s="787" t="str">
        <f>IF($E254 = "", "", VLOOKUP($E254,'[1]levels of intervention'!$A$1:$B$12,2,FALSE))</f>
        <v>secondary/tertiary</v>
      </c>
      <c r="G254" s="789"/>
      <c r="H254" s="789" t="s">
        <v>1035</v>
      </c>
      <c r="I254" s="789" t="s">
        <v>1331</v>
      </c>
      <c r="J254" s="789" t="s">
        <v>1406</v>
      </c>
      <c r="K254" s="789">
        <v>1</v>
      </c>
      <c r="L254" s="789"/>
      <c r="M254" s="789">
        <v>1</v>
      </c>
      <c r="N254" s="789"/>
      <c r="O254" s="789">
        <v>1</v>
      </c>
      <c r="P254" s="789"/>
      <c r="Q254" s="789">
        <v>0</v>
      </c>
      <c r="R254" s="790">
        <v>0.2</v>
      </c>
      <c r="S254" s="790">
        <f t="shared" si="3"/>
        <v>0.2</v>
      </c>
      <c r="T254" s="789" t="s">
        <v>1716</v>
      </c>
      <c r="U254" s="789" t="s">
        <v>1718</v>
      </c>
    </row>
    <row r="255" spans="1:21" ht="43.8" thickBot="1">
      <c r="A255" s="791" t="s">
        <v>101</v>
      </c>
      <c r="B255" s="786"/>
      <c r="C255" s="787" t="s">
        <v>124</v>
      </c>
      <c r="D255" s="787" t="s">
        <v>124</v>
      </c>
      <c r="E255" s="787" t="s">
        <v>1409</v>
      </c>
      <c r="F255" s="787" t="str">
        <f>IF($E255 = "", "", VLOOKUP($E255,'[1]levels of intervention'!$A$1:$B$12,2,FALSE))</f>
        <v>secondary/tertiary</v>
      </c>
      <c r="G255" s="789"/>
      <c r="H255" s="789" t="s">
        <v>1719</v>
      </c>
      <c r="I255" s="789" t="s">
        <v>1358</v>
      </c>
      <c r="J255" s="789" t="s">
        <v>1720</v>
      </c>
      <c r="K255" s="789">
        <v>2</v>
      </c>
      <c r="L255" s="789"/>
      <c r="M255" s="789">
        <v>1</v>
      </c>
      <c r="N255" s="789"/>
      <c r="O255" s="789">
        <v>2</v>
      </c>
      <c r="P255" s="789"/>
      <c r="Q255" s="789">
        <v>0</v>
      </c>
      <c r="R255" s="790">
        <v>1</v>
      </c>
      <c r="S255" s="790">
        <f t="shared" si="3"/>
        <v>1</v>
      </c>
      <c r="T255" s="789" t="s">
        <v>1721</v>
      </c>
      <c r="U255" s="789"/>
    </row>
    <row r="256" spans="1:21" ht="78.599999999999994" thickBot="1">
      <c r="A256" s="791" t="s">
        <v>101</v>
      </c>
      <c r="B256" s="786"/>
      <c r="C256" s="787" t="s">
        <v>124</v>
      </c>
      <c r="D256" s="803" t="s">
        <v>124</v>
      </c>
      <c r="E256" s="787"/>
      <c r="F256" s="787" t="str">
        <f>IF($E256 = "", "", VLOOKUP($E256,'[1]levels of intervention'!$A$1:$B$12,2,FALSE))</f>
        <v/>
      </c>
      <c r="G256" s="789"/>
      <c r="H256" s="789" t="s">
        <v>934</v>
      </c>
      <c r="I256" s="789" t="s">
        <v>1331</v>
      </c>
      <c r="J256" s="789" t="s">
        <v>1424</v>
      </c>
      <c r="K256" s="789">
        <v>1</v>
      </c>
      <c r="L256" s="789">
        <v>3</v>
      </c>
      <c r="M256" s="789">
        <v>7</v>
      </c>
      <c r="N256" s="789"/>
      <c r="O256" s="789">
        <v>21</v>
      </c>
      <c r="P256" s="789">
        <v>31.63</v>
      </c>
      <c r="Q256" s="789">
        <v>664.23</v>
      </c>
      <c r="R256" s="790">
        <v>1</v>
      </c>
      <c r="S256" s="790">
        <f t="shared" si="3"/>
        <v>1</v>
      </c>
      <c r="T256" s="789" t="s">
        <v>1722</v>
      </c>
      <c r="U256" s="789"/>
    </row>
    <row r="257" spans="1:21" ht="78.599999999999994" thickBot="1">
      <c r="A257" s="791" t="s">
        <v>101</v>
      </c>
      <c r="B257" s="786"/>
      <c r="C257" s="787" t="s">
        <v>125</v>
      </c>
      <c r="D257" s="787" t="s">
        <v>125</v>
      </c>
      <c r="E257" s="787" t="s">
        <v>1371</v>
      </c>
      <c r="F257" s="787" t="str">
        <f>IF($E257 = "", "", VLOOKUP($E257,'[1]levels of intervention'!$A$1:$B$12,2,FALSE))</f>
        <v>secondary/tertiary</v>
      </c>
      <c r="G257" s="789" t="s">
        <v>1723</v>
      </c>
      <c r="H257" s="789" t="s">
        <v>875</v>
      </c>
      <c r="I257" s="789" t="s">
        <v>1331</v>
      </c>
      <c r="J257" s="789" t="s">
        <v>1498</v>
      </c>
      <c r="K257" s="789">
        <v>3</v>
      </c>
      <c r="L257" s="789"/>
      <c r="M257" s="789">
        <v>1</v>
      </c>
      <c r="N257" s="789"/>
      <c r="O257" s="789">
        <v>3</v>
      </c>
      <c r="P257" s="789">
        <v>302.24</v>
      </c>
      <c r="Q257" s="789">
        <v>906.72</v>
      </c>
      <c r="R257" s="790">
        <v>1</v>
      </c>
      <c r="S257" s="790">
        <f t="shared" si="3"/>
        <v>1</v>
      </c>
      <c r="T257" s="789" t="s">
        <v>1724</v>
      </c>
      <c r="U257" s="789" t="s">
        <v>1500</v>
      </c>
    </row>
    <row r="258" spans="1:21" ht="125.4" thickBot="1">
      <c r="A258" s="791" t="s">
        <v>101</v>
      </c>
      <c r="B258" s="786"/>
      <c r="C258" s="787" t="s">
        <v>125</v>
      </c>
      <c r="D258" s="787" t="s">
        <v>125</v>
      </c>
      <c r="E258" s="787" t="s">
        <v>1371</v>
      </c>
      <c r="F258" s="787" t="str">
        <f>IF($E258 = "", "", VLOOKUP($E258,'[1]levels of intervention'!$A$1:$B$12,2,FALSE))</f>
        <v>secondary/tertiary</v>
      </c>
      <c r="G258" s="789"/>
      <c r="H258" s="789" t="s">
        <v>876</v>
      </c>
      <c r="I258" s="789" t="s">
        <v>1331</v>
      </c>
      <c r="J258" s="789" t="s">
        <v>1725</v>
      </c>
      <c r="K258" s="789">
        <v>2</v>
      </c>
      <c r="L258" s="789"/>
      <c r="M258" s="789">
        <v>1</v>
      </c>
      <c r="N258" s="789"/>
      <c r="O258" s="789">
        <v>2</v>
      </c>
      <c r="P258" s="789">
        <v>465</v>
      </c>
      <c r="Q258" s="789">
        <v>930</v>
      </c>
      <c r="R258" s="790">
        <v>1</v>
      </c>
      <c r="S258" s="790">
        <f t="shared" si="3"/>
        <v>1</v>
      </c>
      <c r="T258" s="789" t="s">
        <v>1726</v>
      </c>
      <c r="U258" s="815" t="s">
        <v>1678</v>
      </c>
    </row>
    <row r="259" spans="1:21" ht="47.4" thickBot="1">
      <c r="A259" s="791" t="s">
        <v>101</v>
      </c>
      <c r="B259" s="786"/>
      <c r="C259" s="787" t="s">
        <v>125</v>
      </c>
      <c r="D259" s="787" t="s">
        <v>125</v>
      </c>
      <c r="E259" s="787" t="s">
        <v>1371</v>
      </c>
      <c r="F259" s="787" t="str">
        <f>IF($E259 = "", "", VLOOKUP($E259,'[1]levels of intervention'!$A$1:$B$12,2,FALSE))</f>
        <v>secondary/tertiary</v>
      </c>
      <c r="G259" s="789"/>
      <c r="H259" s="789" t="s">
        <v>1011</v>
      </c>
      <c r="I259" s="789" t="s">
        <v>1331</v>
      </c>
      <c r="J259" s="789" t="s">
        <v>1424</v>
      </c>
      <c r="K259" s="789">
        <v>1</v>
      </c>
      <c r="L259" s="789"/>
      <c r="M259" s="789">
        <v>1</v>
      </c>
      <c r="N259" s="789"/>
      <c r="O259" s="789">
        <v>1</v>
      </c>
      <c r="P259" s="789">
        <v>260</v>
      </c>
      <c r="Q259" s="789">
        <v>260</v>
      </c>
      <c r="R259" s="790">
        <v>1</v>
      </c>
      <c r="S259" s="790">
        <f t="shared" si="3"/>
        <v>1</v>
      </c>
      <c r="T259" s="789" t="s">
        <v>1727</v>
      </c>
      <c r="U259" s="788" t="s">
        <v>1312</v>
      </c>
    </row>
    <row r="260" spans="1:21" ht="63" thickBot="1">
      <c r="A260" s="791" t="s">
        <v>101</v>
      </c>
      <c r="B260" s="786"/>
      <c r="C260" s="787" t="s">
        <v>125</v>
      </c>
      <c r="D260" s="787" t="s">
        <v>125</v>
      </c>
      <c r="E260" s="787" t="s">
        <v>1637</v>
      </c>
      <c r="F260" s="787" t="str">
        <f>IF($E260 = "", "", VLOOKUP($E260,'[1]levels of intervention'!$A$1:$B$12,2,FALSE))</f>
        <v>secondary</v>
      </c>
      <c r="G260" s="789"/>
      <c r="H260" s="789" t="s">
        <v>1025</v>
      </c>
      <c r="I260" s="789" t="s">
        <v>1331</v>
      </c>
      <c r="J260" s="789" t="s">
        <v>1334</v>
      </c>
      <c r="K260" s="789">
        <v>0.02</v>
      </c>
      <c r="L260" s="789"/>
      <c r="M260" s="789">
        <v>1</v>
      </c>
      <c r="N260" s="789"/>
      <c r="O260" s="789">
        <v>0.02</v>
      </c>
      <c r="P260" s="789">
        <v>803.68</v>
      </c>
      <c r="Q260" s="789">
        <v>16.07</v>
      </c>
      <c r="R260" s="790">
        <v>1</v>
      </c>
      <c r="S260" s="790">
        <f t="shared" ref="S260:S323" si="4">IF(R260="",1,R260)</f>
        <v>1</v>
      </c>
      <c r="T260" s="789" t="s">
        <v>1728</v>
      </c>
      <c r="U260" s="789"/>
    </row>
    <row r="261" spans="1:21" ht="94.2" thickBot="1">
      <c r="A261" s="791" t="s">
        <v>101</v>
      </c>
      <c r="B261" s="786"/>
      <c r="C261" s="787" t="s">
        <v>125</v>
      </c>
      <c r="D261" s="787" t="s">
        <v>125</v>
      </c>
      <c r="E261" s="787" t="s">
        <v>1371</v>
      </c>
      <c r="F261" s="787" t="str">
        <f>IF($E261 = "", "", VLOOKUP($E261,'[1]levels of intervention'!$A$1:$B$12,2,FALSE))</f>
        <v>secondary/tertiary</v>
      </c>
      <c r="G261" s="789"/>
      <c r="H261" s="789" t="s">
        <v>883</v>
      </c>
      <c r="I261" s="789" t="s">
        <v>1331</v>
      </c>
      <c r="J261" s="789" t="s">
        <v>1553</v>
      </c>
      <c r="K261" s="789">
        <v>6</v>
      </c>
      <c r="L261" s="789"/>
      <c r="M261" s="789">
        <v>1</v>
      </c>
      <c r="N261" s="789"/>
      <c r="O261" s="789">
        <v>6</v>
      </c>
      <c r="P261" s="789">
        <v>821.25</v>
      </c>
      <c r="Q261" s="793">
        <v>4927.5</v>
      </c>
      <c r="R261" s="790">
        <v>1</v>
      </c>
      <c r="S261" s="790">
        <f t="shared" si="4"/>
        <v>1</v>
      </c>
      <c r="T261" s="789" t="s">
        <v>1729</v>
      </c>
      <c r="U261" s="789"/>
    </row>
    <row r="262" spans="1:21" ht="187.8" thickBot="1">
      <c r="A262" s="791" t="s">
        <v>101</v>
      </c>
      <c r="B262" s="786"/>
      <c r="C262" s="787" t="s">
        <v>125</v>
      </c>
      <c r="D262" s="787" t="s">
        <v>125</v>
      </c>
      <c r="E262" s="787" t="s">
        <v>1371</v>
      </c>
      <c r="F262" s="787" t="str">
        <f>IF($E262 = "", "", VLOOKUP($E262,'[1]levels of intervention'!$A$1:$B$12,2,FALSE))</f>
        <v>secondary/tertiary</v>
      </c>
      <c r="G262" s="789"/>
      <c r="H262" s="789" t="s">
        <v>839</v>
      </c>
      <c r="I262" s="789" t="s">
        <v>1331</v>
      </c>
      <c r="J262" s="789" t="s">
        <v>1432</v>
      </c>
      <c r="K262" s="789">
        <v>3</v>
      </c>
      <c r="L262" s="789"/>
      <c r="M262" s="789">
        <v>1</v>
      </c>
      <c r="N262" s="789"/>
      <c r="O262" s="789">
        <v>3</v>
      </c>
      <c r="P262" s="789">
        <v>153.5155</v>
      </c>
      <c r="Q262" s="789">
        <v>460.55</v>
      </c>
      <c r="R262" s="790">
        <v>1</v>
      </c>
      <c r="S262" s="790">
        <f t="shared" si="4"/>
        <v>1</v>
      </c>
      <c r="T262" s="789" t="s">
        <v>1730</v>
      </c>
      <c r="U262" s="789"/>
    </row>
    <row r="263" spans="1:21" ht="78.599999999999994" thickBot="1">
      <c r="A263" s="791" t="s">
        <v>101</v>
      </c>
      <c r="B263" s="786"/>
      <c r="C263" s="787" t="s">
        <v>125</v>
      </c>
      <c r="D263" s="787" t="s">
        <v>125</v>
      </c>
      <c r="E263" s="787" t="s">
        <v>1371</v>
      </c>
      <c r="F263" s="787" t="str">
        <f>IF($E263 = "", "", VLOOKUP($E263,'[1]levels of intervention'!$A$1:$B$12,2,FALSE))</f>
        <v>secondary/tertiary</v>
      </c>
      <c r="G263" s="789"/>
      <c r="H263" s="789" t="s">
        <v>1023</v>
      </c>
      <c r="I263" s="789" t="s">
        <v>1331</v>
      </c>
      <c r="J263" s="789" t="s">
        <v>1731</v>
      </c>
      <c r="K263" s="789">
        <v>1</v>
      </c>
      <c r="L263" s="789"/>
      <c r="M263" s="789">
        <v>1</v>
      </c>
      <c r="N263" s="789"/>
      <c r="O263" s="789">
        <v>1</v>
      </c>
      <c r="P263" s="789">
        <v>123.75</v>
      </c>
      <c r="Q263" s="789">
        <v>123.75</v>
      </c>
      <c r="R263" s="790">
        <v>1</v>
      </c>
      <c r="S263" s="790">
        <f t="shared" si="4"/>
        <v>1</v>
      </c>
      <c r="T263" s="789" t="s">
        <v>1732</v>
      </c>
      <c r="U263" s="789" t="s">
        <v>1733</v>
      </c>
    </row>
    <row r="264" spans="1:21" ht="63" thickBot="1">
      <c r="A264" s="791" t="s">
        <v>101</v>
      </c>
      <c r="B264" s="786"/>
      <c r="C264" s="787" t="s">
        <v>125</v>
      </c>
      <c r="D264" s="787" t="s">
        <v>125</v>
      </c>
      <c r="E264" s="787" t="s">
        <v>1409</v>
      </c>
      <c r="F264" s="787" t="str">
        <f>IF($E264 = "", "", VLOOKUP($E264,'[1]levels of intervention'!$A$1:$B$12,2,FALSE))</f>
        <v>secondary/tertiary</v>
      </c>
      <c r="G264" s="789"/>
      <c r="H264" s="789" t="s">
        <v>1026</v>
      </c>
      <c r="I264" s="789" t="s">
        <v>1331</v>
      </c>
      <c r="J264" s="789"/>
      <c r="K264" s="789">
        <v>1</v>
      </c>
      <c r="L264" s="789"/>
      <c r="M264" s="789">
        <v>1</v>
      </c>
      <c r="N264" s="789"/>
      <c r="O264" s="789">
        <v>1</v>
      </c>
      <c r="P264" s="789">
        <v>244.87</v>
      </c>
      <c r="Q264" s="789">
        <v>244.87</v>
      </c>
      <c r="R264" s="790">
        <v>1</v>
      </c>
      <c r="S264" s="790">
        <f t="shared" si="4"/>
        <v>1</v>
      </c>
      <c r="T264" s="789" t="s">
        <v>1708</v>
      </c>
      <c r="U264" s="809" t="s">
        <v>1539</v>
      </c>
    </row>
    <row r="265" spans="1:21" ht="31.8" thickBot="1">
      <c r="A265" s="791" t="s">
        <v>101</v>
      </c>
      <c r="B265" s="786"/>
      <c r="C265" s="787" t="s">
        <v>125</v>
      </c>
      <c r="D265" s="787" t="s">
        <v>125</v>
      </c>
      <c r="E265" s="787" t="s">
        <v>1409</v>
      </c>
      <c r="F265" s="787" t="str">
        <f>IF($E265 = "", "", VLOOKUP($E265,'[1]levels of intervention'!$A$1:$B$12,2,FALSE))</f>
        <v>secondary/tertiary</v>
      </c>
      <c r="G265" s="789"/>
      <c r="H265" s="789" t="s">
        <v>1734</v>
      </c>
      <c r="I265" s="789" t="s">
        <v>1358</v>
      </c>
      <c r="J265" s="789"/>
      <c r="K265" s="789">
        <v>1</v>
      </c>
      <c r="L265" s="789"/>
      <c r="M265" s="789"/>
      <c r="N265" s="789"/>
      <c r="O265" s="789">
        <v>1</v>
      </c>
      <c r="P265" s="789"/>
      <c r="Q265" s="789">
        <v>0</v>
      </c>
      <c r="R265" s="790">
        <v>1</v>
      </c>
      <c r="S265" s="790">
        <f t="shared" si="4"/>
        <v>1</v>
      </c>
      <c r="T265" s="789" t="s">
        <v>1735</v>
      </c>
      <c r="U265" s="789" t="s">
        <v>1487</v>
      </c>
    </row>
    <row r="266" spans="1:21" ht="31.8" thickBot="1">
      <c r="A266" s="791" t="s">
        <v>101</v>
      </c>
      <c r="B266" s="786"/>
      <c r="C266" s="787" t="s">
        <v>125</v>
      </c>
      <c r="D266" s="787" t="s">
        <v>125</v>
      </c>
      <c r="E266" s="787" t="s">
        <v>1409</v>
      </c>
      <c r="F266" s="787" t="str">
        <f>IF($E266 = "", "", VLOOKUP($E266,'[1]levels of intervention'!$A$1:$B$12,2,FALSE))</f>
        <v>secondary/tertiary</v>
      </c>
      <c r="G266" s="789"/>
      <c r="H266" s="789" t="s">
        <v>1736</v>
      </c>
      <c r="I266" s="789" t="s">
        <v>1358</v>
      </c>
      <c r="J266" s="789"/>
      <c r="K266" s="789">
        <v>1</v>
      </c>
      <c r="L266" s="789"/>
      <c r="M266" s="789"/>
      <c r="N266" s="789"/>
      <c r="O266" s="789">
        <v>1</v>
      </c>
      <c r="P266" s="789"/>
      <c r="Q266" s="789">
        <v>0</v>
      </c>
      <c r="R266" s="790">
        <v>1</v>
      </c>
      <c r="S266" s="790">
        <f t="shared" si="4"/>
        <v>1</v>
      </c>
      <c r="T266" s="789" t="s">
        <v>1737</v>
      </c>
      <c r="U266" s="789" t="s">
        <v>1487</v>
      </c>
    </row>
    <row r="267" spans="1:21" ht="31.8" thickBot="1">
      <c r="A267" s="791" t="s">
        <v>101</v>
      </c>
      <c r="B267" s="786"/>
      <c r="C267" s="787" t="s">
        <v>125</v>
      </c>
      <c r="D267" s="787" t="s">
        <v>125</v>
      </c>
      <c r="E267" s="787" t="s">
        <v>1409</v>
      </c>
      <c r="F267" s="787" t="str">
        <f>IF($E267 = "", "", VLOOKUP($E267,'[1]levels of intervention'!$A$1:$B$12,2,FALSE))</f>
        <v>secondary/tertiary</v>
      </c>
      <c r="G267" s="789"/>
      <c r="H267" s="789" t="s">
        <v>1613</v>
      </c>
      <c r="I267" s="789" t="s">
        <v>1358</v>
      </c>
      <c r="J267" s="789" t="s">
        <v>1738</v>
      </c>
      <c r="K267" s="789">
        <v>3</v>
      </c>
      <c r="L267" s="789"/>
      <c r="M267" s="789"/>
      <c r="N267" s="789"/>
      <c r="O267" s="789">
        <v>3</v>
      </c>
      <c r="P267" s="789"/>
      <c r="Q267" s="789">
        <v>0</v>
      </c>
      <c r="R267" s="790">
        <v>1</v>
      </c>
      <c r="S267" s="790">
        <f t="shared" si="4"/>
        <v>1</v>
      </c>
      <c r="T267" s="789" t="s">
        <v>1739</v>
      </c>
      <c r="U267" s="789" t="s">
        <v>1487</v>
      </c>
    </row>
    <row r="268" spans="1:21" ht="31.8" thickBot="1">
      <c r="A268" s="791" t="s">
        <v>101</v>
      </c>
      <c r="B268" s="786"/>
      <c r="C268" s="787" t="s">
        <v>125</v>
      </c>
      <c r="D268" s="787" t="s">
        <v>125</v>
      </c>
      <c r="E268" s="787" t="s">
        <v>1409</v>
      </c>
      <c r="F268" s="787" t="str">
        <f>IF($E268 = "", "", VLOOKUP($E268,'[1]levels of intervention'!$A$1:$B$12,2,FALSE))</f>
        <v>secondary/tertiary</v>
      </c>
      <c r="G268" s="789"/>
      <c r="H268" s="789" t="s">
        <v>1616</v>
      </c>
      <c r="I268" s="789" t="s">
        <v>1358</v>
      </c>
      <c r="J268" s="789" t="s">
        <v>1617</v>
      </c>
      <c r="K268" s="789">
        <v>3</v>
      </c>
      <c r="L268" s="789"/>
      <c r="M268" s="789" t="s">
        <v>1740</v>
      </c>
      <c r="N268" s="789"/>
      <c r="O268" s="789">
        <v>3</v>
      </c>
      <c r="P268" s="789"/>
      <c r="Q268" s="789">
        <v>0</v>
      </c>
      <c r="R268" s="790">
        <v>1</v>
      </c>
      <c r="S268" s="790">
        <f t="shared" si="4"/>
        <v>1</v>
      </c>
      <c r="T268" s="789" t="s">
        <v>1741</v>
      </c>
      <c r="U268" s="789" t="s">
        <v>1487</v>
      </c>
    </row>
    <row r="269" spans="1:21" ht="31.8" thickBot="1">
      <c r="A269" s="791" t="s">
        <v>101</v>
      </c>
      <c r="B269" s="786"/>
      <c r="C269" s="787" t="s">
        <v>125</v>
      </c>
      <c r="D269" s="787" t="s">
        <v>125</v>
      </c>
      <c r="E269" s="787" t="s">
        <v>1409</v>
      </c>
      <c r="F269" s="787" t="str">
        <f>IF($E269 = "", "", VLOOKUP($E269,'[1]levels of intervention'!$A$1:$B$12,2,FALSE))</f>
        <v>secondary/tertiary</v>
      </c>
      <c r="G269" s="789"/>
      <c r="H269" s="789" t="s">
        <v>1742</v>
      </c>
      <c r="I269" s="789" t="s">
        <v>1358</v>
      </c>
      <c r="J269" s="789" t="s">
        <v>1393</v>
      </c>
      <c r="K269" s="789">
        <v>10</v>
      </c>
      <c r="L269" s="789"/>
      <c r="M269" s="789" t="s">
        <v>1470</v>
      </c>
      <c r="N269" s="789"/>
      <c r="O269" s="789">
        <v>10</v>
      </c>
      <c r="P269" s="789"/>
      <c r="Q269" s="789">
        <v>0</v>
      </c>
      <c r="R269" s="790">
        <v>1</v>
      </c>
      <c r="S269" s="790">
        <f t="shared" si="4"/>
        <v>1</v>
      </c>
      <c r="T269" s="789" t="s">
        <v>1743</v>
      </c>
      <c r="U269" s="789" t="s">
        <v>1487</v>
      </c>
    </row>
    <row r="270" spans="1:21" ht="31.8" thickBot="1">
      <c r="A270" s="791" t="s">
        <v>101</v>
      </c>
      <c r="B270" s="786"/>
      <c r="C270" s="787" t="s">
        <v>125</v>
      </c>
      <c r="D270" s="787" t="s">
        <v>125</v>
      </c>
      <c r="E270" s="787" t="s">
        <v>1409</v>
      </c>
      <c r="F270" s="787" t="str">
        <f>IF($E270 = "", "", VLOOKUP($E270,'[1]levels of intervention'!$A$1:$B$12,2,FALSE))</f>
        <v>secondary/tertiary</v>
      </c>
      <c r="G270" s="789"/>
      <c r="H270" s="789" t="s">
        <v>1604</v>
      </c>
      <c r="I270" s="789" t="s">
        <v>1358</v>
      </c>
      <c r="J270" s="789"/>
      <c r="K270" s="789">
        <v>2</v>
      </c>
      <c r="L270" s="789"/>
      <c r="M270" s="789" t="s">
        <v>1470</v>
      </c>
      <c r="N270" s="789"/>
      <c r="O270" s="789">
        <v>2</v>
      </c>
      <c r="P270" s="789"/>
      <c r="Q270" s="789">
        <v>0</v>
      </c>
      <c r="R270" s="790">
        <v>1</v>
      </c>
      <c r="S270" s="790">
        <f t="shared" si="4"/>
        <v>1</v>
      </c>
      <c r="T270" s="789" t="s">
        <v>1744</v>
      </c>
      <c r="U270" s="789" t="s">
        <v>1487</v>
      </c>
    </row>
    <row r="271" spans="1:21" ht="31.8" thickBot="1">
      <c r="A271" s="791" t="s">
        <v>101</v>
      </c>
      <c r="B271" s="786"/>
      <c r="C271" s="787" t="s">
        <v>125</v>
      </c>
      <c r="D271" s="787" t="s">
        <v>125</v>
      </c>
      <c r="E271" s="787" t="s">
        <v>1409</v>
      </c>
      <c r="F271" s="787" t="str">
        <f>IF($E271 = "", "", VLOOKUP($E271,'[1]levels of intervention'!$A$1:$B$12,2,FALSE))</f>
        <v>secondary/tertiary</v>
      </c>
      <c r="G271" s="789"/>
      <c r="H271" s="789" t="s">
        <v>1745</v>
      </c>
      <c r="I271" s="789" t="s">
        <v>1358</v>
      </c>
      <c r="J271" s="789"/>
      <c r="K271" s="789">
        <v>1</v>
      </c>
      <c r="L271" s="789"/>
      <c r="M271" s="789" t="s">
        <v>1470</v>
      </c>
      <c r="N271" s="789"/>
      <c r="O271" s="789">
        <v>1</v>
      </c>
      <c r="P271" s="789"/>
      <c r="Q271" s="789">
        <v>0</v>
      </c>
      <c r="R271" s="790">
        <v>1</v>
      </c>
      <c r="S271" s="790">
        <f t="shared" si="4"/>
        <v>1</v>
      </c>
      <c r="T271" s="789" t="s">
        <v>1746</v>
      </c>
      <c r="U271" s="789" t="s">
        <v>1487</v>
      </c>
    </row>
    <row r="272" spans="1:21" ht="187.8" thickBot="1">
      <c r="A272" s="791" t="s">
        <v>101</v>
      </c>
      <c r="B272" s="786"/>
      <c r="C272" s="787" t="s">
        <v>125</v>
      </c>
      <c r="D272" s="787" t="s">
        <v>125</v>
      </c>
      <c r="E272" s="787" t="s">
        <v>1371</v>
      </c>
      <c r="F272" s="787" t="str">
        <f>IF($E272 = "", "", VLOOKUP($E272,'[1]levels of intervention'!$A$1:$B$12,2,FALSE))</f>
        <v>secondary/tertiary</v>
      </c>
      <c r="G272" s="789"/>
      <c r="H272" s="789" t="s">
        <v>839</v>
      </c>
      <c r="I272" s="789" t="s">
        <v>1331</v>
      </c>
      <c r="J272" s="789" t="s">
        <v>1432</v>
      </c>
      <c r="K272" s="789">
        <v>2</v>
      </c>
      <c r="L272" s="789">
        <v>1</v>
      </c>
      <c r="M272" s="789">
        <v>1</v>
      </c>
      <c r="N272" s="789"/>
      <c r="O272" s="789">
        <v>2</v>
      </c>
      <c r="P272" s="789">
        <v>153.5155</v>
      </c>
      <c r="Q272" s="789">
        <v>307.02999999999997</v>
      </c>
      <c r="R272" s="790">
        <v>1</v>
      </c>
      <c r="S272" s="790">
        <f t="shared" si="4"/>
        <v>1</v>
      </c>
      <c r="T272" s="789"/>
      <c r="U272" s="789"/>
    </row>
    <row r="273" spans="1:21" ht="78.599999999999994" thickBot="1">
      <c r="A273" s="791" t="s">
        <v>101</v>
      </c>
      <c r="B273" s="786"/>
      <c r="C273" s="787" t="s">
        <v>125</v>
      </c>
      <c r="D273" s="787" t="s">
        <v>125</v>
      </c>
      <c r="E273" s="787" t="s">
        <v>1371</v>
      </c>
      <c r="F273" s="787" t="str">
        <f>IF($E273 = "", "", VLOOKUP($E273,'[1]levels of intervention'!$A$1:$B$12,2,FALSE))</f>
        <v>secondary/tertiary</v>
      </c>
      <c r="G273" s="789"/>
      <c r="H273" s="789" t="s">
        <v>1023</v>
      </c>
      <c r="I273" s="789" t="s">
        <v>1331</v>
      </c>
      <c r="J273" s="789" t="s">
        <v>1424</v>
      </c>
      <c r="K273" s="789">
        <v>1</v>
      </c>
      <c r="L273" s="789"/>
      <c r="M273" s="789" t="s">
        <v>1740</v>
      </c>
      <c r="N273" s="789"/>
      <c r="O273" s="789">
        <v>1</v>
      </c>
      <c r="P273" s="789">
        <v>123.75</v>
      </c>
      <c r="Q273" s="789">
        <v>123.75</v>
      </c>
      <c r="R273" s="790">
        <v>1</v>
      </c>
      <c r="S273" s="790">
        <f t="shared" si="4"/>
        <v>1</v>
      </c>
      <c r="T273" s="789" t="s">
        <v>1747</v>
      </c>
      <c r="U273" s="789" t="s">
        <v>1733</v>
      </c>
    </row>
    <row r="274" spans="1:21" ht="31.8" thickBot="1">
      <c r="A274" s="791" t="s">
        <v>101</v>
      </c>
      <c r="B274" s="786"/>
      <c r="C274" s="787" t="s">
        <v>125</v>
      </c>
      <c r="D274" s="787" t="s">
        <v>125</v>
      </c>
      <c r="E274" s="787" t="s">
        <v>1371</v>
      </c>
      <c r="F274" s="787" t="str">
        <f>IF($E274 = "", "", VLOOKUP($E274,'[1]levels of intervention'!$A$1:$B$12,2,FALSE))</f>
        <v>secondary/tertiary</v>
      </c>
      <c r="G274" s="789" t="s">
        <v>874</v>
      </c>
      <c r="H274" s="789" t="s">
        <v>1748</v>
      </c>
      <c r="I274" s="789" t="s">
        <v>1358</v>
      </c>
      <c r="J274" s="789"/>
      <c r="K274" s="789">
        <v>1</v>
      </c>
      <c r="L274" s="789"/>
      <c r="M274" s="789" t="s">
        <v>1470</v>
      </c>
      <c r="N274" s="789"/>
      <c r="O274" s="789">
        <v>1</v>
      </c>
      <c r="P274" s="789"/>
      <c r="Q274" s="789">
        <v>0</v>
      </c>
      <c r="R274" s="790">
        <v>1</v>
      </c>
      <c r="S274" s="790">
        <f t="shared" si="4"/>
        <v>1</v>
      </c>
      <c r="T274" s="789" t="s">
        <v>1749</v>
      </c>
      <c r="U274" s="789" t="s">
        <v>1487</v>
      </c>
    </row>
    <row r="275" spans="1:21" ht="47.4" thickBot="1">
      <c r="A275" s="791" t="s">
        <v>101</v>
      </c>
      <c r="B275" s="786"/>
      <c r="C275" s="787" t="s">
        <v>125</v>
      </c>
      <c r="D275" s="787" t="s">
        <v>125</v>
      </c>
      <c r="E275" s="787" t="s">
        <v>1371</v>
      </c>
      <c r="F275" s="787" t="str">
        <f>IF($E275 = "", "", VLOOKUP($E275,'[1]levels of intervention'!$A$1:$B$12,2,FALSE))</f>
        <v>secondary/tertiary</v>
      </c>
      <c r="G275" s="789"/>
      <c r="H275" s="789" t="s">
        <v>970</v>
      </c>
      <c r="I275" s="789" t="s">
        <v>1331</v>
      </c>
      <c r="J275" s="789" t="s">
        <v>1537</v>
      </c>
      <c r="K275" s="789">
        <v>3</v>
      </c>
      <c r="L275" s="789"/>
      <c r="M275" s="789">
        <v>1</v>
      </c>
      <c r="N275" s="789"/>
      <c r="O275" s="789">
        <v>3</v>
      </c>
      <c r="P275" s="789">
        <v>180</v>
      </c>
      <c r="Q275" s="789">
        <v>540</v>
      </c>
      <c r="R275" s="790">
        <v>1</v>
      </c>
      <c r="S275" s="790">
        <f t="shared" si="4"/>
        <v>1</v>
      </c>
      <c r="T275" s="789" t="s">
        <v>1750</v>
      </c>
      <c r="U275" s="788" t="s">
        <v>1312</v>
      </c>
    </row>
    <row r="276" spans="1:21" ht="29.4" thickBot="1">
      <c r="A276" s="791" t="s">
        <v>101</v>
      </c>
      <c r="B276" s="786"/>
      <c r="C276" s="787" t="s">
        <v>125</v>
      </c>
      <c r="D276" s="787" t="s">
        <v>125</v>
      </c>
      <c r="E276" s="787" t="s">
        <v>1371</v>
      </c>
      <c r="F276" s="787" t="str">
        <f>IF($E276 = "", "", VLOOKUP($E276,'[1]levels of intervention'!$A$1:$B$12,2,FALSE))</f>
        <v>secondary/tertiary</v>
      </c>
      <c r="G276" s="789"/>
      <c r="H276" s="789" t="s">
        <v>1751</v>
      </c>
      <c r="I276" s="789" t="s">
        <v>1358</v>
      </c>
      <c r="J276" s="789"/>
      <c r="K276" s="789">
        <v>1</v>
      </c>
      <c r="L276" s="789"/>
      <c r="M276" s="789">
        <v>1</v>
      </c>
      <c r="N276" s="789"/>
      <c r="O276" s="789">
        <v>1</v>
      </c>
      <c r="P276" s="789"/>
      <c r="Q276" s="789">
        <v>0</v>
      </c>
      <c r="R276" s="790">
        <v>1</v>
      </c>
      <c r="S276" s="790">
        <f t="shared" si="4"/>
        <v>1</v>
      </c>
      <c r="T276" s="789" t="s">
        <v>1752</v>
      </c>
      <c r="U276" s="789"/>
    </row>
    <row r="277" spans="1:21" ht="31.8" thickBot="1">
      <c r="A277" s="791" t="s">
        <v>101</v>
      </c>
      <c r="B277" s="786"/>
      <c r="C277" s="787" t="s">
        <v>125</v>
      </c>
      <c r="D277" s="787" t="s">
        <v>125</v>
      </c>
      <c r="E277" s="787" t="s">
        <v>1371</v>
      </c>
      <c r="F277" s="787" t="str">
        <f>IF($E277 = "", "", VLOOKUP($E277,'[1]levels of intervention'!$A$1:$B$12,2,FALSE))</f>
        <v>secondary/tertiary</v>
      </c>
      <c r="G277" s="789"/>
      <c r="H277" s="789" t="s">
        <v>1753</v>
      </c>
      <c r="I277" s="789" t="s">
        <v>1358</v>
      </c>
      <c r="J277" s="789"/>
      <c r="K277" s="789">
        <v>1</v>
      </c>
      <c r="L277" s="789"/>
      <c r="M277" s="789">
        <v>1</v>
      </c>
      <c r="N277" s="789"/>
      <c r="O277" s="789">
        <v>1</v>
      </c>
      <c r="P277" s="789"/>
      <c r="Q277" s="789">
        <v>0</v>
      </c>
      <c r="R277" s="790">
        <v>1</v>
      </c>
      <c r="S277" s="790">
        <f t="shared" si="4"/>
        <v>1</v>
      </c>
      <c r="T277" s="789" t="s">
        <v>1754</v>
      </c>
      <c r="U277" s="789" t="s">
        <v>1487</v>
      </c>
    </row>
    <row r="278" spans="1:21" ht="47.4" thickBot="1">
      <c r="A278" s="791" t="s">
        <v>101</v>
      </c>
      <c r="B278" s="786"/>
      <c r="C278" s="787" t="s">
        <v>125</v>
      </c>
      <c r="D278" s="787" t="s">
        <v>125</v>
      </c>
      <c r="E278" s="787" t="s">
        <v>1371</v>
      </c>
      <c r="F278" s="787" t="str">
        <f>IF($E278 = "", "", VLOOKUP($E278,'[1]levels of intervention'!$A$1:$B$12,2,FALSE))</f>
        <v>secondary/tertiary</v>
      </c>
      <c r="G278" s="789"/>
      <c r="H278" s="789" t="s">
        <v>1755</v>
      </c>
      <c r="I278" s="789" t="s">
        <v>1358</v>
      </c>
      <c r="J278" s="789"/>
      <c r="K278" s="789">
        <v>2</v>
      </c>
      <c r="L278" s="789"/>
      <c r="M278" s="789">
        <v>1</v>
      </c>
      <c r="N278" s="789"/>
      <c r="O278" s="789">
        <v>2</v>
      </c>
      <c r="P278" s="789"/>
      <c r="Q278" s="789">
        <v>0</v>
      </c>
      <c r="R278" s="790">
        <v>1</v>
      </c>
      <c r="S278" s="790">
        <f t="shared" si="4"/>
        <v>1</v>
      </c>
      <c r="T278" s="789" t="s">
        <v>1756</v>
      </c>
      <c r="U278" s="789" t="s">
        <v>1487</v>
      </c>
    </row>
    <row r="279" spans="1:21" ht="31.8" thickBot="1">
      <c r="A279" s="791" t="s">
        <v>101</v>
      </c>
      <c r="B279" s="786"/>
      <c r="C279" s="787" t="s">
        <v>125</v>
      </c>
      <c r="D279" s="803" t="s">
        <v>125</v>
      </c>
      <c r="E279" s="787"/>
      <c r="F279" s="787" t="str">
        <f>IF($E279 = "", "", VLOOKUP($E279,'[1]levels of intervention'!$A$1:$B$12,2,FALSE))</f>
        <v/>
      </c>
      <c r="G279" s="789"/>
      <c r="H279" s="789" t="s">
        <v>1629</v>
      </c>
      <c r="I279" s="789" t="s">
        <v>1358</v>
      </c>
      <c r="J279" s="789"/>
      <c r="K279" s="789">
        <v>1</v>
      </c>
      <c r="L279" s="789"/>
      <c r="M279" s="789">
        <v>1</v>
      </c>
      <c r="N279" s="789"/>
      <c r="O279" s="789">
        <v>1</v>
      </c>
      <c r="P279" s="789"/>
      <c r="Q279" s="789">
        <v>0</v>
      </c>
      <c r="R279" s="790">
        <v>1</v>
      </c>
      <c r="S279" s="790">
        <f t="shared" si="4"/>
        <v>1</v>
      </c>
      <c r="T279" s="789" t="s">
        <v>1630</v>
      </c>
      <c r="U279" s="789" t="s">
        <v>1487</v>
      </c>
    </row>
    <row r="280" spans="1:21" ht="78.599999999999994" thickBot="1">
      <c r="A280" s="791" t="s">
        <v>101</v>
      </c>
      <c r="B280" s="786"/>
      <c r="C280" s="787" t="s">
        <v>125</v>
      </c>
      <c r="D280" s="787" t="s">
        <v>125</v>
      </c>
      <c r="E280" s="787" t="s">
        <v>1371</v>
      </c>
      <c r="F280" s="787" t="str">
        <f>IF($E280 = "", "", VLOOKUP($E280,'[1]levels of intervention'!$A$1:$B$12,2,FALSE))</f>
        <v>secondary/tertiary</v>
      </c>
      <c r="G280" s="789"/>
      <c r="H280" s="789" t="s">
        <v>871</v>
      </c>
      <c r="I280" s="789" t="s">
        <v>1331</v>
      </c>
      <c r="J280" s="789" t="s">
        <v>1424</v>
      </c>
      <c r="K280" s="789">
        <v>1</v>
      </c>
      <c r="L280" s="789"/>
      <c r="M280" s="789">
        <v>1</v>
      </c>
      <c r="N280" s="789" t="s">
        <v>1532</v>
      </c>
      <c r="O280" s="789">
        <v>1</v>
      </c>
      <c r="P280" s="789">
        <v>130.36000000000001</v>
      </c>
      <c r="Q280" s="789">
        <v>130.36000000000001</v>
      </c>
      <c r="R280" s="790">
        <v>0.2</v>
      </c>
      <c r="S280" s="790">
        <f t="shared" si="4"/>
        <v>0.2</v>
      </c>
      <c r="T280" s="789" t="s">
        <v>1757</v>
      </c>
      <c r="U280" s="789"/>
    </row>
    <row r="281" spans="1:21" ht="94.2" thickBot="1">
      <c r="A281" s="791" t="s">
        <v>101</v>
      </c>
      <c r="B281" s="786"/>
      <c r="C281" s="787" t="s">
        <v>125</v>
      </c>
      <c r="D281" s="787" t="s">
        <v>125</v>
      </c>
      <c r="E281" s="787" t="s">
        <v>1371</v>
      </c>
      <c r="F281" s="787" t="str">
        <f>IF($E281 = "", "", VLOOKUP($E281,'[1]levels of intervention'!$A$1:$B$12,2,FALSE))</f>
        <v>secondary/tertiary</v>
      </c>
      <c r="G281" s="789"/>
      <c r="H281" s="789" t="s">
        <v>883</v>
      </c>
      <c r="I281" s="789" t="s">
        <v>1331</v>
      </c>
      <c r="J281" s="789" t="s">
        <v>1758</v>
      </c>
      <c r="K281" s="789">
        <v>4</v>
      </c>
      <c r="L281" s="789"/>
      <c r="M281" s="789">
        <v>1</v>
      </c>
      <c r="N281" s="789" t="s">
        <v>1532</v>
      </c>
      <c r="O281" s="789">
        <v>4</v>
      </c>
      <c r="P281" s="789">
        <v>821.25</v>
      </c>
      <c r="Q281" s="793">
        <v>3285</v>
      </c>
      <c r="R281" s="790">
        <v>1</v>
      </c>
      <c r="S281" s="790">
        <f t="shared" si="4"/>
        <v>1</v>
      </c>
      <c r="T281" s="789" t="s">
        <v>1690</v>
      </c>
      <c r="U281" s="789"/>
    </row>
    <row r="282" spans="1:21" ht="187.8" thickBot="1">
      <c r="A282" s="791" t="s">
        <v>101</v>
      </c>
      <c r="B282" s="786"/>
      <c r="C282" s="787" t="s">
        <v>125</v>
      </c>
      <c r="D282" s="787" t="s">
        <v>125</v>
      </c>
      <c r="E282" s="787" t="s">
        <v>1371</v>
      </c>
      <c r="F282" s="787" t="str">
        <f>IF($E282 = "", "", VLOOKUP($E282,'[1]levels of intervention'!$A$1:$B$12,2,FALSE))</f>
        <v>secondary/tertiary</v>
      </c>
      <c r="G282" s="789"/>
      <c r="H282" s="789" t="s">
        <v>839</v>
      </c>
      <c r="I282" s="789" t="s">
        <v>1331</v>
      </c>
      <c r="J282" s="789" t="s">
        <v>1432</v>
      </c>
      <c r="K282" s="789">
        <v>1</v>
      </c>
      <c r="L282" s="789"/>
      <c r="M282" s="789">
        <v>1</v>
      </c>
      <c r="N282" s="789" t="s">
        <v>1532</v>
      </c>
      <c r="O282" s="789">
        <v>1</v>
      </c>
      <c r="P282" s="789">
        <v>153.5155</v>
      </c>
      <c r="Q282" s="789">
        <v>153.52000000000001</v>
      </c>
      <c r="R282" s="790">
        <v>1</v>
      </c>
      <c r="S282" s="790">
        <f t="shared" si="4"/>
        <v>1</v>
      </c>
      <c r="T282" s="789" t="s">
        <v>1391</v>
      </c>
      <c r="U282" s="789"/>
    </row>
    <row r="283" spans="1:21" ht="94.2" thickBot="1">
      <c r="A283" s="791" t="s">
        <v>101</v>
      </c>
      <c r="B283" s="786"/>
      <c r="C283" s="787" t="s">
        <v>125</v>
      </c>
      <c r="D283" s="787" t="s">
        <v>125</v>
      </c>
      <c r="E283" s="787" t="s">
        <v>1371</v>
      </c>
      <c r="F283" s="787" t="str">
        <f>IF($E283 = "", "", VLOOKUP($E283,'[1]levels of intervention'!$A$1:$B$12,2,FALSE))</f>
        <v>secondary/tertiary</v>
      </c>
      <c r="G283" s="789"/>
      <c r="H283" s="789" t="s">
        <v>877</v>
      </c>
      <c r="I283" s="789" t="s">
        <v>1331</v>
      </c>
      <c r="J283" s="789" t="s">
        <v>1388</v>
      </c>
      <c r="K283" s="789">
        <v>1</v>
      </c>
      <c r="L283" s="789"/>
      <c r="M283" s="789">
        <v>1</v>
      </c>
      <c r="N283" s="789" t="s">
        <v>1532</v>
      </c>
      <c r="O283" s="789">
        <v>1</v>
      </c>
      <c r="P283" s="789">
        <v>1764.94</v>
      </c>
      <c r="Q283" s="793">
        <v>1764.94</v>
      </c>
      <c r="R283" s="790">
        <v>1</v>
      </c>
      <c r="S283" s="790">
        <f t="shared" si="4"/>
        <v>1</v>
      </c>
      <c r="T283" s="789" t="s">
        <v>1759</v>
      </c>
      <c r="U283" s="789"/>
    </row>
    <row r="284" spans="1:21" ht="63" thickBot="1">
      <c r="A284" s="791" t="s">
        <v>101</v>
      </c>
      <c r="B284" s="786"/>
      <c r="C284" s="787" t="s">
        <v>125</v>
      </c>
      <c r="D284" s="787" t="s">
        <v>125</v>
      </c>
      <c r="E284" s="787" t="s">
        <v>1371</v>
      </c>
      <c r="F284" s="787" t="str">
        <f>IF($E284 = "", "", VLOOKUP($E284,'[1]levels of intervention'!$A$1:$B$12,2,FALSE))</f>
        <v>secondary/tertiary</v>
      </c>
      <c r="G284" s="789" t="s">
        <v>1760</v>
      </c>
      <c r="H284" s="789" t="s">
        <v>853</v>
      </c>
      <c r="I284" s="789" t="s">
        <v>1331</v>
      </c>
      <c r="J284" s="789" t="s">
        <v>1388</v>
      </c>
      <c r="K284" s="789">
        <v>2</v>
      </c>
      <c r="L284" s="789"/>
      <c r="M284" s="789">
        <v>1</v>
      </c>
      <c r="N284" s="789" t="s">
        <v>1532</v>
      </c>
      <c r="O284" s="789">
        <v>2</v>
      </c>
      <c r="P284" s="789">
        <v>178.43</v>
      </c>
      <c r="Q284" s="789">
        <v>356.86</v>
      </c>
      <c r="R284" s="790">
        <v>1</v>
      </c>
      <c r="S284" s="790">
        <f t="shared" si="4"/>
        <v>1</v>
      </c>
      <c r="T284" s="789" t="s">
        <v>1389</v>
      </c>
      <c r="U284" s="789"/>
    </row>
    <row r="285" spans="1:21" ht="94.2" thickBot="1">
      <c r="A285" s="791" t="s">
        <v>101</v>
      </c>
      <c r="B285" s="786"/>
      <c r="C285" s="787" t="s">
        <v>125</v>
      </c>
      <c r="D285" s="787" t="s">
        <v>125</v>
      </c>
      <c r="E285" s="787" t="s">
        <v>1371</v>
      </c>
      <c r="F285" s="787" t="str">
        <f>IF($E285 = "", "", VLOOKUP($E285,'[1]levels of intervention'!$A$1:$B$12,2,FALSE))</f>
        <v>secondary/tertiary</v>
      </c>
      <c r="G285" s="789" t="s">
        <v>132</v>
      </c>
      <c r="H285" s="789" t="s">
        <v>1004</v>
      </c>
      <c r="I285" s="789" t="s">
        <v>1331</v>
      </c>
      <c r="J285" s="789" t="s">
        <v>1647</v>
      </c>
      <c r="K285" s="789">
        <v>1</v>
      </c>
      <c r="L285" s="789"/>
      <c r="M285" s="789">
        <v>1</v>
      </c>
      <c r="N285" s="789" t="s">
        <v>1532</v>
      </c>
      <c r="O285" s="789">
        <v>1</v>
      </c>
      <c r="P285" s="789">
        <v>216.97</v>
      </c>
      <c r="Q285" s="789">
        <v>216.97</v>
      </c>
      <c r="R285" s="790">
        <v>1</v>
      </c>
      <c r="S285" s="790">
        <f t="shared" si="4"/>
        <v>1</v>
      </c>
      <c r="T285" s="789" t="s">
        <v>1670</v>
      </c>
      <c r="U285" s="789" t="s">
        <v>1671</v>
      </c>
    </row>
    <row r="286" spans="1:21" ht="63" thickBot="1">
      <c r="A286" s="791" t="s">
        <v>101</v>
      </c>
      <c r="B286" s="786"/>
      <c r="C286" s="787" t="s">
        <v>125</v>
      </c>
      <c r="D286" s="787" t="s">
        <v>125</v>
      </c>
      <c r="E286" s="787" t="s">
        <v>1371</v>
      </c>
      <c r="F286" s="787" t="str">
        <f>IF($E286 = "", "", VLOOKUP($E286,'[1]levels of intervention'!$A$1:$B$12,2,FALSE))</f>
        <v>secondary/tertiary</v>
      </c>
      <c r="G286" s="789"/>
      <c r="H286" s="789" t="s">
        <v>1024</v>
      </c>
      <c r="I286" s="789"/>
      <c r="J286" s="789" t="s">
        <v>1531</v>
      </c>
      <c r="K286" s="789">
        <v>1</v>
      </c>
      <c r="L286" s="789"/>
      <c r="M286" s="789">
        <v>1</v>
      </c>
      <c r="N286" s="789" t="s">
        <v>1532</v>
      </c>
      <c r="O286" s="789">
        <v>1</v>
      </c>
      <c r="P286" s="789">
        <v>325.95</v>
      </c>
      <c r="Q286" s="789">
        <v>325.95</v>
      </c>
      <c r="R286" s="790">
        <v>1</v>
      </c>
      <c r="S286" s="790">
        <f t="shared" si="4"/>
        <v>1</v>
      </c>
      <c r="T286" s="789" t="s">
        <v>1601</v>
      </c>
      <c r="U286" s="788" t="s">
        <v>1534</v>
      </c>
    </row>
    <row r="287" spans="1:21" ht="63" thickBot="1">
      <c r="A287" s="791" t="s">
        <v>101</v>
      </c>
      <c r="B287" s="786"/>
      <c r="C287" s="787" t="s">
        <v>125</v>
      </c>
      <c r="D287" s="787" t="s">
        <v>125</v>
      </c>
      <c r="E287" s="787" t="s">
        <v>1371</v>
      </c>
      <c r="F287" s="787" t="str">
        <f>IF($E287 = "", "", VLOOKUP($E287,'[1]levels of intervention'!$A$1:$B$12,2,FALSE))</f>
        <v>secondary/tertiary</v>
      </c>
      <c r="G287" s="789" t="s">
        <v>884</v>
      </c>
      <c r="H287" s="789" t="s">
        <v>931</v>
      </c>
      <c r="I287" s="789" t="s">
        <v>1331</v>
      </c>
      <c r="J287" s="789" t="s">
        <v>1341</v>
      </c>
      <c r="K287" s="789">
        <v>1</v>
      </c>
      <c r="L287" s="789"/>
      <c r="M287" s="789">
        <v>1</v>
      </c>
      <c r="N287" s="789" t="s">
        <v>1532</v>
      </c>
      <c r="O287" s="789">
        <v>1</v>
      </c>
      <c r="P287" s="789">
        <v>15.637700000000001</v>
      </c>
      <c r="Q287" s="789">
        <v>15.64</v>
      </c>
      <c r="R287" s="790">
        <v>1</v>
      </c>
      <c r="S287" s="790">
        <f t="shared" si="4"/>
        <v>1</v>
      </c>
      <c r="T287" s="789" t="s">
        <v>1761</v>
      </c>
      <c r="U287" s="789"/>
    </row>
    <row r="288" spans="1:21" ht="63" thickBot="1">
      <c r="A288" s="791" t="s">
        <v>101</v>
      </c>
      <c r="B288" s="786"/>
      <c r="C288" s="787" t="s">
        <v>125</v>
      </c>
      <c r="D288" s="787" t="s">
        <v>125</v>
      </c>
      <c r="E288" s="787" t="s">
        <v>1371</v>
      </c>
      <c r="F288" s="787" t="str">
        <f>IF($E288 = "", "", VLOOKUP($E288,'[1]levels of intervention'!$A$1:$B$12,2,FALSE))</f>
        <v>secondary/tertiary</v>
      </c>
      <c r="G288" s="789"/>
      <c r="H288" s="789" t="s">
        <v>977</v>
      </c>
      <c r="I288" s="789" t="s">
        <v>1331</v>
      </c>
      <c r="J288" s="789" t="s">
        <v>1462</v>
      </c>
      <c r="K288" s="789">
        <v>4</v>
      </c>
      <c r="L288" s="789"/>
      <c r="M288" s="789">
        <v>1</v>
      </c>
      <c r="N288" s="789" t="s">
        <v>1532</v>
      </c>
      <c r="O288" s="789">
        <v>4</v>
      </c>
      <c r="P288" s="789">
        <v>269.85000000000002</v>
      </c>
      <c r="Q288" s="793">
        <v>1079.4000000000001</v>
      </c>
      <c r="R288" s="790">
        <v>1</v>
      </c>
      <c r="S288" s="790">
        <f t="shared" si="4"/>
        <v>1</v>
      </c>
      <c r="T288" s="789" t="s">
        <v>1762</v>
      </c>
      <c r="U288" s="789"/>
    </row>
    <row r="289" spans="1:21" ht="78.599999999999994" thickBot="1">
      <c r="A289" s="791" t="s">
        <v>101</v>
      </c>
      <c r="B289" s="786"/>
      <c r="C289" s="787" t="s">
        <v>125</v>
      </c>
      <c r="D289" s="787" t="s">
        <v>125</v>
      </c>
      <c r="E289" s="787" t="s">
        <v>1371</v>
      </c>
      <c r="F289" s="787" t="str">
        <f>IF($E289 = "", "", VLOOKUP($E289,'[1]levels of intervention'!$A$1:$B$12,2,FALSE))</f>
        <v>secondary/tertiary</v>
      </c>
      <c r="G289" s="789"/>
      <c r="H289" s="789" t="s">
        <v>880</v>
      </c>
      <c r="I289" s="789" t="s">
        <v>1331</v>
      </c>
      <c r="J289" s="789" t="s">
        <v>1763</v>
      </c>
      <c r="K289" s="789">
        <v>0.5</v>
      </c>
      <c r="L289" s="789"/>
      <c r="M289" s="789">
        <v>1</v>
      </c>
      <c r="N289" s="789" t="s">
        <v>1532</v>
      </c>
      <c r="O289" s="789">
        <v>0.5</v>
      </c>
      <c r="P289" s="789">
        <v>84.78</v>
      </c>
      <c r="Q289" s="789">
        <v>42.39</v>
      </c>
      <c r="R289" s="790">
        <v>1</v>
      </c>
      <c r="S289" s="790">
        <f t="shared" si="4"/>
        <v>1</v>
      </c>
      <c r="T289" s="789" t="s">
        <v>1764</v>
      </c>
      <c r="U289" s="789"/>
    </row>
    <row r="290" spans="1:21" ht="109.8" thickBot="1">
      <c r="A290" s="791" t="s">
        <v>101</v>
      </c>
      <c r="B290" s="786"/>
      <c r="C290" s="787" t="s">
        <v>125</v>
      </c>
      <c r="D290" s="787" t="s">
        <v>125</v>
      </c>
      <c r="E290" s="787" t="s">
        <v>1371</v>
      </c>
      <c r="F290" s="787" t="str">
        <f>IF($E290 = "", "", VLOOKUP($E290,'[1]levels of intervention'!$A$1:$B$12,2,FALSE))</f>
        <v>secondary/tertiary</v>
      </c>
      <c r="G290" s="789"/>
      <c r="H290" s="789" t="s">
        <v>872</v>
      </c>
      <c r="I290" s="789" t="s">
        <v>1331</v>
      </c>
      <c r="J290" s="789" t="s">
        <v>1462</v>
      </c>
      <c r="K290" s="789">
        <v>2</v>
      </c>
      <c r="L290" s="789"/>
      <c r="M290" s="789">
        <v>1</v>
      </c>
      <c r="N290" s="789" t="s">
        <v>1532</v>
      </c>
      <c r="O290" s="789">
        <v>2</v>
      </c>
      <c r="P290" s="789">
        <v>306.88416669999998</v>
      </c>
      <c r="Q290" s="789">
        <v>613.77</v>
      </c>
      <c r="R290" s="790">
        <v>1</v>
      </c>
      <c r="S290" s="790">
        <f t="shared" si="4"/>
        <v>1</v>
      </c>
      <c r="T290" s="789" t="s">
        <v>1765</v>
      </c>
      <c r="U290" s="789"/>
    </row>
    <row r="291" spans="1:21" ht="156.6" thickBot="1">
      <c r="A291" s="791" t="s">
        <v>101</v>
      </c>
      <c r="B291" s="786"/>
      <c r="C291" s="787" t="s">
        <v>125</v>
      </c>
      <c r="D291" s="787" t="s">
        <v>125</v>
      </c>
      <c r="E291" s="787" t="s">
        <v>1371</v>
      </c>
      <c r="F291" s="787" t="str">
        <f>IF($E291 = "", "", VLOOKUP($E291,'[1]levels of intervention'!$A$1:$B$12,2,FALSE))</f>
        <v>secondary/tertiary</v>
      </c>
      <c r="G291" s="789"/>
      <c r="H291" s="789" t="s">
        <v>882</v>
      </c>
      <c r="I291" s="789" t="s">
        <v>1331</v>
      </c>
      <c r="J291" s="789" t="s">
        <v>1462</v>
      </c>
      <c r="K291" s="789">
        <v>1</v>
      </c>
      <c r="L291" s="789"/>
      <c r="M291" s="789">
        <v>1</v>
      </c>
      <c r="N291" s="789" t="s">
        <v>1532</v>
      </c>
      <c r="O291" s="789">
        <v>1</v>
      </c>
      <c r="P291" s="789">
        <v>1671.666667</v>
      </c>
      <c r="Q291" s="793">
        <v>1671.67</v>
      </c>
      <c r="R291" s="790">
        <v>1</v>
      </c>
      <c r="S291" s="790">
        <f t="shared" si="4"/>
        <v>1</v>
      </c>
      <c r="T291" s="789" t="s">
        <v>1766</v>
      </c>
      <c r="U291" s="789"/>
    </row>
    <row r="292" spans="1:21" ht="94.2" thickBot="1">
      <c r="A292" s="791" t="s">
        <v>101</v>
      </c>
      <c r="B292" s="786"/>
      <c r="C292" s="787" t="s">
        <v>125</v>
      </c>
      <c r="D292" s="787" t="s">
        <v>125</v>
      </c>
      <c r="E292" s="787" t="s">
        <v>1371</v>
      </c>
      <c r="F292" s="787" t="str">
        <f>IF($E292 = "", "", VLOOKUP($E292,'[1]levels of intervention'!$A$1:$B$12,2,FALSE))</f>
        <v>secondary/tertiary</v>
      </c>
      <c r="G292" s="789"/>
      <c r="H292" s="789" t="s">
        <v>881</v>
      </c>
      <c r="I292" s="789" t="s">
        <v>1331</v>
      </c>
      <c r="J292" s="789" t="s">
        <v>1527</v>
      </c>
      <c r="K292" s="789">
        <v>1</v>
      </c>
      <c r="L292" s="789"/>
      <c r="M292" s="789">
        <v>1</v>
      </c>
      <c r="N292" s="789" t="s">
        <v>1532</v>
      </c>
      <c r="O292" s="789">
        <v>1</v>
      </c>
      <c r="P292" s="789">
        <v>37.479799999999997</v>
      </c>
      <c r="Q292" s="789">
        <v>37.479999999999997</v>
      </c>
      <c r="R292" s="790">
        <v>1</v>
      </c>
      <c r="S292" s="790">
        <f t="shared" si="4"/>
        <v>1</v>
      </c>
      <c r="T292" s="789" t="s">
        <v>1767</v>
      </c>
      <c r="U292" s="789"/>
    </row>
    <row r="293" spans="1:21" ht="63" thickBot="1">
      <c r="A293" s="791" t="s">
        <v>101</v>
      </c>
      <c r="B293" s="786"/>
      <c r="C293" s="787" t="s">
        <v>125</v>
      </c>
      <c r="D293" s="787" t="s">
        <v>125</v>
      </c>
      <c r="E293" s="787" t="s">
        <v>1371</v>
      </c>
      <c r="F293" s="787" t="str">
        <f>IF($E293 = "", "", VLOOKUP($E293,'[1]levels of intervention'!$A$1:$B$12,2,FALSE))</f>
        <v>secondary/tertiary</v>
      </c>
      <c r="G293" s="789"/>
      <c r="H293" s="789" t="s">
        <v>953</v>
      </c>
      <c r="I293" s="789" t="s">
        <v>1331</v>
      </c>
      <c r="J293" s="789" t="s">
        <v>1388</v>
      </c>
      <c r="K293" s="789">
        <v>40</v>
      </c>
      <c r="L293" s="789"/>
      <c r="M293" s="789">
        <v>1</v>
      </c>
      <c r="N293" s="789" t="s">
        <v>1335</v>
      </c>
      <c r="O293" s="789">
        <v>40</v>
      </c>
      <c r="P293" s="789">
        <v>138.46</v>
      </c>
      <c r="Q293" s="793">
        <v>5538.4</v>
      </c>
      <c r="R293" s="790">
        <v>1</v>
      </c>
      <c r="S293" s="790">
        <f t="shared" si="4"/>
        <v>1</v>
      </c>
      <c r="T293" s="789" t="s">
        <v>1768</v>
      </c>
      <c r="U293" s="789"/>
    </row>
    <row r="294" spans="1:21" ht="78.599999999999994" thickBot="1">
      <c r="A294" s="791" t="s">
        <v>101</v>
      </c>
      <c r="B294" s="786"/>
      <c r="C294" s="787" t="s">
        <v>125</v>
      </c>
      <c r="D294" s="787" t="s">
        <v>125</v>
      </c>
      <c r="E294" s="787" t="s">
        <v>1371</v>
      </c>
      <c r="F294" s="787" t="str">
        <f>IF($E294 = "", "", VLOOKUP($E294,'[1]levels of intervention'!$A$1:$B$12,2,FALSE))</f>
        <v>secondary/tertiary</v>
      </c>
      <c r="G294" s="789"/>
      <c r="H294" s="789" t="s">
        <v>855</v>
      </c>
      <c r="I294" s="789" t="s">
        <v>1331</v>
      </c>
      <c r="J294" s="789" t="s">
        <v>1388</v>
      </c>
      <c r="K294" s="789">
        <v>15</v>
      </c>
      <c r="L294" s="789"/>
      <c r="M294" s="789">
        <v>1</v>
      </c>
      <c r="N294" s="789" t="s">
        <v>1335</v>
      </c>
      <c r="O294" s="789">
        <v>15</v>
      </c>
      <c r="P294" s="789">
        <v>43.09</v>
      </c>
      <c r="Q294" s="789">
        <v>646.35</v>
      </c>
      <c r="R294" s="790">
        <v>1</v>
      </c>
      <c r="S294" s="790">
        <f t="shared" si="4"/>
        <v>1</v>
      </c>
      <c r="T294" s="789" t="s">
        <v>1769</v>
      </c>
      <c r="U294" s="789"/>
    </row>
    <row r="295" spans="1:21" ht="125.4" thickBot="1">
      <c r="A295" s="791" t="s">
        <v>101</v>
      </c>
      <c r="B295" s="786"/>
      <c r="C295" s="787" t="s">
        <v>125</v>
      </c>
      <c r="D295" s="787" t="s">
        <v>125</v>
      </c>
      <c r="E295" s="787" t="s">
        <v>1371</v>
      </c>
      <c r="F295" s="787" t="str">
        <f>IF($E295 = "", "", VLOOKUP($E295,'[1]levels of intervention'!$A$1:$B$12,2,FALSE))</f>
        <v>secondary/tertiary</v>
      </c>
      <c r="G295" s="789"/>
      <c r="H295" s="789" t="s">
        <v>876</v>
      </c>
      <c r="I295" s="789" t="s">
        <v>1331</v>
      </c>
      <c r="J295" s="789" t="s">
        <v>1770</v>
      </c>
      <c r="K295" s="789">
        <v>1</v>
      </c>
      <c r="L295" s="789"/>
      <c r="M295" s="789">
        <v>1</v>
      </c>
      <c r="N295" s="789" t="s">
        <v>1335</v>
      </c>
      <c r="O295" s="789">
        <v>1</v>
      </c>
      <c r="P295" s="789">
        <v>465</v>
      </c>
      <c r="Q295" s="789">
        <v>465</v>
      </c>
      <c r="R295" s="790">
        <v>1</v>
      </c>
      <c r="S295" s="790">
        <f t="shared" si="4"/>
        <v>1</v>
      </c>
      <c r="T295" s="789" t="s">
        <v>1771</v>
      </c>
      <c r="U295" s="815" t="s">
        <v>1678</v>
      </c>
    </row>
    <row r="296" spans="1:21" ht="31.8" thickBot="1">
      <c r="A296" s="791" t="s">
        <v>101</v>
      </c>
      <c r="B296" s="786"/>
      <c r="C296" s="787" t="s">
        <v>125</v>
      </c>
      <c r="D296" s="787" t="s">
        <v>125</v>
      </c>
      <c r="E296" s="787" t="s">
        <v>1371</v>
      </c>
      <c r="F296" s="787" t="str">
        <f>IF($E296 = "", "", VLOOKUP($E296,'[1]levels of intervention'!$A$1:$B$12,2,FALSE))</f>
        <v>secondary/tertiary</v>
      </c>
      <c r="G296" s="789"/>
      <c r="H296" s="789" t="s">
        <v>999</v>
      </c>
      <c r="I296" s="789" t="s">
        <v>1331</v>
      </c>
      <c r="J296" s="789" t="s">
        <v>1412</v>
      </c>
      <c r="K296" s="789">
        <v>15</v>
      </c>
      <c r="L296" s="789"/>
      <c r="M296" s="789">
        <v>1</v>
      </c>
      <c r="N296" s="789" t="s">
        <v>1335</v>
      </c>
      <c r="O296" s="789">
        <v>15</v>
      </c>
      <c r="P296" s="789">
        <v>430.33</v>
      </c>
      <c r="Q296" s="793">
        <v>6454.95</v>
      </c>
      <c r="R296" s="790">
        <v>1</v>
      </c>
      <c r="S296" s="790">
        <f t="shared" si="4"/>
        <v>1</v>
      </c>
      <c r="T296" s="789" t="s">
        <v>1769</v>
      </c>
      <c r="U296" s="788" t="s">
        <v>1772</v>
      </c>
    </row>
    <row r="297" spans="1:21" ht="78.599999999999994" thickBot="1">
      <c r="A297" s="791" t="s">
        <v>101</v>
      </c>
      <c r="B297" s="786"/>
      <c r="C297" s="787" t="s">
        <v>125</v>
      </c>
      <c r="D297" s="787" t="s">
        <v>125</v>
      </c>
      <c r="E297" s="787" t="s">
        <v>1371</v>
      </c>
      <c r="F297" s="787" t="str">
        <f>IF($E297 = "", "", VLOOKUP($E297,'[1]levels of intervention'!$A$1:$B$12,2,FALSE))</f>
        <v>secondary/tertiary</v>
      </c>
      <c r="G297" s="789"/>
      <c r="H297" s="789" t="s">
        <v>951</v>
      </c>
      <c r="I297" s="789" t="s">
        <v>1331</v>
      </c>
      <c r="J297" s="789" t="s">
        <v>1553</v>
      </c>
      <c r="K297" s="789">
        <v>6</v>
      </c>
      <c r="L297" s="789"/>
      <c r="M297" s="789">
        <v>1</v>
      </c>
      <c r="N297" s="789" t="s">
        <v>1335</v>
      </c>
      <c r="O297" s="789">
        <v>6</v>
      </c>
      <c r="P297" s="789">
        <v>684.4</v>
      </c>
      <c r="Q297" s="793">
        <v>4106.3999999999996</v>
      </c>
      <c r="R297" s="790">
        <v>1</v>
      </c>
      <c r="S297" s="790">
        <f t="shared" si="4"/>
        <v>1</v>
      </c>
      <c r="T297" s="789" t="s">
        <v>1773</v>
      </c>
      <c r="U297" s="789"/>
    </row>
    <row r="298" spans="1:21" ht="125.4" thickBot="1">
      <c r="A298" s="791" t="s">
        <v>101</v>
      </c>
      <c r="B298" s="786"/>
      <c r="C298" s="816" t="s">
        <v>658</v>
      </c>
      <c r="D298" s="814" t="s">
        <v>1774</v>
      </c>
      <c r="E298" s="787" t="s">
        <v>1371</v>
      </c>
      <c r="F298" s="787" t="str">
        <f>IF($E298 = "", "", VLOOKUP($E298,'[1]levels of intervention'!$A$1:$B$12,2,FALSE))</f>
        <v>secondary/tertiary</v>
      </c>
      <c r="G298" s="789"/>
      <c r="H298" s="789" t="s">
        <v>876</v>
      </c>
      <c r="I298" s="789" t="s">
        <v>1331</v>
      </c>
      <c r="J298" s="789" t="s">
        <v>1770</v>
      </c>
      <c r="K298" s="789">
        <v>1</v>
      </c>
      <c r="L298" s="789"/>
      <c r="M298" s="789">
        <v>1</v>
      </c>
      <c r="N298" s="789" t="s">
        <v>1335</v>
      </c>
      <c r="O298" s="789">
        <v>1</v>
      </c>
      <c r="P298" s="789">
        <v>465</v>
      </c>
      <c r="Q298" s="789">
        <v>465</v>
      </c>
      <c r="R298" s="789"/>
      <c r="S298" s="790">
        <f t="shared" si="4"/>
        <v>1</v>
      </c>
      <c r="T298" s="789" t="s">
        <v>1775</v>
      </c>
      <c r="U298" s="815" t="s">
        <v>1678</v>
      </c>
    </row>
    <row r="299" spans="1:21" ht="63" thickBot="1">
      <c r="A299" s="791" t="s">
        <v>101</v>
      </c>
      <c r="B299" s="786"/>
      <c r="C299" s="787" t="s">
        <v>125</v>
      </c>
      <c r="D299" s="814" t="s">
        <v>1774</v>
      </c>
      <c r="E299" s="787" t="s">
        <v>1371</v>
      </c>
      <c r="F299" s="787" t="str">
        <f>IF($E299 = "", "", VLOOKUP($E299,'[1]levels of intervention'!$A$1:$B$12,2,FALSE))</f>
        <v>secondary/tertiary</v>
      </c>
      <c r="G299" s="789"/>
      <c r="H299" s="789" t="s">
        <v>946</v>
      </c>
      <c r="I299" s="789" t="s">
        <v>1331</v>
      </c>
      <c r="J299" s="789" t="s">
        <v>1776</v>
      </c>
      <c r="K299" s="789">
        <v>1</v>
      </c>
      <c r="L299" s="789"/>
      <c r="M299" s="789">
        <v>1</v>
      </c>
      <c r="N299" s="789" t="s">
        <v>1335</v>
      </c>
      <c r="O299" s="789">
        <v>1</v>
      </c>
      <c r="P299" s="789">
        <v>40.270000000000003</v>
      </c>
      <c r="Q299" s="789">
        <v>40.270000000000003</v>
      </c>
      <c r="R299" s="789"/>
      <c r="S299" s="790">
        <f t="shared" si="4"/>
        <v>1</v>
      </c>
      <c r="T299" s="789" t="s">
        <v>1777</v>
      </c>
      <c r="U299" s="789"/>
    </row>
    <row r="300" spans="1:21" ht="78.599999999999994" thickBot="1">
      <c r="A300" s="791" t="s">
        <v>101</v>
      </c>
      <c r="B300" s="786"/>
      <c r="C300" s="787" t="s">
        <v>125</v>
      </c>
      <c r="D300" s="814" t="s">
        <v>1774</v>
      </c>
      <c r="E300" s="787" t="s">
        <v>1371</v>
      </c>
      <c r="F300" s="787" t="str">
        <f>IF($E300 = "", "", VLOOKUP($E300,'[1]levels of intervention'!$A$1:$B$12,2,FALSE))</f>
        <v>secondary/tertiary</v>
      </c>
      <c r="G300" s="789"/>
      <c r="H300" s="789" t="s">
        <v>834</v>
      </c>
      <c r="I300" s="789" t="s">
        <v>1331</v>
      </c>
      <c r="J300" s="789" t="s">
        <v>1354</v>
      </c>
      <c r="K300" s="789">
        <v>18</v>
      </c>
      <c r="L300" s="789"/>
      <c r="M300" s="789">
        <v>1</v>
      </c>
      <c r="N300" s="789" t="s">
        <v>1335</v>
      </c>
      <c r="O300" s="789">
        <v>18</v>
      </c>
      <c r="P300" s="789">
        <v>4.3868299999999998</v>
      </c>
      <c r="Q300" s="789">
        <v>78.959999999999994</v>
      </c>
      <c r="R300" s="789"/>
      <c r="S300" s="790">
        <f t="shared" si="4"/>
        <v>1</v>
      </c>
      <c r="T300" s="789" t="s">
        <v>1599</v>
      </c>
      <c r="U300" s="789"/>
    </row>
    <row r="301" spans="1:21" ht="78.599999999999994" thickBot="1">
      <c r="A301" s="791" t="s">
        <v>101</v>
      </c>
      <c r="B301" s="786"/>
      <c r="C301" s="787" t="s">
        <v>125</v>
      </c>
      <c r="D301" s="814" t="s">
        <v>1774</v>
      </c>
      <c r="E301" s="787" t="s">
        <v>1371</v>
      </c>
      <c r="F301" s="787" t="str">
        <f>IF($E301 = "", "", VLOOKUP($E301,'[1]levels of intervention'!$A$1:$B$12,2,FALSE))</f>
        <v>secondary/tertiary</v>
      </c>
      <c r="G301" s="789"/>
      <c r="H301" s="789" t="s">
        <v>878</v>
      </c>
      <c r="I301" s="789" t="s">
        <v>1331</v>
      </c>
      <c r="J301" s="789" t="s">
        <v>1778</v>
      </c>
      <c r="K301" s="789">
        <v>12</v>
      </c>
      <c r="L301" s="789"/>
      <c r="M301" s="789">
        <v>1</v>
      </c>
      <c r="N301" s="789" t="s">
        <v>1335</v>
      </c>
      <c r="O301" s="789">
        <v>12</v>
      </c>
      <c r="P301" s="789">
        <v>882.63</v>
      </c>
      <c r="Q301" s="793">
        <v>10591.56</v>
      </c>
      <c r="R301" s="789"/>
      <c r="S301" s="790">
        <f t="shared" si="4"/>
        <v>1</v>
      </c>
      <c r="T301" s="789" t="s">
        <v>1650</v>
      </c>
      <c r="U301" s="789"/>
    </row>
    <row r="302" spans="1:21" ht="94.2" thickBot="1">
      <c r="A302" s="791" t="s">
        <v>101</v>
      </c>
      <c r="B302" s="786"/>
      <c r="C302" s="787" t="s">
        <v>722</v>
      </c>
      <c r="D302" s="814" t="s">
        <v>1774</v>
      </c>
      <c r="E302" s="787" t="s">
        <v>1371</v>
      </c>
      <c r="F302" s="787" t="str">
        <f>IF($E302 = "", "", VLOOKUP($E302,'[1]levels of intervention'!$A$1:$B$12,2,FALSE))</f>
        <v>secondary/tertiary</v>
      </c>
      <c r="G302" s="789"/>
      <c r="H302" s="789" t="s">
        <v>883</v>
      </c>
      <c r="I302" s="789" t="s">
        <v>1331</v>
      </c>
      <c r="J302" s="789" t="s">
        <v>1553</v>
      </c>
      <c r="K302" s="789">
        <v>6</v>
      </c>
      <c r="L302" s="789"/>
      <c r="M302" s="789">
        <v>1</v>
      </c>
      <c r="N302" s="789" t="s">
        <v>1335</v>
      </c>
      <c r="O302" s="789">
        <v>6</v>
      </c>
      <c r="P302" s="789">
        <v>821.25</v>
      </c>
      <c r="Q302" s="793">
        <v>4927.5</v>
      </c>
      <c r="R302" s="789"/>
      <c r="S302" s="790">
        <f t="shared" si="4"/>
        <v>1</v>
      </c>
      <c r="T302" s="789" t="s">
        <v>1779</v>
      </c>
      <c r="U302" s="789"/>
    </row>
    <row r="303" spans="1:21" ht="187.8" thickBot="1">
      <c r="A303" s="791" t="s">
        <v>101</v>
      </c>
      <c r="B303" s="786"/>
      <c r="C303" s="816" t="s">
        <v>658</v>
      </c>
      <c r="D303" s="814" t="s">
        <v>1774</v>
      </c>
      <c r="E303" s="787" t="s">
        <v>1371</v>
      </c>
      <c r="F303" s="787" t="str">
        <f>IF($E303 = "", "", VLOOKUP($E303,'[1]levels of intervention'!$A$1:$B$12,2,FALSE))</f>
        <v>secondary/tertiary</v>
      </c>
      <c r="G303" s="789"/>
      <c r="H303" s="789" t="s">
        <v>839</v>
      </c>
      <c r="I303" s="789" t="s">
        <v>1331</v>
      </c>
      <c r="J303" s="789"/>
      <c r="K303" s="789">
        <v>9</v>
      </c>
      <c r="L303" s="789"/>
      <c r="M303" s="789">
        <v>3</v>
      </c>
      <c r="N303" s="789" t="s">
        <v>1780</v>
      </c>
      <c r="O303" s="789">
        <v>27</v>
      </c>
      <c r="P303" s="789">
        <v>153.5155</v>
      </c>
      <c r="Q303" s="793">
        <v>4144.92</v>
      </c>
      <c r="R303" s="789"/>
      <c r="S303" s="790">
        <f t="shared" si="4"/>
        <v>1</v>
      </c>
      <c r="T303" s="789" t="s">
        <v>1781</v>
      </c>
      <c r="U303" s="789"/>
    </row>
    <row r="304" spans="1:21" ht="31.8" thickBot="1">
      <c r="A304" s="791" t="s">
        <v>101</v>
      </c>
      <c r="B304" s="786"/>
      <c r="C304" s="816" t="s">
        <v>658</v>
      </c>
      <c r="D304" s="814" t="s">
        <v>1774</v>
      </c>
      <c r="E304" s="787" t="s">
        <v>1409</v>
      </c>
      <c r="F304" s="787" t="str">
        <f>IF($E304 = "", "", VLOOKUP($E304,'[1]levels of intervention'!$A$1:$B$12,2,FALSE))</f>
        <v>secondary/tertiary</v>
      </c>
      <c r="G304" s="789"/>
      <c r="H304" s="789" t="s">
        <v>1782</v>
      </c>
      <c r="I304" s="789" t="s">
        <v>1358</v>
      </c>
      <c r="J304" s="789"/>
      <c r="K304" s="789">
        <v>2</v>
      </c>
      <c r="L304" s="789"/>
      <c r="M304" s="789">
        <v>1</v>
      </c>
      <c r="N304" s="789"/>
      <c r="O304" s="789">
        <v>2</v>
      </c>
      <c r="P304" s="789"/>
      <c r="Q304" s="789">
        <v>0</v>
      </c>
      <c r="R304" s="789"/>
      <c r="S304" s="790">
        <f t="shared" si="4"/>
        <v>1</v>
      </c>
      <c r="T304" s="789" t="s">
        <v>1783</v>
      </c>
      <c r="U304" s="789" t="s">
        <v>1487</v>
      </c>
    </row>
    <row r="305" spans="1:21" ht="78.599999999999994" thickBot="1">
      <c r="A305" s="791" t="s">
        <v>101</v>
      </c>
      <c r="B305" s="786"/>
      <c r="C305" s="787" t="s">
        <v>722</v>
      </c>
      <c r="D305" s="787" t="s">
        <v>722</v>
      </c>
      <c r="E305" s="787" t="s">
        <v>1409</v>
      </c>
      <c r="F305" s="787" t="str">
        <f>IF($E305 = "", "", VLOOKUP($E305,'[1]levels of intervention'!$A$1:$B$12,2,FALSE))</f>
        <v>secondary/tertiary</v>
      </c>
      <c r="G305" s="789"/>
      <c r="H305" s="789" t="s">
        <v>897</v>
      </c>
      <c r="I305" s="789" t="s">
        <v>1331</v>
      </c>
      <c r="J305" s="789" t="s">
        <v>1526</v>
      </c>
      <c r="K305" s="789">
        <v>6</v>
      </c>
      <c r="L305" s="789"/>
      <c r="M305" s="789">
        <v>1</v>
      </c>
      <c r="N305" s="789"/>
      <c r="O305" s="789">
        <v>6</v>
      </c>
      <c r="P305" s="789">
        <v>35.622799999999998</v>
      </c>
      <c r="Q305" s="789">
        <v>213.74</v>
      </c>
      <c r="R305" s="790">
        <v>1</v>
      </c>
      <c r="S305" s="790">
        <f t="shared" si="4"/>
        <v>1</v>
      </c>
      <c r="T305" s="789" t="s">
        <v>1784</v>
      </c>
      <c r="U305" s="789"/>
    </row>
    <row r="306" spans="1:21" ht="78.599999999999994" thickBot="1">
      <c r="A306" s="791" t="s">
        <v>101</v>
      </c>
      <c r="B306" s="786"/>
      <c r="C306" s="787" t="s">
        <v>722</v>
      </c>
      <c r="D306" s="787" t="s">
        <v>722</v>
      </c>
      <c r="E306" s="787" t="s">
        <v>1409</v>
      </c>
      <c r="F306" s="787" t="str">
        <f>IF($E306 = "", "", VLOOKUP($E306,'[1]levels of intervention'!$A$1:$B$12,2,FALSE))</f>
        <v>secondary/tertiary</v>
      </c>
      <c r="G306" s="789"/>
      <c r="H306" s="789" t="s">
        <v>974</v>
      </c>
      <c r="I306" s="789" t="s">
        <v>1331</v>
      </c>
      <c r="J306" s="789" t="s">
        <v>1334</v>
      </c>
      <c r="K306" s="789">
        <v>0.5</v>
      </c>
      <c r="L306" s="789"/>
      <c r="M306" s="789">
        <v>1</v>
      </c>
      <c r="N306" s="789"/>
      <c r="O306" s="789">
        <v>0.5</v>
      </c>
      <c r="P306" s="789">
        <v>1614.24</v>
      </c>
      <c r="Q306" s="789">
        <v>807.12</v>
      </c>
      <c r="R306" s="790">
        <v>1</v>
      </c>
      <c r="S306" s="790">
        <f t="shared" si="4"/>
        <v>1</v>
      </c>
      <c r="T306" s="789" t="s">
        <v>1785</v>
      </c>
      <c r="U306" s="789"/>
    </row>
    <row r="307" spans="1:21" ht="78.599999999999994" thickBot="1">
      <c r="A307" s="791" t="s">
        <v>101</v>
      </c>
      <c r="B307" s="786"/>
      <c r="C307" s="787" t="s">
        <v>722</v>
      </c>
      <c r="D307" s="787" t="s">
        <v>722</v>
      </c>
      <c r="E307" s="787" t="s">
        <v>1409</v>
      </c>
      <c r="F307" s="787" t="str">
        <f>IF($E307 = "", "", VLOOKUP($E307,'[1]levels of intervention'!$A$1:$B$12,2,FALSE))</f>
        <v>secondary/tertiary</v>
      </c>
      <c r="G307" s="789"/>
      <c r="H307" s="789" t="s">
        <v>967</v>
      </c>
      <c r="I307" s="789" t="s">
        <v>1331</v>
      </c>
      <c r="J307" s="789" t="s">
        <v>1334</v>
      </c>
      <c r="K307" s="789">
        <v>0.1</v>
      </c>
      <c r="L307" s="789"/>
      <c r="M307" s="789">
        <v>1</v>
      </c>
      <c r="N307" s="789"/>
      <c r="O307" s="789">
        <v>0.1</v>
      </c>
      <c r="P307" s="793">
        <v>12218.18</v>
      </c>
      <c r="Q307" s="793">
        <v>1221.82</v>
      </c>
      <c r="R307" s="790">
        <v>1</v>
      </c>
      <c r="S307" s="790">
        <f t="shared" si="4"/>
        <v>1</v>
      </c>
      <c r="T307" s="789" t="s">
        <v>1786</v>
      </c>
      <c r="U307" s="789"/>
    </row>
    <row r="308" spans="1:21" ht="63" thickBot="1">
      <c r="A308" s="791" t="s">
        <v>101</v>
      </c>
      <c r="B308" s="786"/>
      <c r="C308" s="787" t="s">
        <v>722</v>
      </c>
      <c r="D308" s="787" t="s">
        <v>722</v>
      </c>
      <c r="E308" s="787" t="s">
        <v>1409</v>
      </c>
      <c r="F308" s="787" t="str">
        <f>IF($E308 = "", "", VLOOKUP($E308,'[1]levels of intervention'!$A$1:$B$12,2,FALSE))</f>
        <v>secondary/tertiary</v>
      </c>
      <c r="G308" s="789"/>
      <c r="H308" s="789" t="s">
        <v>931</v>
      </c>
      <c r="I308" s="789" t="s">
        <v>1331</v>
      </c>
      <c r="J308" s="789" t="s">
        <v>1341</v>
      </c>
      <c r="K308" s="789">
        <v>1</v>
      </c>
      <c r="L308" s="789"/>
      <c r="M308" s="789">
        <v>1</v>
      </c>
      <c r="N308" s="789"/>
      <c r="O308" s="789">
        <v>1</v>
      </c>
      <c r="P308" s="789">
        <v>15.637700000000001</v>
      </c>
      <c r="Q308" s="789">
        <v>15.64</v>
      </c>
      <c r="R308" s="790">
        <v>1</v>
      </c>
      <c r="S308" s="790">
        <f t="shared" si="4"/>
        <v>1</v>
      </c>
      <c r="T308" s="789" t="s">
        <v>1787</v>
      </c>
      <c r="U308" s="789"/>
    </row>
    <row r="309" spans="1:21" ht="63" thickBot="1">
      <c r="A309" s="791" t="s">
        <v>101</v>
      </c>
      <c r="B309" s="786"/>
      <c r="C309" s="787" t="s">
        <v>722</v>
      </c>
      <c r="D309" s="787" t="s">
        <v>722</v>
      </c>
      <c r="E309" s="787" t="s">
        <v>1409</v>
      </c>
      <c r="F309" s="787" t="str">
        <f>IF($E309 = "", "", VLOOKUP($E309,'[1]levels of intervention'!$A$1:$B$12,2,FALSE))</f>
        <v>secondary/tertiary</v>
      </c>
      <c r="G309" s="789"/>
      <c r="H309" s="789" t="s">
        <v>946</v>
      </c>
      <c r="I309" s="789" t="s">
        <v>1331</v>
      </c>
      <c r="J309" s="789" t="s">
        <v>1424</v>
      </c>
      <c r="K309" s="789">
        <v>1</v>
      </c>
      <c r="L309" s="789"/>
      <c r="M309" s="789">
        <v>1</v>
      </c>
      <c r="N309" s="789"/>
      <c r="O309" s="789">
        <v>1</v>
      </c>
      <c r="P309" s="789">
        <v>40.270000000000003</v>
      </c>
      <c r="Q309" s="789">
        <v>40.270000000000003</v>
      </c>
      <c r="R309" s="790">
        <v>1</v>
      </c>
      <c r="S309" s="790">
        <f t="shared" si="4"/>
        <v>1</v>
      </c>
      <c r="T309" s="789" t="s">
        <v>1788</v>
      </c>
      <c r="U309" s="789"/>
    </row>
    <row r="310" spans="1:21" ht="94.2" thickBot="1">
      <c r="A310" s="791" t="s">
        <v>101</v>
      </c>
      <c r="B310" s="786"/>
      <c r="C310" s="787" t="s">
        <v>722</v>
      </c>
      <c r="D310" s="787" t="s">
        <v>722</v>
      </c>
      <c r="E310" s="787" t="s">
        <v>1409</v>
      </c>
      <c r="F310" s="787" t="str">
        <f>IF($E310 = "", "", VLOOKUP($E310,'[1]levels of intervention'!$A$1:$B$12,2,FALSE))</f>
        <v>secondary/tertiary</v>
      </c>
      <c r="G310" s="789"/>
      <c r="H310" s="789" t="s">
        <v>981</v>
      </c>
      <c r="I310" s="789" t="s">
        <v>1331</v>
      </c>
      <c r="J310" s="789" t="s">
        <v>1527</v>
      </c>
      <c r="K310" s="789">
        <v>1</v>
      </c>
      <c r="L310" s="789"/>
      <c r="M310" s="789">
        <v>1</v>
      </c>
      <c r="N310" s="789"/>
      <c r="O310" s="789">
        <v>1</v>
      </c>
      <c r="P310" s="789">
        <v>37.479799999999997</v>
      </c>
      <c r="Q310" s="789">
        <v>37.479999999999997</v>
      </c>
      <c r="R310" s="790">
        <v>1</v>
      </c>
      <c r="S310" s="790">
        <f t="shared" si="4"/>
        <v>1</v>
      </c>
      <c r="T310" s="789" t="s">
        <v>1767</v>
      </c>
      <c r="U310" s="789"/>
    </row>
    <row r="311" spans="1:21" ht="47.4" thickBot="1">
      <c r="A311" s="791" t="s">
        <v>101</v>
      </c>
      <c r="B311" s="786"/>
      <c r="C311" s="787" t="s">
        <v>722</v>
      </c>
      <c r="D311" s="787" t="s">
        <v>722</v>
      </c>
      <c r="E311" s="787" t="s">
        <v>1409</v>
      </c>
      <c r="F311" s="787" t="str">
        <f>IF($E311 = "", "", VLOOKUP($E311,'[1]levels of intervention'!$A$1:$B$12,2,FALSE))</f>
        <v>secondary/tertiary</v>
      </c>
      <c r="G311" s="789"/>
      <c r="H311" s="789" t="s">
        <v>965</v>
      </c>
      <c r="I311" s="789" t="s">
        <v>1331</v>
      </c>
      <c r="J311" s="789" t="s">
        <v>1528</v>
      </c>
      <c r="K311" s="789">
        <v>2</v>
      </c>
      <c r="L311" s="789"/>
      <c r="M311" s="789">
        <v>1</v>
      </c>
      <c r="N311" s="789"/>
      <c r="O311" s="789">
        <v>2</v>
      </c>
      <c r="P311" s="789">
        <v>590</v>
      </c>
      <c r="Q311" s="793">
        <v>1180</v>
      </c>
      <c r="R311" s="790">
        <v>1</v>
      </c>
      <c r="S311" s="790">
        <f t="shared" si="4"/>
        <v>1</v>
      </c>
      <c r="T311" s="789" t="s">
        <v>1789</v>
      </c>
      <c r="U311" s="809" t="s">
        <v>1529</v>
      </c>
    </row>
    <row r="312" spans="1:21" ht="63" thickBot="1">
      <c r="A312" s="791" t="s">
        <v>101</v>
      </c>
      <c r="B312" s="786"/>
      <c r="C312" s="787" t="s">
        <v>722</v>
      </c>
      <c r="D312" s="787" t="s">
        <v>722</v>
      </c>
      <c r="E312" s="787" t="s">
        <v>1409</v>
      </c>
      <c r="F312" s="787" t="str">
        <f>IF($E312 = "", "", VLOOKUP($E312,'[1]levels of intervention'!$A$1:$B$12,2,FALSE))</f>
        <v>secondary/tertiary</v>
      </c>
      <c r="G312" s="789"/>
      <c r="H312" s="789" t="s">
        <v>977</v>
      </c>
      <c r="I312" s="789" t="s">
        <v>1331</v>
      </c>
      <c r="J312" s="789" t="s">
        <v>1462</v>
      </c>
      <c r="K312" s="789">
        <v>2</v>
      </c>
      <c r="L312" s="789"/>
      <c r="M312" s="789">
        <v>1</v>
      </c>
      <c r="N312" s="789"/>
      <c r="O312" s="789">
        <v>2</v>
      </c>
      <c r="P312" s="789">
        <v>269.85000000000002</v>
      </c>
      <c r="Q312" s="789">
        <v>539.70000000000005</v>
      </c>
      <c r="R312" s="790">
        <v>1</v>
      </c>
      <c r="S312" s="790">
        <f t="shared" si="4"/>
        <v>1</v>
      </c>
      <c r="T312" s="789" t="s">
        <v>1790</v>
      </c>
      <c r="U312" s="789"/>
    </row>
    <row r="313" spans="1:21" ht="31.8" thickBot="1">
      <c r="A313" s="791" t="s">
        <v>101</v>
      </c>
      <c r="B313" s="786"/>
      <c r="C313" s="787" t="s">
        <v>722</v>
      </c>
      <c r="D313" s="787" t="s">
        <v>722</v>
      </c>
      <c r="E313" s="787" t="s">
        <v>1409</v>
      </c>
      <c r="F313" s="787" t="str">
        <f>IF($E313 = "", "", VLOOKUP($E313,'[1]levels of intervention'!$A$1:$B$12,2,FALSE))</f>
        <v>secondary/tertiary</v>
      </c>
      <c r="G313" s="789"/>
      <c r="H313" s="789" t="s">
        <v>978</v>
      </c>
      <c r="I313" s="789" t="s">
        <v>1331</v>
      </c>
      <c r="J313" s="789" t="s">
        <v>1462</v>
      </c>
      <c r="K313" s="789">
        <v>1</v>
      </c>
      <c r="L313" s="789"/>
      <c r="M313" s="789">
        <v>1</v>
      </c>
      <c r="N313" s="789"/>
      <c r="O313" s="789">
        <v>1</v>
      </c>
      <c r="P313" s="789">
        <v>178.75</v>
      </c>
      <c r="Q313" s="789">
        <v>178.75</v>
      </c>
      <c r="R313" s="790">
        <v>1</v>
      </c>
      <c r="S313" s="790">
        <f t="shared" si="4"/>
        <v>1</v>
      </c>
      <c r="T313" s="789" t="s">
        <v>1791</v>
      </c>
      <c r="U313" s="810" t="s">
        <v>1530</v>
      </c>
    </row>
    <row r="314" spans="1:21" ht="78.599999999999994" thickBot="1">
      <c r="A314" s="791" t="s">
        <v>101</v>
      </c>
      <c r="B314" s="786"/>
      <c r="C314" s="787" t="s">
        <v>722</v>
      </c>
      <c r="D314" s="787" t="s">
        <v>722</v>
      </c>
      <c r="E314" s="787" t="s">
        <v>1409</v>
      </c>
      <c r="F314" s="787" t="str">
        <f>IF($E314 = "", "", VLOOKUP($E314,'[1]levels of intervention'!$A$1:$B$12,2,FALSE))</f>
        <v>secondary/tertiary</v>
      </c>
      <c r="G314" s="789"/>
      <c r="H314" s="789" t="s">
        <v>954</v>
      </c>
      <c r="I314" s="789" t="s">
        <v>1331</v>
      </c>
      <c r="J314" s="789" t="s">
        <v>1531</v>
      </c>
      <c r="K314" s="789">
        <v>2</v>
      </c>
      <c r="L314" s="789"/>
      <c r="M314" s="789">
        <v>1</v>
      </c>
      <c r="N314" s="789" t="s">
        <v>1532</v>
      </c>
      <c r="O314" s="789">
        <v>2</v>
      </c>
      <c r="P314" s="789">
        <v>160.26</v>
      </c>
      <c r="Q314" s="789">
        <v>320.52</v>
      </c>
      <c r="R314" s="790">
        <v>1</v>
      </c>
      <c r="S314" s="790">
        <f t="shared" si="4"/>
        <v>1</v>
      </c>
      <c r="T314" s="789" t="s">
        <v>1631</v>
      </c>
      <c r="U314" s="789"/>
    </row>
    <row r="315" spans="1:21" ht="94.2" thickBot="1">
      <c r="A315" s="791" t="s">
        <v>101</v>
      </c>
      <c r="B315" s="786"/>
      <c r="C315" s="787" t="s">
        <v>722</v>
      </c>
      <c r="D315" s="787" t="s">
        <v>722</v>
      </c>
      <c r="E315" s="787" t="s">
        <v>1409</v>
      </c>
      <c r="F315" s="787" t="str">
        <f>IF($E315 = "", "", VLOOKUP($E315,'[1]levels of intervention'!$A$1:$B$12,2,FALSE))</f>
        <v>secondary/tertiary</v>
      </c>
      <c r="G315" s="789"/>
      <c r="H315" s="789" t="s">
        <v>848</v>
      </c>
      <c r="I315" s="789" t="s">
        <v>1331</v>
      </c>
      <c r="J315" s="789" t="s">
        <v>1007</v>
      </c>
      <c r="K315" s="789">
        <v>2</v>
      </c>
      <c r="L315" s="789"/>
      <c r="M315" s="789">
        <v>1</v>
      </c>
      <c r="N315" s="789" t="s">
        <v>1532</v>
      </c>
      <c r="O315" s="789">
        <v>2</v>
      </c>
      <c r="P315" s="789">
        <v>303.12</v>
      </c>
      <c r="Q315" s="789">
        <v>606.24</v>
      </c>
      <c r="R315" s="790">
        <v>1</v>
      </c>
      <c r="S315" s="790">
        <f t="shared" si="4"/>
        <v>1</v>
      </c>
      <c r="T315" s="789" t="s">
        <v>1792</v>
      </c>
      <c r="U315" s="789"/>
    </row>
    <row r="316" spans="1:21" ht="63" thickBot="1">
      <c r="A316" s="791" t="s">
        <v>101</v>
      </c>
      <c r="B316" s="786"/>
      <c r="C316" s="787" t="s">
        <v>722</v>
      </c>
      <c r="D316" s="787" t="s">
        <v>722</v>
      </c>
      <c r="E316" s="787" t="s">
        <v>1409</v>
      </c>
      <c r="F316" s="787" t="str">
        <f>IF($E316 = "", "", VLOOKUP($E316,'[1]levels of intervention'!$A$1:$B$12,2,FALSE))</f>
        <v>secondary/tertiary</v>
      </c>
      <c r="G316" s="789"/>
      <c r="H316" s="789" t="s">
        <v>931</v>
      </c>
      <c r="I316" s="789" t="s">
        <v>1331</v>
      </c>
      <c r="J316" s="789" t="s">
        <v>1533</v>
      </c>
      <c r="K316" s="789">
        <v>1</v>
      </c>
      <c r="L316" s="789"/>
      <c r="M316" s="789">
        <v>1</v>
      </c>
      <c r="N316" s="789" t="s">
        <v>1532</v>
      </c>
      <c r="O316" s="789">
        <v>1</v>
      </c>
      <c r="P316" s="789">
        <v>15.637700000000001</v>
      </c>
      <c r="Q316" s="789">
        <v>15.64</v>
      </c>
      <c r="R316" s="790">
        <v>1</v>
      </c>
      <c r="S316" s="790">
        <f t="shared" si="4"/>
        <v>1</v>
      </c>
      <c r="T316" s="789" t="s">
        <v>1761</v>
      </c>
      <c r="U316" s="789"/>
    </row>
    <row r="317" spans="1:21" ht="31.8" thickBot="1">
      <c r="A317" s="791" t="s">
        <v>101</v>
      </c>
      <c r="B317" s="786"/>
      <c r="C317" s="787" t="s">
        <v>722</v>
      </c>
      <c r="D317" s="787" t="s">
        <v>722</v>
      </c>
      <c r="E317" s="787" t="s">
        <v>1409</v>
      </c>
      <c r="F317" s="787" t="str">
        <f>IF($E317 = "", "", VLOOKUP($E317,'[1]levels of intervention'!$A$1:$B$12,2,FALSE))</f>
        <v>secondary/tertiary</v>
      </c>
      <c r="G317" s="789"/>
      <c r="H317" s="789" t="s">
        <v>964</v>
      </c>
      <c r="I317" s="789" t="s">
        <v>1331</v>
      </c>
      <c r="J317" s="789" t="s">
        <v>964</v>
      </c>
      <c r="K317" s="789">
        <v>5</v>
      </c>
      <c r="L317" s="789"/>
      <c r="M317" s="789">
        <v>1</v>
      </c>
      <c r="N317" s="789" t="s">
        <v>1532</v>
      </c>
      <c r="O317" s="789">
        <v>5</v>
      </c>
      <c r="P317" s="789">
        <v>15.63</v>
      </c>
      <c r="Q317" s="789">
        <v>78.150000000000006</v>
      </c>
      <c r="R317" s="790">
        <v>1</v>
      </c>
      <c r="S317" s="790">
        <f t="shared" si="4"/>
        <v>1</v>
      </c>
      <c r="T317" s="789" t="s">
        <v>1793</v>
      </c>
      <c r="U317" s="809" t="s">
        <v>1075</v>
      </c>
    </row>
    <row r="318" spans="1:21" ht="63" thickBot="1">
      <c r="A318" s="791" t="s">
        <v>101</v>
      </c>
      <c r="B318" s="786"/>
      <c r="C318" s="787" t="s">
        <v>722</v>
      </c>
      <c r="D318" s="787" t="s">
        <v>722</v>
      </c>
      <c r="E318" s="787" t="s">
        <v>1409</v>
      </c>
      <c r="F318" s="787" t="str">
        <f>IF($E318 = "", "", VLOOKUP($E318,'[1]levels of intervention'!$A$1:$B$12,2,FALSE))</f>
        <v>secondary/tertiary</v>
      </c>
      <c r="G318" s="789"/>
      <c r="H318" s="789" t="s">
        <v>853</v>
      </c>
      <c r="I318" s="789" t="s">
        <v>1331</v>
      </c>
      <c r="J318" s="789" t="s">
        <v>1424</v>
      </c>
      <c r="K318" s="789">
        <v>2</v>
      </c>
      <c r="L318" s="789"/>
      <c r="M318" s="789">
        <v>1</v>
      </c>
      <c r="N318" s="789"/>
      <c r="O318" s="789">
        <v>2</v>
      </c>
      <c r="P318" s="789">
        <v>178.43</v>
      </c>
      <c r="Q318" s="789">
        <v>356.86</v>
      </c>
      <c r="R318" s="790">
        <v>0.2</v>
      </c>
      <c r="S318" s="790">
        <f t="shared" si="4"/>
        <v>0.2</v>
      </c>
      <c r="T318" s="789" t="s">
        <v>1794</v>
      </c>
      <c r="U318" s="789"/>
    </row>
    <row r="319" spans="1:21" ht="78.599999999999994" thickBot="1">
      <c r="A319" s="791" t="s">
        <v>101</v>
      </c>
      <c r="B319" s="786"/>
      <c r="C319" s="787" t="s">
        <v>722</v>
      </c>
      <c r="D319" s="787" t="s">
        <v>722</v>
      </c>
      <c r="E319" s="787" t="s">
        <v>1409</v>
      </c>
      <c r="F319" s="787" t="str">
        <f>IF($E319 = "", "", VLOOKUP($E319,'[1]levels of intervention'!$A$1:$B$12,2,FALSE))</f>
        <v>secondary/tertiary</v>
      </c>
      <c r="G319" s="789"/>
      <c r="H319" s="789" t="s">
        <v>966</v>
      </c>
      <c r="I319" s="789" t="s">
        <v>1331</v>
      </c>
      <c r="J319" s="789" t="s">
        <v>1005</v>
      </c>
      <c r="K319" s="789">
        <v>1</v>
      </c>
      <c r="L319" s="789"/>
      <c r="M319" s="789">
        <v>1</v>
      </c>
      <c r="N319" s="789"/>
      <c r="O319" s="789">
        <v>1</v>
      </c>
      <c r="P319" s="789">
        <v>325.95</v>
      </c>
      <c r="Q319" s="789">
        <v>325.95</v>
      </c>
      <c r="R319" s="790">
        <v>1</v>
      </c>
      <c r="S319" s="790">
        <f t="shared" si="4"/>
        <v>1</v>
      </c>
      <c r="T319" s="789" t="s">
        <v>1601</v>
      </c>
      <c r="U319" s="788" t="s">
        <v>1534</v>
      </c>
    </row>
    <row r="320" spans="1:21" ht="31.8" thickBot="1">
      <c r="A320" s="791" t="s">
        <v>101</v>
      </c>
      <c r="B320" s="786"/>
      <c r="C320" s="787" t="s">
        <v>722</v>
      </c>
      <c r="D320" s="787" t="s">
        <v>722</v>
      </c>
      <c r="E320" s="787" t="s">
        <v>1409</v>
      </c>
      <c r="F320" s="787" t="str">
        <f>IF($E320 = "", "", VLOOKUP($E320,'[1]levels of intervention'!$A$1:$B$12,2,FALSE))</f>
        <v>secondary/tertiary</v>
      </c>
      <c r="G320" s="789"/>
      <c r="H320" s="789" t="s">
        <v>979</v>
      </c>
      <c r="I320" s="789" t="s">
        <v>1331</v>
      </c>
      <c r="J320" s="789" t="s">
        <v>1424</v>
      </c>
      <c r="K320" s="789">
        <v>1</v>
      </c>
      <c r="L320" s="789"/>
      <c r="M320" s="789">
        <v>9</v>
      </c>
      <c r="N320" s="789"/>
      <c r="O320" s="789">
        <v>9</v>
      </c>
      <c r="P320" s="789">
        <v>882.63</v>
      </c>
      <c r="Q320" s="793">
        <v>7943.67</v>
      </c>
      <c r="R320" s="790">
        <v>1</v>
      </c>
      <c r="S320" s="790">
        <f t="shared" si="4"/>
        <v>1</v>
      </c>
      <c r="T320" s="789" t="s">
        <v>1795</v>
      </c>
      <c r="U320" s="789"/>
    </row>
    <row r="321" spans="1:21" ht="94.2" thickBot="1">
      <c r="A321" s="791" t="s">
        <v>101</v>
      </c>
      <c r="B321" s="786"/>
      <c r="C321" s="787" t="s">
        <v>722</v>
      </c>
      <c r="D321" s="787" t="s">
        <v>722</v>
      </c>
      <c r="E321" s="787" t="s">
        <v>1409</v>
      </c>
      <c r="F321" s="787" t="str">
        <f>IF($E321 = "", "", VLOOKUP($E321,'[1]levels of intervention'!$A$1:$B$12,2,FALSE))</f>
        <v>secondary/tertiary</v>
      </c>
      <c r="G321" s="789"/>
      <c r="H321" s="789" t="s">
        <v>968</v>
      </c>
      <c r="I321" s="789" t="s">
        <v>1331</v>
      </c>
      <c r="J321" s="789" t="s">
        <v>1424</v>
      </c>
      <c r="K321" s="789">
        <v>1</v>
      </c>
      <c r="L321" s="789">
        <v>42.1</v>
      </c>
      <c r="M321" s="789">
        <v>10</v>
      </c>
      <c r="N321" s="789"/>
      <c r="O321" s="789">
        <v>421</v>
      </c>
      <c r="P321" s="789">
        <v>42.1</v>
      </c>
      <c r="Q321" s="793">
        <v>17724.099999999999</v>
      </c>
      <c r="R321" s="790">
        <v>1</v>
      </c>
      <c r="S321" s="790">
        <f t="shared" si="4"/>
        <v>1</v>
      </c>
      <c r="T321" s="789" t="s">
        <v>1796</v>
      </c>
      <c r="U321" s="789"/>
    </row>
    <row r="322" spans="1:21" ht="94.2" thickBot="1">
      <c r="A322" s="791" t="s">
        <v>101</v>
      </c>
      <c r="B322" s="786"/>
      <c r="C322" s="787" t="s">
        <v>722</v>
      </c>
      <c r="D322" s="787" t="s">
        <v>722</v>
      </c>
      <c r="E322" s="787" t="s">
        <v>1409</v>
      </c>
      <c r="F322" s="787" t="str">
        <f>IF($E322 = "", "", VLOOKUP($E322,'[1]levels of intervention'!$A$1:$B$12,2,FALSE))</f>
        <v>secondary/tertiary</v>
      </c>
      <c r="G322" s="789"/>
      <c r="H322" s="789" t="s">
        <v>969</v>
      </c>
      <c r="I322" s="789" t="s">
        <v>1331</v>
      </c>
      <c r="J322" s="789" t="s">
        <v>1535</v>
      </c>
      <c r="K322" s="789">
        <v>10</v>
      </c>
      <c r="L322" s="789"/>
      <c r="M322" s="789">
        <v>1</v>
      </c>
      <c r="N322" s="789"/>
      <c r="O322" s="789">
        <v>10</v>
      </c>
      <c r="P322" s="789">
        <v>129.91</v>
      </c>
      <c r="Q322" s="793">
        <v>1299.0999999999999</v>
      </c>
      <c r="R322" s="790">
        <v>1</v>
      </c>
      <c r="S322" s="790">
        <f t="shared" si="4"/>
        <v>1</v>
      </c>
      <c r="T322" s="789" t="s">
        <v>1797</v>
      </c>
      <c r="U322" s="789"/>
    </row>
    <row r="323" spans="1:21" ht="109.8" thickBot="1">
      <c r="A323" s="791" t="s">
        <v>101</v>
      </c>
      <c r="B323" s="786"/>
      <c r="C323" s="787" t="s">
        <v>722</v>
      </c>
      <c r="D323" s="787" t="s">
        <v>722</v>
      </c>
      <c r="E323" s="787" t="s">
        <v>1409</v>
      </c>
      <c r="F323" s="787" t="str">
        <f>IF($E323 = "", "", VLOOKUP($E323,'[1]levels of intervention'!$A$1:$B$12,2,FALSE))</f>
        <v>secondary/tertiary</v>
      </c>
      <c r="G323" s="789"/>
      <c r="H323" s="789" t="s">
        <v>980</v>
      </c>
      <c r="I323" s="789" t="s">
        <v>1331</v>
      </c>
      <c r="J323" s="789" t="s">
        <v>1536</v>
      </c>
      <c r="K323" s="789">
        <v>0.2</v>
      </c>
      <c r="L323" s="789"/>
      <c r="M323" s="789">
        <v>1</v>
      </c>
      <c r="N323" s="789"/>
      <c r="O323" s="789">
        <v>0.2</v>
      </c>
      <c r="P323" s="789">
        <v>1558.91</v>
      </c>
      <c r="Q323" s="789">
        <v>311.77999999999997</v>
      </c>
      <c r="R323" s="790">
        <v>1</v>
      </c>
      <c r="S323" s="790">
        <f t="shared" si="4"/>
        <v>1</v>
      </c>
      <c r="T323" s="789" t="s">
        <v>1798</v>
      </c>
      <c r="U323" s="789"/>
    </row>
    <row r="324" spans="1:21" ht="63" thickBot="1">
      <c r="A324" s="791" t="s">
        <v>101</v>
      </c>
      <c r="B324" s="786"/>
      <c r="C324" s="787" t="s">
        <v>722</v>
      </c>
      <c r="D324" s="787" t="s">
        <v>722</v>
      </c>
      <c r="E324" s="787" t="s">
        <v>1409</v>
      </c>
      <c r="F324" s="787" t="str">
        <f>IF($E324 = "", "", VLOOKUP($E324,'[1]levels of intervention'!$A$1:$B$12,2,FALSE))</f>
        <v>secondary/tertiary</v>
      </c>
      <c r="G324" s="789"/>
      <c r="H324" s="789" t="s">
        <v>953</v>
      </c>
      <c r="I324" s="789" t="s">
        <v>1331</v>
      </c>
      <c r="J324" s="789" t="s">
        <v>1388</v>
      </c>
      <c r="K324" s="789">
        <v>4</v>
      </c>
      <c r="L324" s="789"/>
      <c r="M324" s="789">
        <v>1</v>
      </c>
      <c r="N324" s="789"/>
      <c r="O324" s="789">
        <v>4</v>
      </c>
      <c r="P324" s="789">
        <v>138.46</v>
      </c>
      <c r="Q324" s="789">
        <v>553.84</v>
      </c>
      <c r="R324" s="790">
        <v>1</v>
      </c>
      <c r="S324" s="790">
        <f t="shared" ref="S324:S387" si="5">IF(R324="",1,R324)</f>
        <v>1</v>
      </c>
      <c r="T324" s="789" t="s">
        <v>1799</v>
      </c>
      <c r="U324" s="789"/>
    </row>
    <row r="325" spans="1:21" ht="63" thickBot="1">
      <c r="A325" s="791" t="s">
        <v>101</v>
      </c>
      <c r="B325" s="786"/>
      <c r="C325" s="787" t="s">
        <v>722</v>
      </c>
      <c r="D325" s="787" t="s">
        <v>722</v>
      </c>
      <c r="E325" s="787" t="s">
        <v>1409</v>
      </c>
      <c r="F325" s="787" t="str">
        <f>IF($E325 = "", "", VLOOKUP($E325,'[1]levels of intervention'!$A$1:$B$12,2,FALSE))</f>
        <v>secondary/tertiary</v>
      </c>
      <c r="G325" s="789"/>
      <c r="H325" s="789" t="s">
        <v>891</v>
      </c>
      <c r="I325" s="789" t="s">
        <v>1331</v>
      </c>
      <c r="J325" s="789" t="s">
        <v>1341</v>
      </c>
      <c r="K325" s="789">
        <v>0.5</v>
      </c>
      <c r="L325" s="789"/>
      <c r="M325" s="789">
        <v>1</v>
      </c>
      <c r="N325" s="789"/>
      <c r="O325" s="789">
        <v>0.5</v>
      </c>
      <c r="P325" s="793">
        <v>2689.81</v>
      </c>
      <c r="Q325" s="793">
        <v>1344.91</v>
      </c>
      <c r="R325" s="790">
        <v>1</v>
      </c>
      <c r="S325" s="790">
        <f t="shared" si="5"/>
        <v>1</v>
      </c>
      <c r="T325" s="789" t="s">
        <v>1800</v>
      </c>
      <c r="U325" s="789"/>
    </row>
    <row r="326" spans="1:21" ht="63" thickBot="1">
      <c r="A326" s="791" t="s">
        <v>101</v>
      </c>
      <c r="B326" s="786"/>
      <c r="C326" s="787" t="s">
        <v>722</v>
      </c>
      <c r="D326" s="787" t="s">
        <v>722</v>
      </c>
      <c r="E326" s="787" t="s">
        <v>1409</v>
      </c>
      <c r="F326" s="787" t="str">
        <f>IF($E326 = "", "", VLOOKUP($E326,'[1]levels of intervention'!$A$1:$B$12,2,FALSE))</f>
        <v>secondary/tertiary</v>
      </c>
      <c r="G326" s="789"/>
      <c r="H326" s="789" t="s">
        <v>823</v>
      </c>
      <c r="I326" s="789" t="s">
        <v>1331</v>
      </c>
      <c r="J326" s="789"/>
      <c r="K326" s="789">
        <v>1</v>
      </c>
      <c r="L326" s="789">
        <v>1</v>
      </c>
      <c r="M326" s="789">
        <v>1</v>
      </c>
      <c r="N326" s="789"/>
      <c r="O326" s="789">
        <v>1</v>
      </c>
      <c r="P326" s="789">
        <v>121.25</v>
      </c>
      <c r="Q326" s="789">
        <v>121.25</v>
      </c>
      <c r="R326" s="790">
        <v>0.5</v>
      </c>
      <c r="S326" s="790">
        <f t="shared" si="5"/>
        <v>0.5</v>
      </c>
      <c r="T326" s="789"/>
      <c r="U326" s="789"/>
    </row>
    <row r="327" spans="1:21" ht="47.4" thickBot="1">
      <c r="A327" s="791" t="s">
        <v>101</v>
      </c>
      <c r="B327" s="786"/>
      <c r="C327" s="787" t="s">
        <v>722</v>
      </c>
      <c r="D327" s="787" t="s">
        <v>722</v>
      </c>
      <c r="E327" s="787" t="s">
        <v>1409</v>
      </c>
      <c r="F327" s="787" t="str">
        <f>IF($E327 = "", "", VLOOKUP($E327,'[1]levels of intervention'!$A$1:$B$12,2,FALSE))</f>
        <v>secondary/tertiary</v>
      </c>
      <c r="G327" s="789"/>
      <c r="H327" s="789" t="s">
        <v>970</v>
      </c>
      <c r="I327" s="789" t="s">
        <v>1331</v>
      </c>
      <c r="J327" s="789" t="s">
        <v>1537</v>
      </c>
      <c r="K327" s="789">
        <v>6</v>
      </c>
      <c r="L327" s="789"/>
      <c r="M327" s="789">
        <v>1</v>
      </c>
      <c r="N327" s="789"/>
      <c r="O327" s="789">
        <v>6</v>
      </c>
      <c r="P327" s="789">
        <v>180</v>
      </c>
      <c r="Q327" s="793">
        <v>1080</v>
      </c>
      <c r="R327" s="790">
        <v>1</v>
      </c>
      <c r="S327" s="790">
        <f t="shared" si="5"/>
        <v>1</v>
      </c>
      <c r="T327" s="789" t="s">
        <v>1801</v>
      </c>
      <c r="U327" s="788" t="s">
        <v>1312</v>
      </c>
    </row>
    <row r="328" spans="1:21" ht="78.599999999999994" thickBot="1">
      <c r="A328" s="791" t="s">
        <v>101</v>
      </c>
      <c r="B328" s="786"/>
      <c r="C328" s="787" t="s">
        <v>722</v>
      </c>
      <c r="D328" s="787" t="s">
        <v>722</v>
      </c>
      <c r="E328" s="787" t="s">
        <v>1409</v>
      </c>
      <c r="F328" s="787" t="str">
        <f>IF($E328 = "", "", VLOOKUP($E328,'[1]levels of intervention'!$A$1:$B$12,2,FALSE))</f>
        <v>secondary/tertiary</v>
      </c>
      <c r="G328" s="789"/>
      <c r="H328" s="789" t="s">
        <v>972</v>
      </c>
      <c r="I328" s="789" t="s">
        <v>1331</v>
      </c>
      <c r="J328" s="789" t="s">
        <v>1498</v>
      </c>
      <c r="K328" s="789">
        <v>3</v>
      </c>
      <c r="L328" s="789"/>
      <c r="M328" s="789">
        <v>1</v>
      </c>
      <c r="N328" s="789"/>
      <c r="O328" s="789">
        <v>3</v>
      </c>
      <c r="P328" s="789">
        <v>295.86</v>
      </c>
      <c r="Q328" s="789">
        <v>887.58</v>
      </c>
      <c r="R328" s="790">
        <v>1</v>
      </c>
      <c r="S328" s="790">
        <f t="shared" si="5"/>
        <v>1</v>
      </c>
      <c r="T328" s="789" t="s">
        <v>1802</v>
      </c>
      <c r="U328" s="789"/>
    </row>
    <row r="329" spans="1:21" ht="78.599999999999994" thickBot="1">
      <c r="A329" s="791" t="s">
        <v>101</v>
      </c>
      <c r="B329" s="786"/>
      <c r="C329" s="787" t="s">
        <v>722</v>
      </c>
      <c r="D329" s="787" t="s">
        <v>722</v>
      </c>
      <c r="E329" s="787" t="s">
        <v>1409</v>
      </c>
      <c r="F329" s="787" t="str">
        <f>IF($E329 = "", "", VLOOKUP($E329,'[1]levels of intervention'!$A$1:$B$12,2,FALSE))</f>
        <v>secondary/tertiary</v>
      </c>
      <c r="G329" s="789"/>
      <c r="H329" s="789" t="s">
        <v>973</v>
      </c>
      <c r="I329" s="789" t="s">
        <v>1331</v>
      </c>
      <c r="J329" s="789" t="s">
        <v>1334</v>
      </c>
      <c r="K329" s="789">
        <v>0.25</v>
      </c>
      <c r="L329" s="789"/>
      <c r="M329" s="789">
        <v>1</v>
      </c>
      <c r="N329" s="789"/>
      <c r="O329" s="789">
        <v>0.25</v>
      </c>
      <c r="P329" s="789">
        <v>20413.43</v>
      </c>
      <c r="Q329" s="793">
        <v>5103.3599999999997</v>
      </c>
      <c r="R329" s="790">
        <v>1</v>
      </c>
      <c r="S329" s="790">
        <f t="shared" si="5"/>
        <v>1</v>
      </c>
      <c r="T329" s="789" t="s">
        <v>1803</v>
      </c>
      <c r="U329" s="789"/>
    </row>
    <row r="330" spans="1:21" ht="94.2" thickBot="1">
      <c r="A330" s="791" t="s">
        <v>101</v>
      </c>
      <c r="B330" s="786"/>
      <c r="C330" s="787" t="s">
        <v>722</v>
      </c>
      <c r="D330" s="787" t="s">
        <v>722</v>
      </c>
      <c r="E330" s="787" t="s">
        <v>1409</v>
      </c>
      <c r="F330" s="787" t="str">
        <f>IF($E330 = "", "", VLOOKUP($E330,'[1]levels of intervention'!$A$1:$B$12,2,FALSE))</f>
        <v>secondary/tertiary</v>
      </c>
      <c r="G330" s="789"/>
      <c r="H330" s="789" t="s">
        <v>877</v>
      </c>
      <c r="I330" s="789" t="s">
        <v>1331</v>
      </c>
      <c r="J330" s="789"/>
      <c r="K330" s="789">
        <v>1</v>
      </c>
      <c r="L330" s="789"/>
      <c r="M330" s="789">
        <v>1</v>
      </c>
      <c r="N330" s="789"/>
      <c r="O330" s="789">
        <v>1</v>
      </c>
      <c r="P330" s="789">
        <v>1794.64</v>
      </c>
      <c r="Q330" s="793">
        <v>1794.64</v>
      </c>
      <c r="R330" s="790">
        <v>1</v>
      </c>
      <c r="S330" s="790">
        <f t="shared" si="5"/>
        <v>1</v>
      </c>
      <c r="T330" s="789" t="s">
        <v>1788</v>
      </c>
      <c r="U330" s="789"/>
    </row>
    <row r="331" spans="1:21" ht="94.2" thickBot="1">
      <c r="A331" s="791" t="s">
        <v>101</v>
      </c>
      <c r="B331" s="786"/>
      <c r="C331" s="787" t="s">
        <v>722</v>
      </c>
      <c r="D331" s="787" t="s">
        <v>722</v>
      </c>
      <c r="E331" s="787" t="s">
        <v>1409</v>
      </c>
      <c r="F331" s="787" t="str">
        <f>IF($E331 = "", "", VLOOKUP($E331,'[1]levels of intervention'!$A$1:$B$12,2,FALSE))</f>
        <v>secondary/tertiary</v>
      </c>
      <c r="G331" s="789"/>
      <c r="H331" s="789" t="s">
        <v>975</v>
      </c>
      <c r="I331" s="789" t="s">
        <v>1331</v>
      </c>
      <c r="J331" s="789" t="s">
        <v>1424</v>
      </c>
      <c r="K331" s="789">
        <v>1</v>
      </c>
      <c r="L331" s="789"/>
      <c r="M331" s="789">
        <v>1</v>
      </c>
      <c r="N331" s="789"/>
      <c r="O331" s="789">
        <v>1</v>
      </c>
      <c r="P331" s="789">
        <v>339.29</v>
      </c>
      <c r="Q331" s="789">
        <v>339.29</v>
      </c>
      <c r="R331" s="790">
        <v>1</v>
      </c>
      <c r="S331" s="790">
        <f t="shared" si="5"/>
        <v>1</v>
      </c>
      <c r="T331" s="789" t="s">
        <v>1788</v>
      </c>
      <c r="U331" s="789"/>
    </row>
    <row r="332" spans="1:21" ht="78.599999999999994" thickBot="1">
      <c r="A332" s="791" t="s">
        <v>101</v>
      </c>
      <c r="B332" s="786"/>
      <c r="C332" s="787" t="s">
        <v>722</v>
      </c>
      <c r="D332" s="787" t="s">
        <v>722</v>
      </c>
      <c r="E332" s="787" t="s">
        <v>1409</v>
      </c>
      <c r="F332" s="787" t="str">
        <f>IF($E332 = "", "", VLOOKUP($E332,'[1]levels of intervention'!$A$1:$B$12,2,FALSE))</f>
        <v>secondary/tertiary</v>
      </c>
      <c r="G332" s="789"/>
      <c r="H332" s="789" t="s">
        <v>955</v>
      </c>
      <c r="I332" s="789" t="s">
        <v>1331</v>
      </c>
      <c r="J332" s="789" t="s">
        <v>1354</v>
      </c>
      <c r="K332" s="789">
        <v>30</v>
      </c>
      <c r="L332" s="789"/>
      <c r="M332" s="789">
        <v>1</v>
      </c>
      <c r="N332" s="789" t="s">
        <v>1335</v>
      </c>
      <c r="O332" s="789">
        <v>30</v>
      </c>
      <c r="P332" s="789">
        <v>5.6480699999999997</v>
      </c>
      <c r="Q332" s="789">
        <v>169.44</v>
      </c>
      <c r="R332" s="790">
        <v>0.7</v>
      </c>
      <c r="S332" s="790">
        <f t="shared" si="5"/>
        <v>0.7</v>
      </c>
      <c r="T332" s="789" t="s">
        <v>1572</v>
      </c>
      <c r="U332" s="789"/>
    </row>
    <row r="333" spans="1:21" ht="78.599999999999994" thickBot="1">
      <c r="A333" s="791" t="s">
        <v>101</v>
      </c>
      <c r="B333" s="786"/>
      <c r="C333" s="787" t="s">
        <v>722</v>
      </c>
      <c r="D333" s="787" t="s">
        <v>722</v>
      </c>
      <c r="E333" s="787" t="s">
        <v>1409</v>
      </c>
      <c r="F333" s="787" t="str">
        <f>IF($E333 = "", "", VLOOKUP($E333,'[1]levels of intervention'!$A$1:$B$12,2,FALSE))</f>
        <v>secondary/tertiary</v>
      </c>
      <c r="G333" s="789"/>
      <c r="H333" s="789" t="s">
        <v>834</v>
      </c>
      <c r="I333" s="789" t="s">
        <v>1331</v>
      </c>
      <c r="J333" s="789" t="s">
        <v>1354</v>
      </c>
      <c r="K333" s="789">
        <v>18</v>
      </c>
      <c r="L333" s="789"/>
      <c r="M333" s="789">
        <v>1</v>
      </c>
      <c r="N333" s="789" t="s">
        <v>1335</v>
      </c>
      <c r="O333" s="789">
        <v>18</v>
      </c>
      <c r="P333" s="789">
        <v>4.3868299999999998</v>
      </c>
      <c r="Q333" s="789">
        <v>78.959999999999994</v>
      </c>
      <c r="R333" s="790">
        <v>1</v>
      </c>
      <c r="S333" s="790">
        <f t="shared" si="5"/>
        <v>1</v>
      </c>
      <c r="T333" s="789" t="s">
        <v>1599</v>
      </c>
      <c r="U333" s="789"/>
    </row>
    <row r="334" spans="1:21" ht="63" thickBot="1">
      <c r="A334" s="791" t="s">
        <v>101</v>
      </c>
      <c r="B334" s="786"/>
      <c r="C334" s="787" t="s">
        <v>722</v>
      </c>
      <c r="D334" s="787" t="s">
        <v>722</v>
      </c>
      <c r="E334" s="787" t="s">
        <v>1409</v>
      </c>
      <c r="F334" s="787" t="str">
        <f>IF($E334 = "", "", VLOOKUP($E334,'[1]levels of intervention'!$A$1:$B$12,2,FALSE))</f>
        <v>secondary/tertiary</v>
      </c>
      <c r="G334" s="789"/>
      <c r="H334" s="789" t="s">
        <v>976</v>
      </c>
      <c r="I334" s="789" t="s">
        <v>1331</v>
      </c>
      <c r="J334" s="789" t="s">
        <v>1538</v>
      </c>
      <c r="K334" s="789">
        <v>1</v>
      </c>
      <c r="L334" s="789"/>
      <c r="M334" s="789">
        <v>1</v>
      </c>
      <c r="N334" s="789" t="s">
        <v>1335</v>
      </c>
      <c r="O334" s="789">
        <v>1</v>
      </c>
      <c r="P334" s="789">
        <v>244.87</v>
      </c>
      <c r="Q334" s="789">
        <v>244.87</v>
      </c>
      <c r="R334" s="790">
        <v>1</v>
      </c>
      <c r="S334" s="790">
        <f t="shared" si="5"/>
        <v>1</v>
      </c>
      <c r="T334" s="789" t="s">
        <v>1708</v>
      </c>
      <c r="U334" s="809" t="s">
        <v>1539</v>
      </c>
    </row>
    <row r="335" spans="1:21" ht="109.8" thickBot="1">
      <c r="A335" s="791" t="s">
        <v>101</v>
      </c>
      <c r="B335" s="786"/>
      <c r="C335" s="787" t="s">
        <v>722</v>
      </c>
      <c r="D335" s="787" t="s">
        <v>722</v>
      </c>
      <c r="E335" s="787" t="s">
        <v>1409</v>
      </c>
      <c r="F335" s="787" t="str">
        <f>IF($E335 = "", "", VLOOKUP($E335,'[1]levels of intervention'!$A$1:$B$12,2,FALSE))</f>
        <v>secondary/tertiary</v>
      </c>
      <c r="G335" s="789"/>
      <c r="H335" s="789" t="s">
        <v>872</v>
      </c>
      <c r="I335" s="789" t="s">
        <v>1331</v>
      </c>
      <c r="J335" s="789" t="s">
        <v>1462</v>
      </c>
      <c r="K335" s="789">
        <v>2</v>
      </c>
      <c r="L335" s="789"/>
      <c r="M335" s="789">
        <v>1</v>
      </c>
      <c r="N335" s="789"/>
      <c r="O335" s="789">
        <v>2</v>
      </c>
      <c r="P335" s="789">
        <v>306.88416669999998</v>
      </c>
      <c r="Q335" s="789">
        <v>613.77</v>
      </c>
      <c r="R335" s="790">
        <v>1</v>
      </c>
      <c r="S335" s="790">
        <f t="shared" si="5"/>
        <v>1</v>
      </c>
      <c r="T335" s="789" t="s">
        <v>1789</v>
      </c>
      <c r="U335" s="789"/>
    </row>
    <row r="336" spans="1:21" ht="156.6" thickBot="1">
      <c r="A336" s="791" t="s">
        <v>101</v>
      </c>
      <c r="B336" s="786"/>
      <c r="C336" s="787" t="s">
        <v>722</v>
      </c>
      <c r="D336" s="787" t="s">
        <v>722</v>
      </c>
      <c r="E336" s="787" t="s">
        <v>1409</v>
      </c>
      <c r="F336" s="787" t="str">
        <f>IF($E336 = "", "", VLOOKUP($E336,'[1]levels of intervention'!$A$1:$B$12,2,FALSE))</f>
        <v>secondary/tertiary</v>
      </c>
      <c r="G336" s="789"/>
      <c r="H336" s="789" t="s">
        <v>882</v>
      </c>
      <c r="I336" s="789" t="s">
        <v>1331</v>
      </c>
      <c r="J336" s="789" t="s">
        <v>1462</v>
      </c>
      <c r="K336" s="789">
        <v>1</v>
      </c>
      <c r="L336" s="789"/>
      <c r="M336" s="789">
        <v>1</v>
      </c>
      <c r="N336" s="789" t="s">
        <v>1335</v>
      </c>
      <c r="O336" s="789">
        <v>1</v>
      </c>
      <c r="P336" s="789">
        <v>1671.666667</v>
      </c>
      <c r="Q336" s="793">
        <v>1671.67</v>
      </c>
      <c r="R336" s="790">
        <v>1</v>
      </c>
      <c r="S336" s="790">
        <f t="shared" si="5"/>
        <v>1</v>
      </c>
      <c r="T336" s="789" t="s">
        <v>1766</v>
      </c>
      <c r="U336" s="789"/>
    </row>
    <row r="337" spans="1:21" ht="31.8" thickBot="1">
      <c r="A337" s="791" t="s">
        <v>101</v>
      </c>
      <c r="B337" s="786"/>
      <c r="C337" s="787" t="s">
        <v>722</v>
      </c>
      <c r="D337" s="787" t="s">
        <v>722</v>
      </c>
      <c r="E337" s="787" t="s">
        <v>1409</v>
      </c>
      <c r="F337" s="787" t="str">
        <f>IF($E337 = "", "", VLOOKUP($E337,'[1]levels of intervention'!$A$1:$B$12,2,FALSE))</f>
        <v>secondary/tertiary</v>
      </c>
      <c r="G337" s="789"/>
      <c r="H337" s="789" t="s">
        <v>983</v>
      </c>
      <c r="I337" s="789" t="s">
        <v>1331</v>
      </c>
      <c r="J337" s="789" t="s">
        <v>1462</v>
      </c>
      <c r="K337" s="789">
        <v>2</v>
      </c>
      <c r="L337" s="789"/>
      <c r="M337" s="789">
        <v>1</v>
      </c>
      <c r="N337" s="789" t="s">
        <v>1335</v>
      </c>
      <c r="O337" s="789">
        <v>2</v>
      </c>
      <c r="P337" s="789">
        <v>178.75</v>
      </c>
      <c r="Q337" s="789">
        <v>357.5</v>
      </c>
      <c r="R337" s="790">
        <v>1</v>
      </c>
      <c r="S337" s="790">
        <f t="shared" si="5"/>
        <v>1</v>
      </c>
      <c r="T337" s="789" t="s">
        <v>1804</v>
      </c>
      <c r="U337" s="810" t="s">
        <v>1530</v>
      </c>
    </row>
    <row r="338" spans="1:21" ht="78.599999999999994" thickBot="1">
      <c r="A338" s="791" t="s">
        <v>101</v>
      </c>
      <c r="B338" s="786"/>
      <c r="C338" s="787" t="s">
        <v>722</v>
      </c>
      <c r="D338" s="787" t="s">
        <v>722</v>
      </c>
      <c r="E338" s="787" t="s">
        <v>1409</v>
      </c>
      <c r="F338" s="787" t="str">
        <f>IF($E338 = "", "", VLOOKUP($E338,'[1]levels of intervention'!$A$1:$B$12,2,FALSE))</f>
        <v>secondary/tertiary</v>
      </c>
      <c r="G338" s="789"/>
      <c r="H338" s="789" t="s">
        <v>934</v>
      </c>
      <c r="I338" s="789" t="s">
        <v>1331</v>
      </c>
      <c r="J338" s="789" t="s">
        <v>1424</v>
      </c>
      <c r="K338" s="789">
        <v>2</v>
      </c>
      <c r="L338" s="789"/>
      <c r="M338" s="789">
        <v>1</v>
      </c>
      <c r="N338" s="789" t="s">
        <v>1335</v>
      </c>
      <c r="O338" s="789">
        <v>2</v>
      </c>
      <c r="P338" s="789">
        <v>31.63</v>
      </c>
      <c r="Q338" s="789">
        <v>63.26</v>
      </c>
      <c r="R338" s="790">
        <v>1</v>
      </c>
      <c r="S338" s="790">
        <f t="shared" si="5"/>
        <v>1</v>
      </c>
      <c r="T338" s="789" t="s">
        <v>1794</v>
      </c>
      <c r="U338" s="789"/>
    </row>
    <row r="339" spans="1:21" ht="63" thickBot="1">
      <c r="A339" s="791" t="s">
        <v>101</v>
      </c>
      <c r="B339" s="786"/>
      <c r="C339" s="787" t="s">
        <v>722</v>
      </c>
      <c r="D339" s="787" t="s">
        <v>722</v>
      </c>
      <c r="E339" s="787" t="s">
        <v>1409</v>
      </c>
      <c r="F339" s="787" t="str">
        <f>IF($E339 = "", "", VLOOKUP($E339,'[1]levels of intervention'!$A$1:$B$12,2,FALSE))</f>
        <v>secondary/tertiary</v>
      </c>
      <c r="G339" s="789"/>
      <c r="H339" s="789" t="s">
        <v>852</v>
      </c>
      <c r="I339" s="789" t="s">
        <v>1331</v>
      </c>
      <c r="J339" s="789" t="s">
        <v>1424</v>
      </c>
      <c r="K339" s="789">
        <v>1</v>
      </c>
      <c r="L339" s="789"/>
      <c r="M339" s="789">
        <v>1</v>
      </c>
      <c r="N339" s="789" t="s">
        <v>1335</v>
      </c>
      <c r="O339" s="789">
        <v>1</v>
      </c>
      <c r="P339" s="789">
        <v>148.69999999999999</v>
      </c>
      <c r="Q339" s="789">
        <v>148.69999999999999</v>
      </c>
      <c r="R339" s="790">
        <v>0.2</v>
      </c>
      <c r="S339" s="790">
        <f t="shared" si="5"/>
        <v>0.2</v>
      </c>
      <c r="T339" s="789" t="s">
        <v>1788</v>
      </c>
      <c r="U339" s="789"/>
    </row>
    <row r="340" spans="1:21" ht="94.2" thickBot="1">
      <c r="A340" s="791" t="s">
        <v>101</v>
      </c>
      <c r="B340" s="786"/>
      <c r="C340" s="787" t="s">
        <v>722</v>
      </c>
      <c r="D340" s="787" t="s">
        <v>722</v>
      </c>
      <c r="E340" s="787" t="s">
        <v>1409</v>
      </c>
      <c r="F340" s="787" t="str">
        <f>IF($E340 = "", "", VLOOKUP($E340,'[1]levels of intervention'!$A$1:$B$12,2,FALSE))</f>
        <v>secondary/tertiary</v>
      </c>
      <c r="G340" s="789"/>
      <c r="H340" s="789" t="s">
        <v>982</v>
      </c>
      <c r="I340" s="789" t="s">
        <v>1331</v>
      </c>
      <c r="J340" s="789" t="s">
        <v>1540</v>
      </c>
      <c r="K340" s="789">
        <v>1</v>
      </c>
      <c r="L340" s="789"/>
      <c r="M340" s="789">
        <v>1</v>
      </c>
      <c r="N340" s="789" t="s">
        <v>1335</v>
      </c>
      <c r="O340" s="789">
        <v>1</v>
      </c>
      <c r="P340" s="789">
        <v>25.98</v>
      </c>
      <c r="Q340" s="789">
        <v>25.98</v>
      </c>
      <c r="R340" s="790">
        <v>1</v>
      </c>
      <c r="S340" s="790">
        <f t="shared" si="5"/>
        <v>1</v>
      </c>
      <c r="T340" s="789" t="s">
        <v>1391</v>
      </c>
      <c r="U340" s="789"/>
    </row>
    <row r="341" spans="1:21" ht="31.8" thickBot="1">
      <c r="A341" s="791" t="s">
        <v>101</v>
      </c>
      <c r="B341" s="786"/>
      <c r="C341" s="787" t="s">
        <v>722</v>
      </c>
      <c r="D341" s="787" t="s">
        <v>722</v>
      </c>
      <c r="E341" s="787" t="s">
        <v>1409</v>
      </c>
      <c r="F341" s="787" t="str">
        <f>IF($E341 = "", "", VLOOKUP($E341,'[1]levels of intervention'!$A$1:$B$12,2,FALSE))</f>
        <v>secondary/tertiary</v>
      </c>
      <c r="G341" s="789"/>
      <c r="H341" s="789" t="s">
        <v>971</v>
      </c>
      <c r="I341" s="789"/>
      <c r="J341" s="789" t="s">
        <v>1541</v>
      </c>
      <c r="K341" s="789" t="s">
        <v>1542</v>
      </c>
      <c r="L341" s="789"/>
      <c r="M341" s="789">
        <v>1</v>
      </c>
      <c r="N341" s="789" t="s">
        <v>1335</v>
      </c>
      <c r="O341" s="789">
        <v>1</v>
      </c>
      <c r="P341" s="789">
        <v>302.25</v>
      </c>
      <c r="Q341" s="789">
        <v>302.25</v>
      </c>
      <c r="R341" s="790">
        <v>1</v>
      </c>
      <c r="S341" s="790">
        <f t="shared" si="5"/>
        <v>1</v>
      </c>
      <c r="T341" s="789" t="s">
        <v>1805</v>
      </c>
      <c r="U341" s="788" t="s">
        <v>1543</v>
      </c>
    </row>
    <row r="342" spans="1:21" ht="78.599999999999994" thickBot="1">
      <c r="A342" s="791" t="s">
        <v>101</v>
      </c>
      <c r="B342" s="786"/>
      <c r="C342" s="787" t="s">
        <v>126</v>
      </c>
      <c r="D342" s="787" t="s">
        <v>126</v>
      </c>
      <c r="E342" s="787" t="s">
        <v>1409</v>
      </c>
      <c r="F342" s="787" t="str">
        <f>IF($E342 = "", "", VLOOKUP($E342,'[1]levels of intervention'!$A$1:$B$12,2,FALSE))</f>
        <v>secondary/tertiary</v>
      </c>
      <c r="G342" s="789"/>
      <c r="H342" s="789" t="s">
        <v>974</v>
      </c>
      <c r="I342" s="789" t="s">
        <v>1331</v>
      </c>
      <c r="J342" s="789" t="s">
        <v>1334</v>
      </c>
      <c r="K342" s="789">
        <v>1</v>
      </c>
      <c r="L342" s="789"/>
      <c r="M342" s="789">
        <v>1</v>
      </c>
      <c r="N342" s="789" t="s">
        <v>1335</v>
      </c>
      <c r="O342" s="789">
        <v>1</v>
      </c>
      <c r="P342" s="789">
        <v>1614.24</v>
      </c>
      <c r="Q342" s="793">
        <v>1614.24</v>
      </c>
      <c r="R342" s="790">
        <v>1</v>
      </c>
      <c r="S342" s="790">
        <f t="shared" si="5"/>
        <v>1</v>
      </c>
      <c r="T342" s="789" t="s">
        <v>1806</v>
      </c>
      <c r="U342" s="789"/>
    </row>
    <row r="343" spans="1:21" ht="78.599999999999994" thickBot="1">
      <c r="A343" s="791" t="s">
        <v>101</v>
      </c>
      <c r="B343" s="786"/>
      <c r="C343" s="787" t="s">
        <v>126</v>
      </c>
      <c r="D343" s="787" t="s">
        <v>126</v>
      </c>
      <c r="E343" s="787" t="s">
        <v>1409</v>
      </c>
      <c r="F343" s="787" t="str">
        <f>IF($E343 = "", "", VLOOKUP($E343,'[1]levels of intervention'!$A$1:$B$12,2,FALSE))</f>
        <v>secondary/tertiary</v>
      </c>
      <c r="G343" s="789"/>
      <c r="H343" s="789" t="s">
        <v>967</v>
      </c>
      <c r="I343" s="789" t="s">
        <v>1331</v>
      </c>
      <c r="J343" s="789" t="s">
        <v>1334</v>
      </c>
      <c r="K343" s="789">
        <v>0.1</v>
      </c>
      <c r="L343" s="789"/>
      <c r="M343" s="789">
        <v>1</v>
      </c>
      <c r="N343" s="789" t="s">
        <v>1335</v>
      </c>
      <c r="O343" s="789">
        <v>0.1</v>
      </c>
      <c r="P343" s="793">
        <v>12218.18</v>
      </c>
      <c r="Q343" s="793">
        <v>1221.82</v>
      </c>
      <c r="R343" s="790">
        <v>1</v>
      </c>
      <c r="S343" s="790">
        <f t="shared" si="5"/>
        <v>1</v>
      </c>
      <c r="T343" s="789" t="s">
        <v>1807</v>
      </c>
      <c r="U343" s="789"/>
    </row>
    <row r="344" spans="1:21" ht="47.4" thickBot="1">
      <c r="A344" s="791" t="s">
        <v>101</v>
      </c>
      <c r="B344" s="786"/>
      <c r="C344" s="787" t="s">
        <v>126</v>
      </c>
      <c r="D344" s="787" t="s">
        <v>126</v>
      </c>
      <c r="E344" s="787" t="s">
        <v>1409</v>
      </c>
      <c r="F344" s="787" t="str">
        <f>IF($E344 = "", "", VLOOKUP($E344,'[1]levels of intervention'!$A$1:$B$12,2,FALSE))</f>
        <v>secondary/tertiary</v>
      </c>
      <c r="G344" s="789"/>
      <c r="H344" s="789" t="s">
        <v>985</v>
      </c>
      <c r="I344" s="789" t="s">
        <v>1331</v>
      </c>
      <c r="J344" s="789" t="s">
        <v>1808</v>
      </c>
      <c r="K344" s="789">
        <v>0.2</v>
      </c>
      <c r="L344" s="789"/>
      <c r="M344" s="789">
        <v>1</v>
      </c>
      <c r="N344" s="789" t="s">
        <v>1335</v>
      </c>
      <c r="O344" s="789">
        <v>0.2</v>
      </c>
      <c r="P344" s="789">
        <v>5538.36</v>
      </c>
      <c r="Q344" s="793">
        <v>1107.67</v>
      </c>
      <c r="R344" s="790">
        <v>1</v>
      </c>
      <c r="S344" s="790">
        <f t="shared" si="5"/>
        <v>1</v>
      </c>
      <c r="T344" s="789" t="s">
        <v>1809</v>
      </c>
      <c r="U344" s="789"/>
    </row>
    <row r="345" spans="1:21" ht="63" thickBot="1">
      <c r="A345" s="791" t="s">
        <v>101</v>
      </c>
      <c r="B345" s="786"/>
      <c r="C345" s="787" t="s">
        <v>126</v>
      </c>
      <c r="D345" s="787" t="s">
        <v>126</v>
      </c>
      <c r="E345" s="787" t="s">
        <v>1409</v>
      </c>
      <c r="F345" s="787" t="str">
        <f>IF($E345 = "", "", VLOOKUP($E345,'[1]levels of intervention'!$A$1:$B$12,2,FALSE))</f>
        <v>secondary/tertiary</v>
      </c>
      <c r="G345" s="789"/>
      <c r="H345" s="789" t="s">
        <v>946</v>
      </c>
      <c r="I345" s="789" t="s">
        <v>1331</v>
      </c>
      <c r="J345" s="789" t="s">
        <v>1424</v>
      </c>
      <c r="K345" s="789">
        <v>1</v>
      </c>
      <c r="L345" s="789"/>
      <c r="M345" s="789">
        <v>1</v>
      </c>
      <c r="N345" s="789" t="s">
        <v>1335</v>
      </c>
      <c r="O345" s="789">
        <v>1</v>
      </c>
      <c r="P345" s="789">
        <v>40.270000000000003</v>
      </c>
      <c r="Q345" s="789">
        <v>40.270000000000003</v>
      </c>
      <c r="R345" s="790">
        <v>1</v>
      </c>
      <c r="S345" s="790">
        <f t="shared" si="5"/>
        <v>1</v>
      </c>
      <c r="T345" s="789" t="s">
        <v>1810</v>
      </c>
      <c r="U345" s="789"/>
    </row>
    <row r="346" spans="1:21" ht="94.2" thickBot="1">
      <c r="A346" s="791" t="s">
        <v>101</v>
      </c>
      <c r="B346" s="786"/>
      <c r="C346" s="787" t="s">
        <v>126</v>
      </c>
      <c r="D346" s="787" t="s">
        <v>126</v>
      </c>
      <c r="E346" s="787" t="s">
        <v>1409</v>
      </c>
      <c r="F346" s="787" t="str">
        <f>IF($E346 = "", "", VLOOKUP($E346,'[1]levels of intervention'!$A$1:$B$12,2,FALSE))</f>
        <v>secondary/tertiary</v>
      </c>
      <c r="G346" s="789"/>
      <c r="H346" s="789" t="s">
        <v>883</v>
      </c>
      <c r="I346" s="789" t="s">
        <v>1331</v>
      </c>
      <c r="J346" s="789" t="s">
        <v>1553</v>
      </c>
      <c r="K346" s="789">
        <v>6</v>
      </c>
      <c r="L346" s="789"/>
      <c r="M346" s="789">
        <v>1</v>
      </c>
      <c r="N346" s="789" t="s">
        <v>1335</v>
      </c>
      <c r="O346" s="789">
        <v>6</v>
      </c>
      <c r="P346" s="789">
        <v>821.25</v>
      </c>
      <c r="Q346" s="793">
        <v>4927.5</v>
      </c>
      <c r="R346" s="790">
        <v>1</v>
      </c>
      <c r="S346" s="790">
        <f t="shared" si="5"/>
        <v>1</v>
      </c>
      <c r="T346" s="789" t="s">
        <v>1779</v>
      </c>
      <c r="U346" s="789"/>
    </row>
    <row r="347" spans="1:21" ht="78.599999999999994" thickBot="1">
      <c r="A347" s="791" t="s">
        <v>101</v>
      </c>
      <c r="B347" s="786"/>
      <c r="C347" s="787" t="s">
        <v>126</v>
      </c>
      <c r="D347" s="787" t="s">
        <v>126</v>
      </c>
      <c r="E347" s="787" t="s">
        <v>1409</v>
      </c>
      <c r="F347" s="787" t="str">
        <f>IF($E347 = "", "", VLOOKUP($E347,'[1]levels of intervention'!$A$1:$B$12,2,FALSE))</f>
        <v>secondary/tertiary</v>
      </c>
      <c r="G347" s="789"/>
      <c r="H347" s="789" t="s">
        <v>897</v>
      </c>
      <c r="I347" s="789" t="s">
        <v>1331</v>
      </c>
      <c r="J347" s="789" t="s">
        <v>1434</v>
      </c>
      <c r="K347" s="789">
        <v>6</v>
      </c>
      <c r="L347" s="789"/>
      <c r="M347" s="789">
        <v>1</v>
      </c>
      <c r="N347" s="789" t="s">
        <v>1335</v>
      </c>
      <c r="O347" s="789">
        <v>6</v>
      </c>
      <c r="P347" s="789">
        <v>35.622799999999998</v>
      </c>
      <c r="Q347" s="789">
        <v>213.74</v>
      </c>
      <c r="R347" s="790">
        <v>1</v>
      </c>
      <c r="S347" s="790">
        <f t="shared" si="5"/>
        <v>1</v>
      </c>
      <c r="T347" s="789" t="s">
        <v>1811</v>
      </c>
      <c r="U347" s="789"/>
    </row>
    <row r="348" spans="1:21" ht="94.2" thickBot="1">
      <c r="A348" s="791" t="s">
        <v>101</v>
      </c>
      <c r="B348" s="786"/>
      <c r="C348" s="787" t="s">
        <v>126</v>
      </c>
      <c r="D348" s="787" t="s">
        <v>126</v>
      </c>
      <c r="E348" s="787" t="s">
        <v>1409</v>
      </c>
      <c r="F348" s="787" t="str">
        <f>IF($E348 = "", "", VLOOKUP($E348,'[1]levels of intervention'!$A$1:$B$12,2,FALSE))</f>
        <v>secondary/tertiary</v>
      </c>
      <c r="G348" s="789"/>
      <c r="H348" s="789" t="s">
        <v>981</v>
      </c>
      <c r="I348" s="789" t="s">
        <v>1331</v>
      </c>
      <c r="J348" s="789" t="s">
        <v>1527</v>
      </c>
      <c r="K348" s="789">
        <v>1</v>
      </c>
      <c r="L348" s="789"/>
      <c r="M348" s="789">
        <v>1</v>
      </c>
      <c r="N348" s="789" t="s">
        <v>1335</v>
      </c>
      <c r="O348" s="789">
        <v>1</v>
      </c>
      <c r="P348" s="789">
        <v>37.479799999999997</v>
      </c>
      <c r="Q348" s="789">
        <v>37.479999999999997</v>
      </c>
      <c r="R348" s="790">
        <v>1</v>
      </c>
      <c r="S348" s="790">
        <f t="shared" si="5"/>
        <v>1</v>
      </c>
      <c r="T348" s="789" t="s">
        <v>1812</v>
      </c>
      <c r="U348" s="789"/>
    </row>
    <row r="349" spans="1:21" ht="63" thickBot="1">
      <c r="A349" s="791" t="s">
        <v>101</v>
      </c>
      <c r="B349" s="786"/>
      <c r="C349" s="787" t="s">
        <v>126</v>
      </c>
      <c r="D349" s="787" t="s">
        <v>126</v>
      </c>
      <c r="E349" s="787" t="s">
        <v>1409</v>
      </c>
      <c r="F349" s="787" t="str">
        <f>IF($E349 = "", "", VLOOKUP($E349,'[1]levels of intervention'!$A$1:$B$12,2,FALSE))</f>
        <v>secondary/tertiary</v>
      </c>
      <c r="G349" s="789"/>
      <c r="H349" s="789" t="s">
        <v>977</v>
      </c>
      <c r="I349" s="789" t="s">
        <v>1331</v>
      </c>
      <c r="J349" s="789" t="s">
        <v>1462</v>
      </c>
      <c r="K349" s="789">
        <v>2</v>
      </c>
      <c r="L349" s="789"/>
      <c r="M349" s="789">
        <v>1</v>
      </c>
      <c r="N349" s="789" t="s">
        <v>1335</v>
      </c>
      <c r="O349" s="789">
        <v>2</v>
      </c>
      <c r="P349" s="789">
        <v>269.85000000000002</v>
      </c>
      <c r="Q349" s="789">
        <v>539.70000000000005</v>
      </c>
      <c r="R349" s="790">
        <v>1</v>
      </c>
      <c r="S349" s="790">
        <f t="shared" si="5"/>
        <v>1</v>
      </c>
      <c r="T349" s="789" t="s">
        <v>1813</v>
      </c>
      <c r="U349" s="789"/>
    </row>
    <row r="350" spans="1:21" ht="109.8" thickBot="1">
      <c r="A350" s="791" t="s">
        <v>101</v>
      </c>
      <c r="B350" s="786"/>
      <c r="C350" s="787" t="s">
        <v>126</v>
      </c>
      <c r="D350" s="787" t="s">
        <v>126</v>
      </c>
      <c r="E350" s="787" t="s">
        <v>1409</v>
      </c>
      <c r="F350" s="787" t="str">
        <f>IF($E350 = "", "", VLOOKUP($E350,'[1]levels of intervention'!$A$1:$B$12,2,FALSE))</f>
        <v>secondary/tertiary</v>
      </c>
      <c r="G350" s="789"/>
      <c r="H350" s="789" t="s">
        <v>980</v>
      </c>
      <c r="I350" s="789" t="s">
        <v>1331</v>
      </c>
      <c r="J350" s="789" t="s">
        <v>1536</v>
      </c>
      <c r="K350" s="789">
        <v>0.5</v>
      </c>
      <c r="L350" s="789"/>
      <c r="M350" s="789">
        <v>1</v>
      </c>
      <c r="N350" s="789" t="s">
        <v>1335</v>
      </c>
      <c r="O350" s="789">
        <v>0.5</v>
      </c>
      <c r="P350" s="789">
        <v>1558.91</v>
      </c>
      <c r="Q350" s="789">
        <v>779.46</v>
      </c>
      <c r="R350" s="790">
        <v>1</v>
      </c>
      <c r="S350" s="790">
        <f t="shared" si="5"/>
        <v>1</v>
      </c>
      <c r="T350" s="789" t="s">
        <v>1814</v>
      </c>
      <c r="U350" s="789"/>
    </row>
    <row r="351" spans="1:21" ht="78.599999999999994" thickBot="1">
      <c r="A351" s="791" t="s">
        <v>101</v>
      </c>
      <c r="B351" s="786"/>
      <c r="C351" s="787" t="s">
        <v>126</v>
      </c>
      <c r="D351" s="787" t="s">
        <v>126</v>
      </c>
      <c r="E351" s="787" t="s">
        <v>1409</v>
      </c>
      <c r="F351" s="787" t="str">
        <f>IF($E351 = "", "", VLOOKUP($E351,'[1]levels of intervention'!$A$1:$B$12,2,FALSE))</f>
        <v>secondary/tertiary</v>
      </c>
      <c r="G351" s="789"/>
      <c r="H351" s="789" t="s">
        <v>984</v>
      </c>
      <c r="I351" s="789" t="s">
        <v>1331</v>
      </c>
      <c r="J351" s="789" t="s">
        <v>1531</v>
      </c>
      <c r="K351" s="789">
        <v>1</v>
      </c>
      <c r="L351" s="789"/>
      <c r="M351" s="789">
        <v>1</v>
      </c>
      <c r="N351" s="789" t="s">
        <v>1335</v>
      </c>
      <c r="O351" s="789">
        <v>1</v>
      </c>
      <c r="P351" s="789">
        <v>100.3</v>
      </c>
      <c r="Q351" s="789">
        <v>100.3</v>
      </c>
      <c r="R351" s="790">
        <v>1</v>
      </c>
      <c r="S351" s="790">
        <f t="shared" si="5"/>
        <v>1</v>
      </c>
      <c r="T351" s="789" t="s">
        <v>1815</v>
      </c>
      <c r="U351" s="789"/>
    </row>
    <row r="352" spans="1:21" ht="94.2" thickBot="1">
      <c r="A352" s="791" t="s">
        <v>101</v>
      </c>
      <c r="B352" s="786"/>
      <c r="C352" s="787" t="s">
        <v>126</v>
      </c>
      <c r="D352" s="787" t="s">
        <v>126</v>
      </c>
      <c r="E352" s="787" t="s">
        <v>1409</v>
      </c>
      <c r="F352" s="787" t="str">
        <f>IF($E352 = "", "", VLOOKUP($E352,'[1]levels of intervention'!$A$1:$B$12,2,FALSE))</f>
        <v>secondary/tertiary</v>
      </c>
      <c r="G352" s="789"/>
      <c r="H352" s="789" t="s">
        <v>848</v>
      </c>
      <c r="I352" s="789" t="s">
        <v>1331</v>
      </c>
      <c r="J352" s="789" t="s">
        <v>1007</v>
      </c>
      <c r="K352" s="789">
        <v>1</v>
      </c>
      <c r="L352" s="789"/>
      <c r="M352" s="789">
        <v>1</v>
      </c>
      <c r="N352" s="789" t="s">
        <v>1335</v>
      </c>
      <c r="O352" s="789">
        <v>1</v>
      </c>
      <c r="P352" s="789">
        <v>303.12</v>
      </c>
      <c r="Q352" s="789">
        <v>303.12</v>
      </c>
      <c r="R352" s="790">
        <v>1</v>
      </c>
      <c r="S352" s="790">
        <f t="shared" si="5"/>
        <v>1</v>
      </c>
      <c r="T352" s="789" t="s">
        <v>1815</v>
      </c>
      <c r="U352" s="789"/>
    </row>
    <row r="353" spans="1:21" ht="63" thickBot="1">
      <c r="A353" s="791" t="s">
        <v>101</v>
      </c>
      <c r="B353" s="786"/>
      <c r="C353" s="787" t="s">
        <v>126</v>
      </c>
      <c r="D353" s="787" t="s">
        <v>126</v>
      </c>
      <c r="E353" s="787" t="s">
        <v>1409</v>
      </c>
      <c r="F353" s="787" t="str">
        <f>IF($E353 = "", "", VLOOKUP($E353,'[1]levels of intervention'!$A$1:$B$12,2,FALSE))</f>
        <v>secondary/tertiary</v>
      </c>
      <c r="G353" s="789"/>
      <c r="H353" s="789" t="s">
        <v>931</v>
      </c>
      <c r="I353" s="789" t="s">
        <v>1331</v>
      </c>
      <c r="J353" s="789" t="s">
        <v>1341</v>
      </c>
      <c r="K353" s="789">
        <v>1</v>
      </c>
      <c r="L353" s="789"/>
      <c r="M353" s="789">
        <v>1</v>
      </c>
      <c r="N353" s="789" t="s">
        <v>1335</v>
      </c>
      <c r="O353" s="789">
        <v>1</v>
      </c>
      <c r="P353" s="789">
        <v>15.637700000000001</v>
      </c>
      <c r="Q353" s="789">
        <v>15.64</v>
      </c>
      <c r="R353" s="790">
        <v>1</v>
      </c>
      <c r="S353" s="790">
        <f t="shared" si="5"/>
        <v>1</v>
      </c>
      <c r="T353" s="789" t="s">
        <v>1787</v>
      </c>
      <c r="U353" s="789"/>
    </row>
    <row r="354" spans="1:21" ht="63" thickBot="1">
      <c r="A354" s="791" t="s">
        <v>101</v>
      </c>
      <c r="B354" s="786"/>
      <c r="C354" s="787" t="s">
        <v>126</v>
      </c>
      <c r="D354" s="787" t="s">
        <v>126</v>
      </c>
      <c r="E354" s="787" t="s">
        <v>1409</v>
      </c>
      <c r="F354" s="787" t="str">
        <f>IF($E354 = "", "", VLOOKUP($E354,'[1]levels of intervention'!$A$1:$B$12,2,FALSE))</f>
        <v>secondary/tertiary</v>
      </c>
      <c r="G354" s="789"/>
      <c r="H354" s="789" t="s">
        <v>853</v>
      </c>
      <c r="I354" s="789" t="s">
        <v>1331</v>
      </c>
      <c r="J354" s="789" t="s">
        <v>1388</v>
      </c>
      <c r="K354" s="789">
        <v>2</v>
      </c>
      <c r="L354" s="789"/>
      <c r="M354" s="789">
        <v>1</v>
      </c>
      <c r="N354" s="789" t="s">
        <v>1335</v>
      </c>
      <c r="O354" s="789">
        <v>2</v>
      </c>
      <c r="P354" s="789">
        <v>178.43</v>
      </c>
      <c r="Q354" s="789">
        <v>356.86</v>
      </c>
      <c r="R354" s="790">
        <v>0.5</v>
      </c>
      <c r="S354" s="790">
        <f t="shared" si="5"/>
        <v>0.5</v>
      </c>
      <c r="T354" s="789" t="s">
        <v>1816</v>
      </c>
      <c r="U354" s="789"/>
    </row>
    <row r="355" spans="1:21" ht="78.599999999999994" thickBot="1">
      <c r="A355" s="791" t="s">
        <v>101</v>
      </c>
      <c r="B355" s="786"/>
      <c r="C355" s="787" t="s">
        <v>126</v>
      </c>
      <c r="D355" s="787" t="s">
        <v>126</v>
      </c>
      <c r="E355" s="787" t="s">
        <v>1409</v>
      </c>
      <c r="F355" s="787" t="str">
        <f>IF($E355 = "", "", VLOOKUP($E355,'[1]levels of intervention'!$A$1:$B$12,2,FALSE))</f>
        <v>secondary/tertiary</v>
      </c>
      <c r="G355" s="789"/>
      <c r="H355" s="789" t="s">
        <v>966</v>
      </c>
      <c r="I355" s="789" t="s">
        <v>1331</v>
      </c>
      <c r="J355" s="789" t="s">
        <v>1005</v>
      </c>
      <c r="K355" s="789">
        <v>1</v>
      </c>
      <c r="L355" s="789"/>
      <c r="M355" s="789">
        <v>1</v>
      </c>
      <c r="N355" s="789" t="s">
        <v>1335</v>
      </c>
      <c r="O355" s="789">
        <v>1</v>
      </c>
      <c r="P355" s="789">
        <v>325.95</v>
      </c>
      <c r="Q355" s="789">
        <v>325.95</v>
      </c>
      <c r="R355" s="790">
        <v>1</v>
      </c>
      <c r="S355" s="790">
        <f t="shared" si="5"/>
        <v>1</v>
      </c>
      <c r="T355" s="789" t="s">
        <v>1817</v>
      </c>
      <c r="U355" s="788" t="s">
        <v>1534</v>
      </c>
    </row>
    <row r="356" spans="1:21" ht="47.4" thickBot="1">
      <c r="A356" s="791" t="s">
        <v>101</v>
      </c>
      <c r="B356" s="786"/>
      <c r="C356" s="787" t="s">
        <v>126</v>
      </c>
      <c r="D356" s="787" t="s">
        <v>126</v>
      </c>
      <c r="E356" s="787" t="s">
        <v>1409</v>
      </c>
      <c r="F356" s="787" t="str">
        <f>IF($E356 = "", "", VLOOKUP($E356,'[1]levels of intervention'!$A$1:$B$12,2,FALSE))</f>
        <v>secondary/tertiary</v>
      </c>
      <c r="G356" s="789"/>
      <c r="H356" s="789" t="s">
        <v>987</v>
      </c>
      <c r="I356" s="789" t="s">
        <v>1331</v>
      </c>
      <c r="J356" s="789" t="s">
        <v>1424</v>
      </c>
      <c r="K356" s="789">
        <v>10</v>
      </c>
      <c r="L356" s="789"/>
      <c r="M356" s="789">
        <v>1</v>
      </c>
      <c r="N356" s="789"/>
      <c r="O356" s="789">
        <v>10</v>
      </c>
      <c r="P356" s="789">
        <v>882.63</v>
      </c>
      <c r="Q356" s="793">
        <v>8826.2999999999993</v>
      </c>
      <c r="R356" s="790">
        <v>1</v>
      </c>
      <c r="S356" s="790">
        <f t="shared" si="5"/>
        <v>1</v>
      </c>
      <c r="T356" s="789" t="s">
        <v>1818</v>
      </c>
      <c r="U356" s="789"/>
    </row>
    <row r="357" spans="1:21" ht="94.2" thickBot="1">
      <c r="A357" s="791" t="s">
        <v>101</v>
      </c>
      <c r="B357" s="786"/>
      <c r="C357" s="787" t="s">
        <v>126</v>
      </c>
      <c r="D357" s="787" t="s">
        <v>126</v>
      </c>
      <c r="E357" s="787" t="s">
        <v>1409</v>
      </c>
      <c r="F357" s="787" t="str">
        <f>IF($E357 = "", "", VLOOKUP($E357,'[1]levels of intervention'!$A$1:$B$12,2,FALSE))</f>
        <v>secondary/tertiary</v>
      </c>
      <c r="G357" s="789"/>
      <c r="H357" s="789" t="s">
        <v>969</v>
      </c>
      <c r="I357" s="789" t="s">
        <v>1331</v>
      </c>
      <c r="J357" s="789" t="s">
        <v>1535</v>
      </c>
      <c r="K357" s="789">
        <v>14</v>
      </c>
      <c r="L357" s="789"/>
      <c r="M357" s="789">
        <v>1</v>
      </c>
      <c r="N357" s="789" t="s">
        <v>1335</v>
      </c>
      <c r="O357" s="789">
        <v>14</v>
      </c>
      <c r="P357" s="789">
        <v>129.91</v>
      </c>
      <c r="Q357" s="793">
        <v>1818.74</v>
      </c>
      <c r="R357" s="790">
        <v>1</v>
      </c>
      <c r="S357" s="790">
        <f t="shared" si="5"/>
        <v>1</v>
      </c>
      <c r="T357" s="789" t="s">
        <v>1819</v>
      </c>
      <c r="U357" s="789"/>
    </row>
    <row r="358" spans="1:21" ht="94.2" thickBot="1">
      <c r="A358" s="791" t="s">
        <v>101</v>
      </c>
      <c r="B358" s="786"/>
      <c r="C358" s="787" t="s">
        <v>126</v>
      </c>
      <c r="D358" s="787" t="s">
        <v>126</v>
      </c>
      <c r="E358" s="787" t="s">
        <v>1409</v>
      </c>
      <c r="F358" s="787" t="str">
        <f>IF($E358 = "", "", VLOOKUP($E358,'[1]levels of intervention'!$A$1:$B$12,2,FALSE))</f>
        <v>secondary/tertiary</v>
      </c>
      <c r="G358" s="789"/>
      <c r="H358" s="789" t="s">
        <v>982</v>
      </c>
      <c r="I358" s="789" t="s">
        <v>1331</v>
      </c>
      <c r="J358" s="789" t="s">
        <v>1432</v>
      </c>
      <c r="K358" s="789">
        <v>2</v>
      </c>
      <c r="L358" s="789"/>
      <c r="M358" s="789">
        <v>1</v>
      </c>
      <c r="N358" s="789"/>
      <c r="O358" s="789">
        <v>2</v>
      </c>
      <c r="P358" s="789">
        <v>25.98</v>
      </c>
      <c r="Q358" s="789">
        <v>51.96</v>
      </c>
      <c r="R358" s="790">
        <v>1</v>
      </c>
      <c r="S358" s="790">
        <f t="shared" si="5"/>
        <v>1</v>
      </c>
      <c r="T358" s="789" t="s">
        <v>1820</v>
      </c>
      <c r="U358" s="789"/>
    </row>
    <row r="359" spans="1:21" ht="78.599999999999994" thickBot="1">
      <c r="A359" s="791" t="s">
        <v>101</v>
      </c>
      <c r="B359" s="786"/>
      <c r="C359" s="787" t="s">
        <v>126</v>
      </c>
      <c r="D359" s="787" t="s">
        <v>126</v>
      </c>
      <c r="E359" s="787" t="s">
        <v>1409</v>
      </c>
      <c r="F359" s="787" t="str">
        <f>IF($E359 = "", "", VLOOKUP($E359,'[1]levels of intervention'!$A$1:$B$12,2,FALSE))</f>
        <v>secondary/tertiary</v>
      </c>
      <c r="G359" s="789"/>
      <c r="H359" s="789" t="s">
        <v>986</v>
      </c>
      <c r="I359" s="789" t="s">
        <v>1331</v>
      </c>
      <c r="J359" s="789" t="s">
        <v>1424</v>
      </c>
      <c r="K359" s="789">
        <v>9</v>
      </c>
      <c r="L359" s="789"/>
      <c r="M359" s="789">
        <v>1</v>
      </c>
      <c r="N359" s="789"/>
      <c r="O359" s="789">
        <v>9</v>
      </c>
      <c r="P359" s="789">
        <v>430.33</v>
      </c>
      <c r="Q359" s="793">
        <v>3872.97</v>
      </c>
      <c r="R359" s="790">
        <v>0.75</v>
      </c>
      <c r="S359" s="790">
        <f t="shared" si="5"/>
        <v>0.75</v>
      </c>
      <c r="T359" s="789" t="s">
        <v>1821</v>
      </c>
      <c r="U359" s="789"/>
    </row>
    <row r="360" spans="1:21" ht="63" thickBot="1">
      <c r="A360" s="791" t="s">
        <v>101</v>
      </c>
      <c r="B360" s="786"/>
      <c r="C360" s="787" t="s">
        <v>126</v>
      </c>
      <c r="D360" s="787" t="s">
        <v>126</v>
      </c>
      <c r="E360" s="787" t="s">
        <v>1409</v>
      </c>
      <c r="F360" s="787" t="str">
        <f>IF($E360 = "", "", VLOOKUP($E360,'[1]levels of intervention'!$A$1:$B$12,2,FALSE))</f>
        <v>secondary/tertiary</v>
      </c>
      <c r="G360" s="789"/>
      <c r="H360" s="789" t="s">
        <v>953</v>
      </c>
      <c r="I360" s="789" t="s">
        <v>1331</v>
      </c>
      <c r="J360" s="789" t="s">
        <v>1424</v>
      </c>
      <c r="K360" s="789">
        <v>18</v>
      </c>
      <c r="L360" s="789"/>
      <c r="M360" s="789">
        <v>1</v>
      </c>
      <c r="N360" s="789" t="s">
        <v>1335</v>
      </c>
      <c r="O360" s="789">
        <v>18</v>
      </c>
      <c r="P360" s="789">
        <v>138.46</v>
      </c>
      <c r="Q360" s="793">
        <v>2492.2800000000002</v>
      </c>
      <c r="R360" s="790">
        <v>1</v>
      </c>
      <c r="S360" s="790">
        <f t="shared" si="5"/>
        <v>1</v>
      </c>
      <c r="T360" s="789" t="s">
        <v>1822</v>
      </c>
      <c r="U360" s="789"/>
    </row>
    <row r="361" spans="1:21" ht="78.599999999999994" thickBot="1">
      <c r="A361" s="791" t="s">
        <v>101</v>
      </c>
      <c r="B361" s="786"/>
      <c r="C361" s="787" t="s">
        <v>126</v>
      </c>
      <c r="D361" s="787" t="s">
        <v>126</v>
      </c>
      <c r="E361" s="787" t="s">
        <v>1409</v>
      </c>
      <c r="F361" s="787" t="str">
        <f>IF($E361 = "", "", VLOOKUP($E361,'[1]levels of intervention'!$A$1:$B$12,2,FALSE))</f>
        <v>secondary/tertiary</v>
      </c>
      <c r="G361" s="789"/>
      <c r="H361" s="789" t="s">
        <v>855</v>
      </c>
      <c r="I361" s="789" t="s">
        <v>1331</v>
      </c>
      <c r="J361" s="789"/>
      <c r="K361" s="789">
        <v>2</v>
      </c>
      <c r="L361" s="789">
        <v>1</v>
      </c>
      <c r="M361" s="789">
        <v>7</v>
      </c>
      <c r="N361" s="789"/>
      <c r="O361" s="789">
        <v>14</v>
      </c>
      <c r="P361" s="789">
        <v>43.09</v>
      </c>
      <c r="Q361" s="789">
        <v>603.26</v>
      </c>
      <c r="R361" s="790">
        <v>1</v>
      </c>
      <c r="S361" s="790">
        <f t="shared" si="5"/>
        <v>1</v>
      </c>
      <c r="T361" s="789"/>
      <c r="U361" s="789"/>
    </row>
    <row r="362" spans="1:21" ht="78.599999999999994" thickBot="1">
      <c r="A362" s="791" t="s">
        <v>101</v>
      </c>
      <c r="B362" s="786"/>
      <c r="C362" s="787" t="s">
        <v>126</v>
      </c>
      <c r="D362" s="787" t="s">
        <v>126</v>
      </c>
      <c r="E362" s="787" t="s">
        <v>1409</v>
      </c>
      <c r="F362" s="787" t="str">
        <f>IF($E362 = "", "", VLOOKUP($E362,'[1]levels of intervention'!$A$1:$B$12,2,FALSE))</f>
        <v>secondary/tertiary</v>
      </c>
      <c r="G362" s="789"/>
      <c r="H362" s="789" t="s">
        <v>955</v>
      </c>
      <c r="I362" s="789" t="s">
        <v>1331</v>
      </c>
      <c r="J362" s="789" t="s">
        <v>1347</v>
      </c>
      <c r="K362" s="789">
        <v>2</v>
      </c>
      <c r="L362" s="789">
        <v>3</v>
      </c>
      <c r="M362" s="789">
        <v>7</v>
      </c>
      <c r="N362" s="789" t="s">
        <v>1335</v>
      </c>
      <c r="O362" s="789">
        <v>42</v>
      </c>
      <c r="P362" s="789">
        <v>5.6480699999999997</v>
      </c>
      <c r="Q362" s="789">
        <v>237.22</v>
      </c>
      <c r="R362" s="790">
        <v>0.75</v>
      </c>
      <c r="S362" s="790">
        <f t="shared" si="5"/>
        <v>0.75</v>
      </c>
      <c r="T362" s="789" t="s">
        <v>1823</v>
      </c>
      <c r="U362" s="789"/>
    </row>
    <row r="363" spans="1:21" ht="47.4" thickBot="1">
      <c r="A363" s="791" t="s">
        <v>101</v>
      </c>
      <c r="B363" s="786"/>
      <c r="C363" s="787" t="s">
        <v>126</v>
      </c>
      <c r="D363" s="787" t="s">
        <v>126</v>
      </c>
      <c r="E363" s="787" t="s">
        <v>1409</v>
      </c>
      <c r="F363" s="787" t="str">
        <f>IF($E363 = "", "", VLOOKUP($E363,'[1]levels of intervention'!$A$1:$B$12,2,FALSE))</f>
        <v>secondary/tertiary</v>
      </c>
      <c r="G363" s="789"/>
      <c r="H363" s="789" t="s">
        <v>988</v>
      </c>
      <c r="I363" s="789" t="s">
        <v>1331</v>
      </c>
      <c r="J363" s="789" t="s">
        <v>1432</v>
      </c>
      <c r="K363" s="789">
        <v>1</v>
      </c>
      <c r="L363" s="789">
        <v>3</v>
      </c>
      <c r="M363" s="789">
        <v>3</v>
      </c>
      <c r="N363" s="789"/>
      <c r="O363" s="789">
        <v>9</v>
      </c>
      <c r="P363" s="789">
        <v>153.5155</v>
      </c>
      <c r="Q363" s="793">
        <v>1381.64</v>
      </c>
      <c r="R363" s="790">
        <v>1</v>
      </c>
      <c r="S363" s="790">
        <f t="shared" si="5"/>
        <v>1</v>
      </c>
      <c r="T363" s="789"/>
      <c r="U363" s="789"/>
    </row>
    <row r="364" spans="1:21" ht="29.4" thickBot="1">
      <c r="A364" s="791" t="s">
        <v>101</v>
      </c>
      <c r="B364" s="786"/>
      <c r="C364" s="787" t="s">
        <v>126</v>
      </c>
      <c r="D364" s="803" t="s">
        <v>126</v>
      </c>
      <c r="E364" s="787"/>
      <c r="F364" s="787" t="str">
        <f>IF($E364 = "", "", VLOOKUP($E364,'[1]levels of intervention'!$A$1:$B$12,2,FALSE))</f>
        <v/>
      </c>
      <c r="G364" s="789"/>
      <c r="H364" s="789" t="s">
        <v>1824</v>
      </c>
      <c r="I364" s="789" t="s">
        <v>1358</v>
      </c>
      <c r="J364" s="789" t="s">
        <v>1825</v>
      </c>
      <c r="K364" s="789">
        <v>2</v>
      </c>
      <c r="L364" s="789"/>
      <c r="M364" s="789" t="s">
        <v>1470</v>
      </c>
      <c r="N364" s="789"/>
      <c r="O364" s="789">
        <v>2</v>
      </c>
      <c r="P364" s="789"/>
      <c r="Q364" s="789">
        <v>0</v>
      </c>
      <c r="R364" s="790">
        <v>1</v>
      </c>
      <c r="S364" s="790">
        <f t="shared" si="5"/>
        <v>1</v>
      </c>
      <c r="T364" s="789" t="s">
        <v>1826</v>
      </c>
      <c r="U364" s="789"/>
    </row>
    <row r="365" spans="1:21" ht="43.8" thickBot="1">
      <c r="A365" s="791" t="s">
        <v>101</v>
      </c>
      <c r="B365" s="786"/>
      <c r="C365" s="787" t="s">
        <v>252</v>
      </c>
      <c r="D365" s="787" t="s">
        <v>252</v>
      </c>
      <c r="E365" s="787" t="s">
        <v>1329</v>
      </c>
      <c r="F365" s="787" t="str">
        <f>IF($E365 = "", "", VLOOKUP($E365,'[1]levels of intervention'!$A$1:$B$12,2,FALSE))</f>
        <v>all</v>
      </c>
      <c r="G365" s="789"/>
      <c r="H365" s="789" t="s">
        <v>1827</v>
      </c>
      <c r="I365" s="789" t="s">
        <v>1358</v>
      </c>
      <c r="J365" s="789" t="s">
        <v>1626</v>
      </c>
      <c r="K365" s="789">
        <v>1</v>
      </c>
      <c r="L365" s="789"/>
      <c r="M365" s="789">
        <v>1</v>
      </c>
      <c r="N365" s="789"/>
      <c r="O365" s="789">
        <v>1</v>
      </c>
      <c r="P365" s="789"/>
      <c r="Q365" s="789">
        <v>0</v>
      </c>
      <c r="R365" s="789"/>
      <c r="S365" s="790">
        <f t="shared" si="5"/>
        <v>1</v>
      </c>
      <c r="T365" s="789" t="s">
        <v>1828</v>
      </c>
      <c r="U365" s="789"/>
    </row>
    <row r="366" spans="1:21" ht="31.8" thickBot="1">
      <c r="A366" s="791" t="s">
        <v>101</v>
      </c>
      <c r="B366" s="786"/>
      <c r="C366" s="787" t="s">
        <v>252</v>
      </c>
      <c r="D366" s="803" t="s">
        <v>252</v>
      </c>
      <c r="E366" s="787"/>
      <c r="F366" s="787" t="str">
        <f>IF($E366 = "", "", VLOOKUP($E366,'[1]levels of intervention'!$A$1:$B$12,2,FALSE))</f>
        <v/>
      </c>
      <c r="G366" s="812"/>
      <c r="H366" s="812" t="s">
        <v>858</v>
      </c>
      <c r="I366" s="789" t="s">
        <v>1331</v>
      </c>
      <c r="J366" s="789" t="s">
        <v>1829</v>
      </c>
      <c r="K366" s="789">
        <v>4</v>
      </c>
      <c r="L366" s="789"/>
      <c r="M366" s="789">
        <v>1</v>
      </c>
      <c r="N366" s="789" t="s">
        <v>1335</v>
      </c>
      <c r="O366" s="789">
        <v>4</v>
      </c>
      <c r="P366" s="789">
        <v>590</v>
      </c>
      <c r="Q366" s="793">
        <v>2360</v>
      </c>
      <c r="R366" s="789"/>
      <c r="S366" s="790">
        <f t="shared" si="5"/>
        <v>1</v>
      </c>
      <c r="T366" s="789" t="s">
        <v>1830</v>
      </c>
      <c r="U366" s="788" t="s">
        <v>1312</v>
      </c>
    </row>
    <row r="367" spans="1:21" ht="31.8" thickBot="1">
      <c r="A367" s="791" t="s">
        <v>101</v>
      </c>
      <c r="B367" s="786"/>
      <c r="C367" s="787" t="s">
        <v>252</v>
      </c>
      <c r="D367" s="803" t="s">
        <v>252</v>
      </c>
      <c r="E367" s="787"/>
      <c r="F367" s="787" t="str">
        <f>IF($E367 = "", "", VLOOKUP($E367,'[1]levels of intervention'!$A$1:$B$12,2,FALSE))</f>
        <v/>
      </c>
      <c r="G367" s="789"/>
      <c r="H367" s="789" t="s">
        <v>850</v>
      </c>
      <c r="I367" s="789" t="s">
        <v>1331</v>
      </c>
      <c r="J367" s="789" t="s">
        <v>1831</v>
      </c>
      <c r="K367" s="789">
        <v>1</v>
      </c>
      <c r="L367" s="789">
        <v>1</v>
      </c>
      <c r="M367" s="789">
        <v>1</v>
      </c>
      <c r="N367" s="789" t="s">
        <v>1335</v>
      </c>
      <c r="O367" s="789">
        <v>1</v>
      </c>
      <c r="P367" s="789">
        <v>1211.56</v>
      </c>
      <c r="Q367" s="793">
        <v>1211.56</v>
      </c>
      <c r="R367" s="789"/>
      <c r="S367" s="790">
        <f t="shared" si="5"/>
        <v>1</v>
      </c>
      <c r="T367" s="789"/>
      <c r="U367" s="809" t="s">
        <v>1832</v>
      </c>
    </row>
    <row r="368" spans="1:21" ht="94.2" thickBot="1">
      <c r="A368" s="791" t="s">
        <v>101</v>
      </c>
      <c r="B368" s="786"/>
      <c r="C368" s="787" t="s">
        <v>252</v>
      </c>
      <c r="D368" s="787" t="s">
        <v>252</v>
      </c>
      <c r="E368" s="787" t="s">
        <v>1409</v>
      </c>
      <c r="F368" s="787" t="str">
        <f>IF($E368 = "", "", VLOOKUP($E368,'[1]levels of intervention'!$A$1:$B$12,2,FALSE))</f>
        <v>secondary/tertiary</v>
      </c>
      <c r="G368" s="789"/>
      <c r="H368" s="789" t="s">
        <v>1039</v>
      </c>
      <c r="I368" s="789" t="s">
        <v>1331</v>
      </c>
      <c r="J368" s="789" t="s">
        <v>942</v>
      </c>
      <c r="K368" s="789">
        <v>1</v>
      </c>
      <c r="L368" s="789"/>
      <c r="M368" s="789">
        <v>1</v>
      </c>
      <c r="N368" s="789" t="s">
        <v>1578</v>
      </c>
      <c r="O368" s="789">
        <v>1</v>
      </c>
      <c r="P368" s="793">
        <v>1100</v>
      </c>
      <c r="Q368" s="793">
        <v>1100</v>
      </c>
      <c r="R368" s="789"/>
      <c r="S368" s="790">
        <f t="shared" si="5"/>
        <v>1</v>
      </c>
      <c r="T368" s="789" t="s">
        <v>1833</v>
      </c>
      <c r="U368" s="788" t="s">
        <v>1552</v>
      </c>
    </row>
    <row r="369" spans="1:21" ht="78.599999999999994" thickBot="1">
      <c r="A369" s="791" t="s">
        <v>101</v>
      </c>
      <c r="B369" s="786"/>
      <c r="C369" s="787" t="s">
        <v>252</v>
      </c>
      <c r="D369" s="803" t="s">
        <v>252</v>
      </c>
      <c r="E369" s="787"/>
      <c r="F369" s="787" t="str">
        <f>IF($E369 = "", "", VLOOKUP($E369,'[1]levels of intervention'!$A$1:$B$12,2,FALSE))</f>
        <v/>
      </c>
      <c r="G369" s="789"/>
      <c r="H369" s="789" t="s">
        <v>894</v>
      </c>
      <c r="I369" s="789" t="s">
        <v>1331</v>
      </c>
      <c r="J369" s="789" t="s">
        <v>1834</v>
      </c>
      <c r="K369" s="789">
        <v>2</v>
      </c>
      <c r="L369" s="789"/>
      <c r="M369" s="789">
        <v>2</v>
      </c>
      <c r="N369" s="789"/>
      <c r="O369" s="789">
        <v>4</v>
      </c>
      <c r="P369" s="789">
        <v>84.667699999999996</v>
      </c>
      <c r="Q369" s="789">
        <v>338.67</v>
      </c>
      <c r="R369" s="789"/>
      <c r="S369" s="790">
        <f t="shared" si="5"/>
        <v>1</v>
      </c>
      <c r="T369" s="789" t="s">
        <v>1835</v>
      </c>
      <c r="U369" s="789"/>
    </row>
    <row r="370" spans="1:21" ht="43.8" thickBot="1">
      <c r="A370" s="791" t="s">
        <v>101</v>
      </c>
      <c r="B370" s="786"/>
      <c r="C370" s="787" t="s">
        <v>252</v>
      </c>
      <c r="D370" s="787" t="s">
        <v>252</v>
      </c>
      <c r="E370" s="787" t="s">
        <v>1409</v>
      </c>
      <c r="F370" s="787" t="str">
        <f>IF($E370 = "", "", VLOOKUP($E370,'[1]levels of intervention'!$A$1:$B$12,2,FALSE))</f>
        <v>secondary/tertiary</v>
      </c>
      <c r="G370" s="812"/>
      <c r="H370" s="812" t="s">
        <v>858</v>
      </c>
      <c r="I370" s="789" t="s">
        <v>1331</v>
      </c>
      <c r="J370" s="789" t="s">
        <v>1836</v>
      </c>
      <c r="K370" s="789">
        <v>2</v>
      </c>
      <c r="L370" s="789"/>
      <c r="M370" s="789">
        <v>1</v>
      </c>
      <c r="N370" s="789" t="s">
        <v>1335</v>
      </c>
      <c r="O370" s="789">
        <v>2</v>
      </c>
      <c r="P370" s="789">
        <v>590</v>
      </c>
      <c r="Q370" s="793">
        <v>1180</v>
      </c>
      <c r="R370" s="789"/>
      <c r="S370" s="790">
        <f t="shared" si="5"/>
        <v>1</v>
      </c>
      <c r="T370" s="789" t="s">
        <v>1837</v>
      </c>
      <c r="U370" s="788" t="s">
        <v>1312</v>
      </c>
    </row>
    <row r="371" spans="1:21" ht="63" thickBot="1">
      <c r="A371" s="791" t="s">
        <v>101</v>
      </c>
      <c r="B371" s="786"/>
      <c r="C371" s="787" t="s">
        <v>252</v>
      </c>
      <c r="D371" s="787" t="s">
        <v>252</v>
      </c>
      <c r="E371" s="787" t="s">
        <v>1409</v>
      </c>
      <c r="F371" s="787" t="str">
        <f>IF($E371 = "", "", VLOOKUP($E371,'[1]levels of intervention'!$A$1:$B$12,2,FALSE))</f>
        <v>secondary/tertiary</v>
      </c>
      <c r="G371" s="789" t="s">
        <v>1838</v>
      </c>
      <c r="H371" s="789" t="s">
        <v>953</v>
      </c>
      <c r="I371" s="789" t="s">
        <v>1331</v>
      </c>
      <c r="J371" s="789" t="s">
        <v>1424</v>
      </c>
      <c r="K371" s="789">
        <v>40</v>
      </c>
      <c r="L371" s="789"/>
      <c r="M371" s="789">
        <v>1</v>
      </c>
      <c r="N371" s="789" t="s">
        <v>1335</v>
      </c>
      <c r="O371" s="789">
        <v>40</v>
      </c>
      <c r="P371" s="789">
        <v>138.46</v>
      </c>
      <c r="Q371" s="793">
        <v>5538.4</v>
      </c>
      <c r="R371" s="789"/>
      <c r="S371" s="790">
        <f t="shared" si="5"/>
        <v>1</v>
      </c>
      <c r="T371" s="789" t="s">
        <v>1839</v>
      </c>
      <c r="U371" s="789"/>
    </row>
    <row r="372" spans="1:21" ht="78.599999999999994" thickBot="1">
      <c r="A372" s="791" t="s">
        <v>101</v>
      </c>
      <c r="B372" s="786"/>
      <c r="C372" s="787" t="s">
        <v>252</v>
      </c>
      <c r="D372" s="787" t="s">
        <v>252</v>
      </c>
      <c r="E372" s="787" t="s">
        <v>1409</v>
      </c>
      <c r="F372" s="787" t="str">
        <f>IF($E372 = "", "", VLOOKUP($E372,'[1]levels of intervention'!$A$1:$B$12,2,FALSE))</f>
        <v>secondary/tertiary</v>
      </c>
      <c r="G372" s="789"/>
      <c r="H372" s="789" t="s">
        <v>855</v>
      </c>
      <c r="I372" s="789" t="s">
        <v>1331</v>
      </c>
      <c r="J372" s="789" t="s">
        <v>1412</v>
      </c>
      <c r="K372" s="789">
        <v>15</v>
      </c>
      <c r="L372" s="789"/>
      <c r="M372" s="789">
        <v>1</v>
      </c>
      <c r="N372" s="789" t="s">
        <v>1335</v>
      </c>
      <c r="O372" s="789">
        <v>15</v>
      </c>
      <c r="P372" s="789">
        <v>43.09</v>
      </c>
      <c r="Q372" s="789">
        <v>646.35</v>
      </c>
      <c r="R372" s="789"/>
      <c r="S372" s="790">
        <f t="shared" si="5"/>
        <v>1</v>
      </c>
      <c r="T372" s="789" t="s">
        <v>1840</v>
      </c>
      <c r="U372" s="789"/>
    </row>
    <row r="373" spans="1:21" ht="125.4" thickBot="1">
      <c r="A373" s="791" t="s">
        <v>101</v>
      </c>
      <c r="B373" s="786"/>
      <c r="C373" s="787" t="s">
        <v>252</v>
      </c>
      <c r="D373" s="787" t="s">
        <v>252</v>
      </c>
      <c r="E373" s="787" t="s">
        <v>1409</v>
      </c>
      <c r="F373" s="787" t="str">
        <f>IF($E373 = "", "", VLOOKUP($E373,'[1]levels of intervention'!$A$1:$B$12,2,FALSE))</f>
        <v>secondary/tertiary</v>
      </c>
      <c r="G373" s="789"/>
      <c r="H373" s="789" t="s">
        <v>876</v>
      </c>
      <c r="I373" s="789" t="s">
        <v>1331</v>
      </c>
      <c r="J373" s="789" t="s">
        <v>1007</v>
      </c>
      <c r="K373" s="789">
        <v>1</v>
      </c>
      <c r="L373" s="789"/>
      <c r="M373" s="789">
        <v>1</v>
      </c>
      <c r="N373" s="789" t="s">
        <v>1335</v>
      </c>
      <c r="O373" s="789">
        <v>1</v>
      </c>
      <c r="P373" s="789">
        <v>465</v>
      </c>
      <c r="Q373" s="789">
        <v>465</v>
      </c>
      <c r="R373" s="789"/>
      <c r="S373" s="790">
        <f t="shared" si="5"/>
        <v>1</v>
      </c>
      <c r="T373" s="789" t="s">
        <v>1841</v>
      </c>
      <c r="U373" s="815" t="s">
        <v>1678</v>
      </c>
    </row>
    <row r="374" spans="1:21" ht="43.8" thickBot="1">
      <c r="A374" s="791" t="s">
        <v>101</v>
      </c>
      <c r="B374" s="786"/>
      <c r="C374" s="787" t="s">
        <v>252</v>
      </c>
      <c r="D374" s="787" t="s">
        <v>252</v>
      </c>
      <c r="E374" s="787" t="s">
        <v>1409</v>
      </c>
      <c r="F374" s="787" t="str">
        <f>IF($E374 = "", "", VLOOKUP($E374,'[1]levels of intervention'!$A$1:$B$12,2,FALSE))</f>
        <v>secondary/tertiary</v>
      </c>
      <c r="G374" s="789"/>
      <c r="H374" s="789" t="s">
        <v>999</v>
      </c>
      <c r="I374" s="789" t="s">
        <v>1331</v>
      </c>
      <c r="J374" s="789" t="s">
        <v>1842</v>
      </c>
      <c r="K374" s="789">
        <v>15</v>
      </c>
      <c r="L374" s="789"/>
      <c r="M374" s="789">
        <v>1</v>
      </c>
      <c r="N374" s="789" t="s">
        <v>1335</v>
      </c>
      <c r="O374" s="789">
        <v>15</v>
      </c>
      <c r="P374" s="789">
        <v>430.33</v>
      </c>
      <c r="Q374" s="793">
        <v>6454.95</v>
      </c>
      <c r="R374" s="789"/>
      <c r="S374" s="790">
        <f t="shared" si="5"/>
        <v>1</v>
      </c>
      <c r="T374" s="789" t="s">
        <v>1840</v>
      </c>
      <c r="U374" s="788" t="s">
        <v>1772</v>
      </c>
    </row>
    <row r="375" spans="1:21" ht="78.599999999999994" thickBot="1">
      <c r="A375" s="791" t="s">
        <v>101</v>
      </c>
      <c r="B375" s="786"/>
      <c r="C375" s="787" t="s">
        <v>252</v>
      </c>
      <c r="D375" s="787" t="s">
        <v>252</v>
      </c>
      <c r="E375" s="787" t="s">
        <v>1409</v>
      </c>
      <c r="F375" s="787" t="str">
        <f>IF($E375 = "", "", VLOOKUP($E375,'[1]levels of intervention'!$A$1:$B$12,2,FALSE))</f>
        <v>secondary/tertiary</v>
      </c>
      <c r="G375" s="789"/>
      <c r="H375" s="789" t="s">
        <v>951</v>
      </c>
      <c r="I375" s="789" t="s">
        <v>1331</v>
      </c>
      <c r="J375" s="789"/>
      <c r="K375" s="789">
        <v>6</v>
      </c>
      <c r="L375" s="789"/>
      <c r="M375" s="789">
        <v>1</v>
      </c>
      <c r="N375" s="789" t="s">
        <v>1335</v>
      </c>
      <c r="O375" s="789">
        <v>6</v>
      </c>
      <c r="P375" s="789">
        <v>684.4</v>
      </c>
      <c r="Q375" s="793">
        <v>4106.3999999999996</v>
      </c>
      <c r="R375" s="789"/>
      <c r="S375" s="790">
        <f t="shared" si="5"/>
        <v>1</v>
      </c>
      <c r="T375" s="789" t="s">
        <v>1843</v>
      </c>
      <c r="U375" s="789"/>
    </row>
    <row r="376" spans="1:21" ht="78.599999999999994" thickBot="1">
      <c r="A376" s="791" t="s">
        <v>101</v>
      </c>
      <c r="B376" s="786"/>
      <c r="C376" s="787" t="s">
        <v>252</v>
      </c>
      <c r="D376" s="787" t="s">
        <v>252</v>
      </c>
      <c r="E376" s="787" t="s">
        <v>1409</v>
      </c>
      <c r="F376" s="787" t="str">
        <f>IF($E376 = "", "", VLOOKUP($E376,'[1]levels of intervention'!$A$1:$B$12,2,FALSE))</f>
        <v>secondary/tertiary</v>
      </c>
      <c r="G376" s="789"/>
      <c r="H376" s="789" t="s">
        <v>934</v>
      </c>
      <c r="I376" s="789" t="s">
        <v>1331</v>
      </c>
      <c r="J376" s="789" t="s">
        <v>1424</v>
      </c>
      <c r="K376" s="789">
        <v>20</v>
      </c>
      <c r="L376" s="789"/>
      <c r="M376" s="789">
        <v>1</v>
      </c>
      <c r="N376" s="789" t="s">
        <v>1335</v>
      </c>
      <c r="O376" s="789">
        <v>20</v>
      </c>
      <c r="P376" s="789">
        <v>31.63</v>
      </c>
      <c r="Q376" s="789">
        <v>632.6</v>
      </c>
      <c r="R376" s="789"/>
      <c r="S376" s="790">
        <f t="shared" si="5"/>
        <v>1</v>
      </c>
      <c r="T376" s="789" t="s">
        <v>1844</v>
      </c>
      <c r="U376" s="789"/>
    </row>
    <row r="377" spans="1:21" ht="63" thickBot="1">
      <c r="A377" s="791" t="s">
        <v>101</v>
      </c>
      <c r="B377" s="786"/>
      <c r="C377" s="811" t="s">
        <v>252</v>
      </c>
      <c r="D377" s="814" t="s">
        <v>1845</v>
      </c>
      <c r="E377" s="787" t="s">
        <v>1409</v>
      </c>
      <c r="F377" s="787" t="str">
        <f>IF($E377 = "", "", VLOOKUP($E377,'[1]levels of intervention'!$A$1:$B$12,2,FALSE))</f>
        <v>secondary/tertiary</v>
      </c>
      <c r="G377" s="789"/>
      <c r="H377" s="789" t="s">
        <v>891</v>
      </c>
      <c r="I377" s="789" t="s">
        <v>1331</v>
      </c>
      <c r="J377" s="789" t="s">
        <v>1341</v>
      </c>
      <c r="K377" s="789">
        <v>1</v>
      </c>
      <c r="L377" s="789"/>
      <c r="M377" s="789">
        <v>1</v>
      </c>
      <c r="N377" s="789"/>
      <c r="O377" s="789">
        <v>1</v>
      </c>
      <c r="P377" s="793">
        <v>2689.81</v>
      </c>
      <c r="Q377" s="793">
        <v>2689.81</v>
      </c>
      <c r="R377" s="789"/>
      <c r="S377" s="790">
        <f t="shared" si="5"/>
        <v>1</v>
      </c>
      <c r="T377" s="789" t="s">
        <v>1787</v>
      </c>
      <c r="U377" s="789"/>
    </row>
    <row r="378" spans="1:21" ht="63" thickBot="1">
      <c r="A378" s="798" t="s">
        <v>101</v>
      </c>
      <c r="B378" s="797"/>
      <c r="C378" s="811" t="s">
        <v>252</v>
      </c>
      <c r="D378" s="817" t="s">
        <v>1845</v>
      </c>
      <c r="E378" s="797" t="s">
        <v>1409</v>
      </c>
      <c r="F378" s="787" t="str">
        <f>IF($E378 = "", "", VLOOKUP($E378,'[1]levels of intervention'!$A$1:$B$12,2,FALSE))</f>
        <v>secondary/tertiary</v>
      </c>
      <c r="G378" s="797"/>
      <c r="H378" s="797" t="s">
        <v>823</v>
      </c>
      <c r="I378" s="797" t="s">
        <v>1331</v>
      </c>
      <c r="J378" s="797"/>
      <c r="K378" s="797"/>
      <c r="L378" s="797"/>
      <c r="M378" s="797"/>
      <c r="N378" s="797"/>
      <c r="O378" s="797">
        <v>0</v>
      </c>
      <c r="P378" s="797">
        <v>121.25</v>
      </c>
      <c r="Q378" s="797">
        <v>0</v>
      </c>
      <c r="R378" s="797"/>
      <c r="S378" s="790">
        <f t="shared" si="5"/>
        <v>1</v>
      </c>
      <c r="T378" s="797" t="s">
        <v>1846</v>
      </c>
      <c r="U378" s="797"/>
    </row>
    <row r="379" spans="1:21" ht="47.4" thickBot="1">
      <c r="A379" s="791" t="s">
        <v>101</v>
      </c>
      <c r="B379" s="786"/>
      <c r="C379" s="811" t="s">
        <v>252</v>
      </c>
      <c r="D379" s="814" t="s">
        <v>1845</v>
      </c>
      <c r="E379" s="787" t="s">
        <v>1409</v>
      </c>
      <c r="F379" s="787" t="str">
        <f>IF($E379 = "", "", VLOOKUP($E379,'[1]levels of intervention'!$A$1:$B$12,2,FALSE))</f>
        <v>secondary/tertiary</v>
      </c>
      <c r="G379" s="789"/>
      <c r="H379" s="789" t="s">
        <v>1059</v>
      </c>
      <c r="I379" s="789" t="s">
        <v>1331</v>
      </c>
      <c r="J379" s="789" t="s">
        <v>1388</v>
      </c>
      <c r="K379" s="789">
        <v>1</v>
      </c>
      <c r="L379" s="789"/>
      <c r="M379" s="789">
        <v>1</v>
      </c>
      <c r="N379" s="789" t="s">
        <v>1335</v>
      </c>
      <c r="O379" s="789">
        <v>1</v>
      </c>
      <c r="P379" s="789">
        <v>260</v>
      </c>
      <c r="Q379" s="789">
        <v>260</v>
      </c>
      <c r="R379" s="789"/>
      <c r="S379" s="790">
        <f t="shared" si="5"/>
        <v>1</v>
      </c>
      <c r="T379" s="789" t="s">
        <v>1847</v>
      </c>
      <c r="U379" s="788" t="s">
        <v>1312</v>
      </c>
    </row>
    <row r="380" spans="1:21" ht="63" thickBot="1">
      <c r="A380" s="791" t="s">
        <v>101</v>
      </c>
      <c r="B380" s="786"/>
      <c r="C380" s="811" t="s">
        <v>252</v>
      </c>
      <c r="D380" s="814" t="s">
        <v>1845</v>
      </c>
      <c r="E380" s="787" t="s">
        <v>1409</v>
      </c>
      <c r="F380" s="787" t="str">
        <f>IF($E380 = "", "", VLOOKUP($E380,'[1]levels of intervention'!$A$1:$B$12,2,FALSE))</f>
        <v>secondary/tertiary</v>
      </c>
      <c r="G380" s="789"/>
      <c r="H380" s="789" t="s">
        <v>977</v>
      </c>
      <c r="I380" s="789" t="s">
        <v>1331</v>
      </c>
      <c r="J380" s="789" t="s">
        <v>1462</v>
      </c>
      <c r="K380" s="789">
        <v>2</v>
      </c>
      <c r="L380" s="789"/>
      <c r="M380" s="789">
        <v>1</v>
      </c>
      <c r="N380" s="789" t="s">
        <v>1335</v>
      </c>
      <c r="O380" s="789">
        <v>2</v>
      </c>
      <c r="P380" s="789">
        <v>269.85000000000002</v>
      </c>
      <c r="Q380" s="789">
        <v>539.70000000000005</v>
      </c>
      <c r="R380" s="789"/>
      <c r="S380" s="790">
        <f t="shared" si="5"/>
        <v>1</v>
      </c>
      <c r="T380" s="789" t="s">
        <v>1848</v>
      </c>
      <c r="U380" s="789"/>
    </row>
    <row r="381" spans="1:21" ht="78.599999999999994" thickBot="1">
      <c r="A381" s="791" t="s">
        <v>101</v>
      </c>
      <c r="B381" s="786"/>
      <c r="C381" s="811" t="s">
        <v>252</v>
      </c>
      <c r="D381" s="814" t="s">
        <v>1845</v>
      </c>
      <c r="E381" s="787" t="s">
        <v>1409</v>
      </c>
      <c r="F381" s="787" t="str">
        <f>IF($E381 = "", "", VLOOKUP($E381,'[1]levels of intervention'!$A$1:$B$12,2,FALSE))</f>
        <v>secondary/tertiary</v>
      </c>
      <c r="G381" s="789"/>
      <c r="H381" s="789" t="s">
        <v>878</v>
      </c>
      <c r="I381" s="789" t="s">
        <v>1331</v>
      </c>
      <c r="J381" s="789" t="s">
        <v>1388</v>
      </c>
      <c r="K381" s="789">
        <v>1</v>
      </c>
      <c r="L381" s="789"/>
      <c r="M381" s="789">
        <v>1</v>
      </c>
      <c r="N381" s="789" t="s">
        <v>1335</v>
      </c>
      <c r="O381" s="789">
        <v>1</v>
      </c>
      <c r="P381" s="789">
        <v>882.63</v>
      </c>
      <c r="Q381" s="789">
        <v>882.63</v>
      </c>
      <c r="R381" s="789"/>
      <c r="S381" s="790">
        <f t="shared" si="5"/>
        <v>1</v>
      </c>
      <c r="T381" s="789" t="s">
        <v>1847</v>
      </c>
      <c r="U381" s="789"/>
    </row>
    <row r="382" spans="1:21" ht="78.599999999999994" thickBot="1">
      <c r="A382" s="791" t="s">
        <v>101</v>
      </c>
      <c r="B382" s="786"/>
      <c r="C382" s="811" t="s">
        <v>252</v>
      </c>
      <c r="D382" s="814" t="s">
        <v>1845</v>
      </c>
      <c r="E382" s="787" t="s">
        <v>1409</v>
      </c>
      <c r="F382" s="787" t="str">
        <f>IF($E382 = "", "", VLOOKUP($E382,'[1]levels of intervention'!$A$1:$B$12,2,FALSE))</f>
        <v>secondary/tertiary</v>
      </c>
      <c r="G382" s="789"/>
      <c r="H382" s="789" t="s">
        <v>880</v>
      </c>
      <c r="I382" s="789" t="s">
        <v>1331</v>
      </c>
      <c r="J382" s="789" t="s">
        <v>1432</v>
      </c>
      <c r="K382" s="789">
        <v>2.5000000000000001E-2</v>
      </c>
      <c r="L382" s="789"/>
      <c r="M382" s="789">
        <v>1</v>
      </c>
      <c r="N382" s="789"/>
      <c r="O382" s="789">
        <v>2.5000000000000001E-2</v>
      </c>
      <c r="P382" s="789">
        <v>84.78</v>
      </c>
      <c r="Q382" s="789">
        <v>2.12</v>
      </c>
      <c r="R382" s="789"/>
      <c r="S382" s="790">
        <f t="shared" si="5"/>
        <v>1</v>
      </c>
      <c r="T382" s="789" t="s">
        <v>1849</v>
      </c>
      <c r="U382" s="789"/>
    </row>
    <row r="383" spans="1:21" ht="94.2" thickBot="1">
      <c r="A383" s="791" t="s">
        <v>101</v>
      </c>
      <c r="B383" s="786"/>
      <c r="C383" s="811" t="s">
        <v>252</v>
      </c>
      <c r="D383" s="814" t="s">
        <v>1850</v>
      </c>
      <c r="E383" s="787" t="s">
        <v>1409</v>
      </c>
      <c r="F383" s="787" t="str">
        <f>IF($E383 = "", "", VLOOKUP($E383,'[1]levels of intervention'!$A$1:$B$12,2,FALSE))</f>
        <v>secondary/tertiary</v>
      </c>
      <c r="G383" s="789"/>
      <c r="H383" s="789" t="s">
        <v>824</v>
      </c>
      <c r="I383" s="789" t="s">
        <v>1331</v>
      </c>
      <c r="J383" s="789" t="s">
        <v>1347</v>
      </c>
      <c r="K383" s="789">
        <v>30</v>
      </c>
      <c r="L383" s="789"/>
      <c r="M383" s="789">
        <v>8</v>
      </c>
      <c r="N383" s="789"/>
      <c r="O383" s="789">
        <v>240</v>
      </c>
      <c r="P383" s="789">
        <v>2.2524700000000002</v>
      </c>
      <c r="Q383" s="789">
        <v>540.59</v>
      </c>
      <c r="R383" s="789"/>
      <c r="S383" s="790">
        <f t="shared" si="5"/>
        <v>1</v>
      </c>
      <c r="T383" s="789" t="s">
        <v>1851</v>
      </c>
      <c r="U383" s="789"/>
    </row>
    <row r="384" spans="1:21" ht="47.4" thickBot="1">
      <c r="A384" s="791" t="s">
        <v>101</v>
      </c>
      <c r="B384" s="786"/>
      <c r="C384" s="811" t="s">
        <v>252</v>
      </c>
      <c r="D384" s="814" t="s">
        <v>1850</v>
      </c>
      <c r="E384" s="787" t="s">
        <v>1409</v>
      </c>
      <c r="F384" s="787" t="str">
        <f>IF($E384 = "", "", VLOOKUP($E384,'[1]levels of intervention'!$A$1:$B$12,2,FALSE))</f>
        <v>secondary/tertiary</v>
      </c>
      <c r="G384" s="789"/>
      <c r="H384" s="789" t="s">
        <v>945</v>
      </c>
      <c r="I384" s="789"/>
      <c r="J384" s="789" t="s">
        <v>1852</v>
      </c>
      <c r="K384" s="789">
        <v>2</v>
      </c>
      <c r="L384" s="789"/>
      <c r="M384" s="789">
        <v>1</v>
      </c>
      <c r="N384" s="789"/>
      <c r="O384" s="789">
        <v>2</v>
      </c>
      <c r="P384" s="789"/>
      <c r="Q384" s="789">
        <v>0</v>
      </c>
      <c r="R384" s="789"/>
      <c r="S384" s="790">
        <f t="shared" si="5"/>
        <v>1</v>
      </c>
      <c r="T384" s="789" t="s">
        <v>1853</v>
      </c>
      <c r="U384" s="789" t="s">
        <v>1854</v>
      </c>
    </row>
    <row r="385" spans="1:21" ht="78.599999999999994" thickBot="1">
      <c r="A385" s="791" t="s">
        <v>101</v>
      </c>
      <c r="B385" s="786"/>
      <c r="C385" s="811" t="s">
        <v>252</v>
      </c>
      <c r="D385" s="818" t="s">
        <v>1850</v>
      </c>
      <c r="E385" s="787"/>
      <c r="F385" s="787" t="str">
        <f>IF($E385 = "", "", VLOOKUP($E385,'[1]levels of intervention'!$A$1:$B$12,2,FALSE))</f>
        <v/>
      </c>
      <c r="G385" s="812"/>
      <c r="H385" s="812" t="s">
        <v>1073</v>
      </c>
      <c r="I385" s="789"/>
      <c r="J385" s="789" t="s">
        <v>1553</v>
      </c>
      <c r="K385" s="789">
        <v>2</v>
      </c>
      <c r="L385" s="789"/>
      <c r="M385" s="789">
        <v>1</v>
      </c>
      <c r="N385" s="789" t="s">
        <v>1335</v>
      </c>
      <c r="O385" s="789">
        <v>2</v>
      </c>
      <c r="P385" s="789">
        <v>1359.37</v>
      </c>
      <c r="Q385" s="793">
        <v>2718.74</v>
      </c>
      <c r="R385" s="789"/>
      <c r="S385" s="790">
        <f t="shared" si="5"/>
        <v>1</v>
      </c>
      <c r="T385" s="789" t="s">
        <v>1855</v>
      </c>
      <c r="U385" s="810" t="s">
        <v>1073</v>
      </c>
    </row>
    <row r="386" spans="1:21" ht="47.4" thickBot="1">
      <c r="A386" s="791" t="s">
        <v>101</v>
      </c>
      <c r="B386" s="786"/>
      <c r="C386" s="811" t="s">
        <v>252</v>
      </c>
      <c r="D386" s="814" t="s">
        <v>1856</v>
      </c>
      <c r="E386" s="787" t="s">
        <v>1409</v>
      </c>
      <c r="F386" s="787" t="str">
        <f>IF($E386 = "", "", VLOOKUP($E386,'[1]levels of intervention'!$A$1:$B$12,2,FALSE))</f>
        <v>secondary/tertiary</v>
      </c>
      <c r="G386" s="789"/>
      <c r="H386" s="789" t="s">
        <v>945</v>
      </c>
      <c r="I386" s="789"/>
      <c r="J386" s="789" t="s">
        <v>1852</v>
      </c>
      <c r="K386" s="789">
        <v>2</v>
      </c>
      <c r="L386" s="789"/>
      <c r="M386" s="789">
        <v>1</v>
      </c>
      <c r="N386" s="789" t="s">
        <v>1335</v>
      </c>
      <c r="O386" s="789">
        <v>2</v>
      </c>
      <c r="P386" s="789"/>
      <c r="Q386" s="789">
        <v>0</v>
      </c>
      <c r="R386" s="789"/>
      <c r="S386" s="790">
        <f t="shared" si="5"/>
        <v>1</v>
      </c>
      <c r="T386" s="789" t="s">
        <v>1853</v>
      </c>
      <c r="U386" s="789" t="s">
        <v>1857</v>
      </c>
    </row>
    <row r="387" spans="1:21" ht="78.599999999999994" thickBot="1">
      <c r="A387" s="791" t="s">
        <v>101</v>
      </c>
      <c r="B387" s="786"/>
      <c r="C387" s="811" t="s">
        <v>252</v>
      </c>
      <c r="D387" s="818" t="s">
        <v>1856</v>
      </c>
      <c r="E387" s="787"/>
      <c r="F387" s="787" t="str">
        <f>IF($E387 = "", "", VLOOKUP($E387,'[1]levels of intervention'!$A$1:$B$12,2,FALSE))</f>
        <v/>
      </c>
      <c r="G387" s="812"/>
      <c r="H387" s="812" t="s">
        <v>1073</v>
      </c>
      <c r="I387" s="789"/>
      <c r="J387" s="789" t="s">
        <v>1858</v>
      </c>
      <c r="K387" s="789">
        <v>2</v>
      </c>
      <c r="L387" s="789"/>
      <c r="M387" s="789">
        <v>1</v>
      </c>
      <c r="N387" s="789" t="s">
        <v>1335</v>
      </c>
      <c r="O387" s="789">
        <v>2</v>
      </c>
      <c r="P387" s="789">
        <v>1359.37</v>
      </c>
      <c r="Q387" s="793">
        <v>2718.74</v>
      </c>
      <c r="R387" s="789"/>
      <c r="S387" s="790">
        <f t="shared" si="5"/>
        <v>1</v>
      </c>
      <c r="T387" s="789" t="s">
        <v>1855</v>
      </c>
      <c r="U387" s="810" t="s">
        <v>1073</v>
      </c>
    </row>
    <row r="388" spans="1:21" ht="94.2" thickBot="1">
      <c r="A388" s="791" t="s">
        <v>101</v>
      </c>
      <c r="B388" s="786"/>
      <c r="C388" s="811" t="s">
        <v>252</v>
      </c>
      <c r="D388" s="814" t="s">
        <v>1856</v>
      </c>
      <c r="E388" s="787" t="s">
        <v>1409</v>
      </c>
      <c r="F388" s="787" t="str">
        <f>IF($E388 = "", "", VLOOKUP($E388,'[1]levels of intervention'!$A$1:$B$12,2,FALSE))</f>
        <v>secondary/tertiary</v>
      </c>
      <c r="G388" s="789"/>
      <c r="H388" s="789" t="s">
        <v>824</v>
      </c>
      <c r="I388" s="789" t="s">
        <v>1331</v>
      </c>
      <c r="J388" s="789" t="s">
        <v>1347</v>
      </c>
      <c r="K388" s="789">
        <v>30</v>
      </c>
      <c r="L388" s="789"/>
      <c r="M388" s="789">
        <v>5</v>
      </c>
      <c r="N388" s="789" t="s">
        <v>1335</v>
      </c>
      <c r="O388" s="789">
        <v>150</v>
      </c>
      <c r="P388" s="789">
        <v>2.2524700000000002</v>
      </c>
      <c r="Q388" s="789">
        <v>337.87</v>
      </c>
      <c r="R388" s="789"/>
      <c r="S388" s="790">
        <f t="shared" ref="S388:S451" si="6">IF(R388="",1,R388)</f>
        <v>1</v>
      </c>
      <c r="T388" s="789" t="s">
        <v>1859</v>
      </c>
      <c r="U388" s="789"/>
    </row>
    <row r="389" spans="1:21" ht="31.8" thickBot="1">
      <c r="A389" s="798" t="s">
        <v>101</v>
      </c>
      <c r="B389" s="797"/>
      <c r="C389" s="811" t="s">
        <v>252</v>
      </c>
      <c r="D389" s="797"/>
      <c r="E389" s="797" t="s">
        <v>1409</v>
      </c>
      <c r="F389" s="787" t="str">
        <f>IF($E389 = "", "", VLOOKUP($E389,'[1]levels of intervention'!$A$1:$B$12,2,FALSE))</f>
        <v>secondary/tertiary</v>
      </c>
      <c r="G389" s="797"/>
      <c r="H389" s="797" t="s">
        <v>1076</v>
      </c>
      <c r="I389" s="797" t="s">
        <v>1331</v>
      </c>
      <c r="J389" s="797"/>
      <c r="K389" s="797"/>
      <c r="L389" s="797"/>
      <c r="M389" s="797"/>
      <c r="N389" s="797"/>
      <c r="O389" s="797">
        <v>0</v>
      </c>
      <c r="P389" s="797"/>
      <c r="Q389" s="797">
        <v>0</v>
      </c>
      <c r="R389" s="797"/>
      <c r="S389" s="790">
        <f t="shared" si="6"/>
        <v>1</v>
      </c>
      <c r="T389" s="797"/>
      <c r="U389" s="797"/>
    </row>
    <row r="390" spans="1:21" ht="94.2" thickBot="1">
      <c r="A390" s="791" t="s">
        <v>101</v>
      </c>
      <c r="B390" s="786"/>
      <c r="C390" s="811" t="s">
        <v>252</v>
      </c>
      <c r="D390" s="787"/>
      <c r="E390" s="787" t="s">
        <v>1409</v>
      </c>
      <c r="F390" s="787" t="str">
        <f>IF($E390 = "", "", VLOOKUP($E390,'[1]levels of intervention'!$A$1:$B$12,2,FALSE))</f>
        <v>secondary/tertiary</v>
      </c>
      <c r="G390" s="789"/>
      <c r="H390" s="789" t="s">
        <v>824</v>
      </c>
      <c r="I390" s="789" t="s">
        <v>1331</v>
      </c>
      <c r="J390" s="789" t="s">
        <v>1347</v>
      </c>
      <c r="K390" s="789">
        <v>30</v>
      </c>
      <c r="L390" s="789"/>
      <c r="M390" s="789">
        <v>8</v>
      </c>
      <c r="N390" s="789" t="s">
        <v>1335</v>
      </c>
      <c r="O390" s="789">
        <v>240</v>
      </c>
      <c r="P390" s="789">
        <v>2.2524700000000002</v>
      </c>
      <c r="Q390" s="789">
        <v>540.59</v>
      </c>
      <c r="R390" s="789"/>
      <c r="S390" s="790">
        <f t="shared" si="6"/>
        <v>1</v>
      </c>
      <c r="T390" s="789" t="s">
        <v>1860</v>
      </c>
      <c r="U390" s="789"/>
    </row>
    <row r="391" spans="1:21" ht="31.8" thickBot="1">
      <c r="A391" s="798" t="s">
        <v>101</v>
      </c>
      <c r="B391" s="797"/>
      <c r="C391" s="811" t="s">
        <v>252</v>
      </c>
      <c r="D391" s="797"/>
      <c r="E391" s="797" t="s">
        <v>1409</v>
      </c>
      <c r="F391" s="787" t="str">
        <f>IF($E391 = "", "", VLOOKUP($E391,'[1]levels of intervention'!$A$1:$B$12,2,FALSE))</f>
        <v>secondary/tertiary</v>
      </c>
      <c r="G391" s="797"/>
      <c r="H391" s="797" t="s">
        <v>1070</v>
      </c>
      <c r="I391" s="797" t="s">
        <v>1331</v>
      </c>
      <c r="J391" s="797"/>
      <c r="K391" s="797"/>
      <c r="L391" s="797"/>
      <c r="M391" s="797"/>
      <c r="N391" s="797"/>
      <c r="O391" s="797">
        <v>0</v>
      </c>
      <c r="P391" s="797"/>
      <c r="Q391" s="797">
        <v>0</v>
      </c>
      <c r="R391" s="797"/>
      <c r="S391" s="790">
        <f t="shared" si="6"/>
        <v>1</v>
      </c>
      <c r="T391" s="797"/>
      <c r="U391" s="797" t="s">
        <v>1861</v>
      </c>
    </row>
    <row r="392" spans="1:21" ht="63" thickBot="1">
      <c r="A392" s="791" t="s">
        <v>101</v>
      </c>
      <c r="B392" s="786"/>
      <c r="C392" s="811" t="s">
        <v>252</v>
      </c>
      <c r="D392" s="787"/>
      <c r="E392" s="787" t="s">
        <v>1409</v>
      </c>
      <c r="F392" s="787" t="str">
        <f>IF($E392 = "", "", VLOOKUP($E392,'[1]levels of intervention'!$A$1:$B$12,2,FALSE))</f>
        <v>secondary/tertiary</v>
      </c>
      <c r="G392" s="789"/>
      <c r="H392" s="789" t="s">
        <v>946</v>
      </c>
      <c r="I392" s="789" t="s">
        <v>1331</v>
      </c>
      <c r="J392" s="789" t="s">
        <v>1424</v>
      </c>
      <c r="K392" s="789">
        <v>6</v>
      </c>
      <c r="L392" s="789"/>
      <c r="M392" s="789">
        <v>1</v>
      </c>
      <c r="N392" s="789" t="s">
        <v>1335</v>
      </c>
      <c r="O392" s="789">
        <v>6</v>
      </c>
      <c r="P392" s="789">
        <v>40.270000000000003</v>
      </c>
      <c r="Q392" s="789">
        <v>241.62</v>
      </c>
      <c r="R392" s="789"/>
      <c r="S392" s="790">
        <f t="shared" si="6"/>
        <v>1</v>
      </c>
      <c r="T392" s="789" t="s">
        <v>1862</v>
      </c>
      <c r="U392" s="789"/>
    </row>
    <row r="393" spans="1:21" ht="78.599999999999994" thickBot="1">
      <c r="A393" s="791" t="s">
        <v>101</v>
      </c>
      <c r="B393" s="786"/>
      <c r="C393" s="811" t="s">
        <v>252</v>
      </c>
      <c r="D393" s="787"/>
      <c r="E393" s="787" t="s">
        <v>1409</v>
      </c>
      <c r="F393" s="787" t="str">
        <f>IF($E393 = "", "", VLOOKUP($E393,'[1]levels of intervention'!$A$1:$B$12,2,FALSE))</f>
        <v>secondary/tertiary</v>
      </c>
      <c r="G393" s="789"/>
      <c r="H393" s="789" t="s">
        <v>1016</v>
      </c>
      <c r="I393" s="789" t="s">
        <v>1331</v>
      </c>
      <c r="J393" s="789" t="s">
        <v>1347</v>
      </c>
      <c r="K393" s="789">
        <v>5</v>
      </c>
      <c r="L393" s="789"/>
      <c r="M393" s="789">
        <v>1</v>
      </c>
      <c r="N393" s="789" t="s">
        <v>1335</v>
      </c>
      <c r="O393" s="789">
        <v>5</v>
      </c>
      <c r="P393" s="789">
        <v>47.486600000000003</v>
      </c>
      <c r="Q393" s="789">
        <v>237.43</v>
      </c>
      <c r="R393" s="789"/>
      <c r="S393" s="790">
        <f t="shared" si="6"/>
        <v>1</v>
      </c>
      <c r="T393" s="789" t="s">
        <v>1863</v>
      </c>
      <c r="U393" s="789"/>
    </row>
    <row r="394" spans="1:21" ht="63" thickBot="1">
      <c r="A394" s="791" t="s">
        <v>101</v>
      </c>
      <c r="B394" s="786"/>
      <c r="C394" s="811" t="s">
        <v>252</v>
      </c>
      <c r="D394" s="787"/>
      <c r="E394" s="787" t="s">
        <v>1409</v>
      </c>
      <c r="F394" s="787" t="str">
        <f>IF($E394 = "", "", VLOOKUP($E394,'[1]levels of intervention'!$A$1:$B$12,2,FALSE))</f>
        <v>secondary/tertiary</v>
      </c>
      <c r="G394" s="789"/>
      <c r="H394" s="789" t="s">
        <v>1079</v>
      </c>
      <c r="I394" s="789" t="s">
        <v>1331</v>
      </c>
      <c r="J394" s="789" t="s">
        <v>1388</v>
      </c>
      <c r="K394" s="789">
        <v>8</v>
      </c>
      <c r="L394" s="789"/>
      <c r="M394" s="789">
        <v>3</v>
      </c>
      <c r="N394" s="789" t="s">
        <v>1546</v>
      </c>
      <c r="O394" s="789">
        <v>24</v>
      </c>
      <c r="P394" s="789">
        <v>3031.21</v>
      </c>
      <c r="Q394" s="793">
        <v>72749.039999999994</v>
      </c>
      <c r="R394" s="789"/>
      <c r="S394" s="790">
        <f t="shared" si="6"/>
        <v>1</v>
      </c>
      <c r="T394" s="789" t="s">
        <v>1864</v>
      </c>
      <c r="U394" s="789"/>
    </row>
    <row r="395" spans="1:21" ht="78.599999999999994" thickBot="1">
      <c r="A395" s="791" t="s">
        <v>101</v>
      </c>
      <c r="B395" s="786"/>
      <c r="C395" s="811" t="s">
        <v>252</v>
      </c>
      <c r="D395" s="787"/>
      <c r="E395" s="787" t="s">
        <v>1409</v>
      </c>
      <c r="F395" s="787" t="str">
        <f>IF($E395 = "", "", VLOOKUP($E395,'[1]levels of intervention'!$A$1:$B$12,2,FALSE))</f>
        <v>secondary/tertiary</v>
      </c>
      <c r="G395" s="789"/>
      <c r="H395" s="789" t="s">
        <v>1080</v>
      </c>
      <c r="I395" s="789" t="s">
        <v>1331</v>
      </c>
      <c r="J395" s="789" t="s">
        <v>1347</v>
      </c>
      <c r="K395" s="789">
        <v>6</v>
      </c>
      <c r="L395" s="789"/>
      <c r="M395" s="789">
        <v>5</v>
      </c>
      <c r="N395" s="789" t="s">
        <v>1546</v>
      </c>
      <c r="O395" s="789">
        <v>30</v>
      </c>
      <c r="P395" s="789">
        <v>260.28100000000001</v>
      </c>
      <c r="Q395" s="793">
        <v>7808.43</v>
      </c>
      <c r="R395" s="789"/>
      <c r="S395" s="790">
        <f t="shared" si="6"/>
        <v>1</v>
      </c>
      <c r="T395" s="789" t="s">
        <v>1865</v>
      </c>
      <c r="U395" s="789"/>
    </row>
    <row r="396" spans="1:21" ht="16.2" thickBot="1">
      <c r="A396" s="798" t="s">
        <v>101</v>
      </c>
      <c r="B396" s="797"/>
      <c r="C396" s="811" t="s">
        <v>252</v>
      </c>
      <c r="D396" s="797"/>
      <c r="E396" s="797" t="s">
        <v>1409</v>
      </c>
      <c r="F396" s="787" t="str">
        <f>IF($E396 = "", "", VLOOKUP($E396,'[1]levels of intervention'!$A$1:$B$12,2,FALSE))</f>
        <v>secondary/tertiary</v>
      </c>
      <c r="G396" s="797"/>
      <c r="H396" s="797" t="s">
        <v>132</v>
      </c>
      <c r="I396" s="797"/>
      <c r="J396" s="797"/>
      <c r="K396" s="797"/>
      <c r="L396" s="797"/>
      <c r="M396" s="797"/>
      <c r="N396" s="797"/>
      <c r="O396" s="797">
        <v>0</v>
      </c>
      <c r="P396" s="797"/>
      <c r="Q396" s="797">
        <v>0</v>
      </c>
      <c r="R396" s="797"/>
      <c r="S396" s="790">
        <f t="shared" si="6"/>
        <v>1</v>
      </c>
      <c r="T396" s="797"/>
      <c r="U396" s="797"/>
    </row>
    <row r="397" spans="1:21" ht="94.2" thickBot="1">
      <c r="A397" s="791" t="s">
        <v>101</v>
      </c>
      <c r="B397" s="786"/>
      <c r="C397" s="811" t="s">
        <v>252</v>
      </c>
      <c r="D397" s="787"/>
      <c r="E397" s="787" t="s">
        <v>1409</v>
      </c>
      <c r="F397" s="787" t="str">
        <f>IF($E397 = "", "", VLOOKUP($E397,'[1]levels of intervention'!$A$1:$B$12,2,FALSE))</f>
        <v>secondary/tertiary</v>
      </c>
      <c r="G397" s="789"/>
      <c r="H397" s="789" t="s">
        <v>1004</v>
      </c>
      <c r="I397" s="789" t="s">
        <v>1331</v>
      </c>
      <c r="J397" s="789" t="s">
        <v>1647</v>
      </c>
      <c r="K397" s="789">
        <v>1</v>
      </c>
      <c r="L397" s="789"/>
      <c r="M397" s="789">
        <v>1</v>
      </c>
      <c r="N397" s="789" t="s">
        <v>1335</v>
      </c>
      <c r="O397" s="789">
        <v>1</v>
      </c>
      <c r="P397" s="789">
        <v>216.97</v>
      </c>
      <c r="Q397" s="789">
        <v>216.97</v>
      </c>
      <c r="R397" s="789"/>
      <c r="S397" s="790">
        <f t="shared" si="6"/>
        <v>1</v>
      </c>
      <c r="T397" s="789" t="s">
        <v>1866</v>
      </c>
      <c r="U397" s="789" t="s">
        <v>1671</v>
      </c>
    </row>
    <row r="398" spans="1:21" ht="31.8" thickBot="1">
      <c r="A398" s="791" t="s">
        <v>101</v>
      </c>
      <c r="B398" s="786"/>
      <c r="C398" s="811" t="s">
        <v>252</v>
      </c>
      <c r="D398" s="787"/>
      <c r="E398" s="787" t="s">
        <v>1409</v>
      </c>
      <c r="F398" s="787" t="str">
        <f>IF($E398 = "", "", VLOOKUP($E398,'[1]levels of intervention'!$A$1:$B$12,2,FALSE))</f>
        <v>secondary/tertiary</v>
      </c>
      <c r="G398" s="789"/>
      <c r="H398" s="789" t="s">
        <v>1072</v>
      </c>
      <c r="I398" s="789" t="s">
        <v>1331</v>
      </c>
      <c r="J398" s="789" t="s">
        <v>1852</v>
      </c>
      <c r="K398" s="789">
        <v>1</v>
      </c>
      <c r="L398" s="789"/>
      <c r="M398" s="789">
        <v>2</v>
      </c>
      <c r="N398" s="789"/>
      <c r="O398" s="789">
        <v>2</v>
      </c>
      <c r="P398" s="789"/>
      <c r="Q398" s="789">
        <v>0</v>
      </c>
      <c r="R398" s="789"/>
      <c r="S398" s="790">
        <f t="shared" si="6"/>
        <v>1</v>
      </c>
      <c r="T398" s="789" t="s">
        <v>1853</v>
      </c>
      <c r="U398" s="789" t="s">
        <v>1867</v>
      </c>
    </row>
    <row r="399" spans="1:21" ht="31.8" thickBot="1">
      <c r="A399" s="798" t="s">
        <v>101</v>
      </c>
      <c r="B399" s="797"/>
      <c r="C399" s="811" t="s">
        <v>252</v>
      </c>
      <c r="D399" s="797"/>
      <c r="E399" s="797" t="s">
        <v>1409</v>
      </c>
      <c r="F399" s="787" t="str">
        <f>IF($E399 = "", "", VLOOKUP($E399,'[1]levels of intervention'!$A$1:$B$12,2,FALSE))</f>
        <v>secondary/tertiary</v>
      </c>
      <c r="G399" s="797"/>
      <c r="H399" s="797" t="s">
        <v>1071</v>
      </c>
      <c r="I399" s="797" t="s">
        <v>1331</v>
      </c>
      <c r="J399" s="797"/>
      <c r="K399" s="797"/>
      <c r="L399" s="797"/>
      <c r="M399" s="797"/>
      <c r="N399" s="797"/>
      <c r="O399" s="797">
        <v>0</v>
      </c>
      <c r="P399" s="797"/>
      <c r="Q399" s="797">
        <v>0</v>
      </c>
      <c r="R399" s="797"/>
      <c r="S399" s="790">
        <f t="shared" si="6"/>
        <v>1</v>
      </c>
      <c r="T399" s="797"/>
      <c r="U399" s="797"/>
    </row>
    <row r="400" spans="1:21" ht="78.599999999999994" thickBot="1">
      <c r="A400" s="791" t="s">
        <v>101</v>
      </c>
      <c r="B400" s="786"/>
      <c r="C400" s="811" t="s">
        <v>252</v>
      </c>
      <c r="D400" s="787"/>
      <c r="E400" s="787" t="s">
        <v>1409</v>
      </c>
      <c r="F400" s="787" t="str">
        <f>IF($E400 = "", "", VLOOKUP($E400,'[1]levels of intervention'!$A$1:$B$12,2,FALSE))</f>
        <v>secondary/tertiary</v>
      </c>
      <c r="G400" s="812"/>
      <c r="H400" s="812" t="s">
        <v>1073</v>
      </c>
      <c r="I400" s="789" t="s">
        <v>1331</v>
      </c>
      <c r="J400" s="789"/>
      <c r="K400" s="789">
        <v>1</v>
      </c>
      <c r="L400" s="789">
        <v>1</v>
      </c>
      <c r="M400" s="789">
        <v>2</v>
      </c>
      <c r="N400" s="789"/>
      <c r="O400" s="789">
        <v>2</v>
      </c>
      <c r="P400" s="789">
        <v>1359.37</v>
      </c>
      <c r="Q400" s="793">
        <v>2718.74</v>
      </c>
      <c r="R400" s="789"/>
      <c r="S400" s="790">
        <f t="shared" si="6"/>
        <v>1</v>
      </c>
      <c r="T400" s="789"/>
      <c r="U400" s="810" t="s">
        <v>1073</v>
      </c>
    </row>
    <row r="401" spans="1:21" ht="63" thickBot="1">
      <c r="A401" s="791" t="s">
        <v>101</v>
      </c>
      <c r="B401" s="786"/>
      <c r="C401" s="811" t="s">
        <v>252</v>
      </c>
      <c r="D401" s="787"/>
      <c r="E401" s="787" t="s">
        <v>1409</v>
      </c>
      <c r="F401" s="787" t="str">
        <f>IF($E401 = "", "", VLOOKUP($E401,'[1]levels of intervention'!$A$1:$B$12,2,FALSE))</f>
        <v>secondary/tertiary</v>
      </c>
      <c r="G401" s="789"/>
      <c r="H401" s="789" t="s">
        <v>1024</v>
      </c>
      <c r="I401" s="789" t="s">
        <v>1331</v>
      </c>
      <c r="J401" s="789" t="s">
        <v>1005</v>
      </c>
      <c r="K401" s="789">
        <v>1</v>
      </c>
      <c r="L401" s="789"/>
      <c r="M401" s="789">
        <v>1</v>
      </c>
      <c r="N401" s="789"/>
      <c r="O401" s="789">
        <v>1</v>
      </c>
      <c r="P401" s="789">
        <v>325.95</v>
      </c>
      <c r="Q401" s="789">
        <v>325.95</v>
      </c>
      <c r="R401" s="789"/>
      <c r="S401" s="790">
        <f t="shared" si="6"/>
        <v>1</v>
      </c>
      <c r="T401" s="789" t="s">
        <v>1868</v>
      </c>
      <c r="U401" s="788" t="s">
        <v>1534</v>
      </c>
    </row>
    <row r="402" spans="1:21" ht="78.599999999999994" thickBot="1">
      <c r="A402" s="791" t="s">
        <v>101</v>
      </c>
      <c r="B402" s="786"/>
      <c r="C402" s="811" t="s">
        <v>252</v>
      </c>
      <c r="D402" s="787"/>
      <c r="E402" s="787" t="s">
        <v>1409</v>
      </c>
      <c r="F402" s="787" t="str">
        <f>IF($E402 = "", "", VLOOKUP($E402,'[1]levels of intervention'!$A$1:$B$12,2,FALSE))</f>
        <v>secondary/tertiary</v>
      </c>
      <c r="G402" s="789"/>
      <c r="H402" s="789" t="s">
        <v>875</v>
      </c>
      <c r="I402" s="789" t="s">
        <v>1331</v>
      </c>
      <c r="J402" s="789" t="s">
        <v>1526</v>
      </c>
      <c r="K402" s="789">
        <v>2</v>
      </c>
      <c r="L402" s="789"/>
      <c r="M402" s="789">
        <v>1</v>
      </c>
      <c r="N402" s="789"/>
      <c r="O402" s="789">
        <v>2</v>
      </c>
      <c r="P402" s="789">
        <v>302.24</v>
      </c>
      <c r="Q402" s="789">
        <v>604.48</v>
      </c>
      <c r="R402" s="789"/>
      <c r="S402" s="790">
        <f t="shared" si="6"/>
        <v>1</v>
      </c>
      <c r="T402" s="789" t="s">
        <v>1869</v>
      </c>
      <c r="U402" s="789" t="s">
        <v>1500</v>
      </c>
    </row>
    <row r="403" spans="1:21" ht="125.4" thickBot="1">
      <c r="A403" s="791" t="s">
        <v>101</v>
      </c>
      <c r="B403" s="786"/>
      <c r="C403" s="811" t="s">
        <v>252</v>
      </c>
      <c r="D403" s="787"/>
      <c r="E403" s="787" t="s">
        <v>1409</v>
      </c>
      <c r="F403" s="787" t="str">
        <f>IF($E403 = "", "", VLOOKUP($E403,'[1]levels of intervention'!$A$1:$B$12,2,FALSE))</f>
        <v>secondary/tertiary</v>
      </c>
      <c r="G403" s="789"/>
      <c r="H403" s="789" t="s">
        <v>876</v>
      </c>
      <c r="I403" s="789" t="s">
        <v>1331</v>
      </c>
      <c r="J403" s="789" t="s">
        <v>1870</v>
      </c>
      <c r="K403" s="789">
        <v>2</v>
      </c>
      <c r="L403" s="789"/>
      <c r="M403" s="789">
        <v>1</v>
      </c>
      <c r="N403" s="789" t="s">
        <v>1335</v>
      </c>
      <c r="O403" s="789">
        <v>2</v>
      </c>
      <c r="P403" s="789">
        <v>465</v>
      </c>
      <c r="Q403" s="789">
        <v>930</v>
      </c>
      <c r="R403" s="789"/>
      <c r="S403" s="790">
        <f t="shared" si="6"/>
        <v>1</v>
      </c>
      <c r="T403" s="789" t="s">
        <v>1871</v>
      </c>
      <c r="U403" s="815" t="s">
        <v>1678</v>
      </c>
    </row>
    <row r="404" spans="1:21" ht="63" thickBot="1">
      <c r="A404" s="791" t="s">
        <v>101</v>
      </c>
      <c r="B404" s="786"/>
      <c r="C404" s="811" t="s">
        <v>252</v>
      </c>
      <c r="D404" s="787"/>
      <c r="E404" s="787" t="s">
        <v>1409</v>
      </c>
      <c r="F404" s="787" t="str">
        <f>IF($E404 = "", "", VLOOKUP($E404,'[1]levels of intervention'!$A$1:$B$12,2,FALSE))</f>
        <v>secondary/tertiary</v>
      </c>
      <c r="G404" s="789"/>
      <c r="H404" s="789" t="s">
        <v>946</v>
      </c>
      <c r="I404" s="789" t="s">
        <v>1331</v>
      </c>
      <c r="J404" s="789" t="s">
        <v>1424</v>
      </c>
      <c r="K404" s="789">
        <v>6</v>
      </c>
      <c r="L404" s="789"/>
      <c r="M404" s="789">
        <v>1</v>
      </c>
      <c r="N404" s="789" t="s">
        <v>1335</v>
      </c>
      <c r="O404" s="789">
        <v>6</v>
      </c>
      <c r="P404" s="789">
        <v>40.270000000000003</v>
      </c>
      <c r="Q404" s="789">
        <v>241.62</v>
      </c>
      <c r="R404" s="789"/>
      <c r="S404" s="790">
        <f t="shared" si="6"/>
        <v>1</v>
      </c>
      <c r="T404" s="789" t="s">
        <v>1872</v>
      </c>
      <c r="U404" s="789"/>
    </row>
    <row r="405" spans="1:21" ht="94.2" thickBot="1">
      <c r="A405" s="791" t="s">
        <v>101</v>
      </c>
      <c r="B405" s="786"/>
      <c r="C405" s="811" t="s">
        <v>252</v>
      </c>
      <c r="D405" s="787"/>
      <c r="E405" s="787" t="s">
        <v>1409</v>
      </c>
      <c r="F405" s="787" t="str">
        <f>IF($E405 = "", "", VLOOKUP($E405,'[1]levels of intervention'!$A$1:$B$12,2,FALSE))</f>
        <v>secondary/tertiary</v>
      </c>
      <c r="G405" s="789"/>
      <c r="H405" s="789" t="s">
        <v>883</v>
      </c>
      <c r="I405" s="789" t="s">
        <v>1331</v>
      </c>
      <c r="J405" s="789" t="s">
        <v>1873</v>
      </c>
      <c r="K405" s="789">
        <v>4</v>
      </c>
      <c r="L405" s="789"/>
      <c r="M405" s="789">
        <v>1</v>
      </c>
      <c r="N405" s="789" t="s">
        <v>1335</v>
      </c>
      <c r="O405" s="789">
        <v>4</v>
      </c>
      <c r="P405" s="789">
        <v>821.25</v>
      </c>
      <c r="Q405" s="793">
        <v>3285</v>
      </c>
      <c r="R405" s="789"/>
      <c r="S405" s="790">
        <f t="shared" si="6"/>
        <v>1</v>
      </c>
      <c r="T405" s="789" t="s">
        <v>1874</v>
      </c>
      <c r="U405" s="789"/>
    </row>
    <row r="406" spans="1:21" ht="31.8" thickBot="1">
      <c r="A406" s="791" t="s">
        <v>101</v>
      </c>
      <c r="B406" s="786"/>
      <c r="C406" s="811" t="s">
        <v>252</v>
      </c>
      <c r="D406" s="787"/>
      <c r="E406" s="787" t="s">
        <v>1409</v>
      </c>
      <c r="F406" s="787" t="str">
        <f>IF($E406 = "", "", VLOOKUP($E406,'[1]levels of intervention'!$A$1:$B$12,2,FALSE))</f>
        <v>secondary/tertiary</v>
      </c>
      <c r="G406" s="789"/>
      <c r="H406" s="789" t="s">
        <v>1077</v>
      </c>
      <c r="I406" s="789" t="s">
        <v>1331</v>
      </c>
      <c r="J406" s="789" t="s">
        <v>1873</v>
      </c>
      <c r="K406" s="789">
        <v>4</v>
      </c>
      <c r="L406" s="789"/>
      <c r="M406" s="789">
        <v>1</v>
      </c>
      <c r="N406" s="789" t="s">
        <v>1335</v>
      </c>
      <c r="O406" s="789">
        <v>4</v>
      </c>
      <c r="P406" s="789"/>
      <c r="Q406" s="789">
        <v>0</v>
      </c>
      <c r="R406" s="789"/>
      <c r="S406" s="790">
        <f t="shared" si="6"/>
        <v>1</v>
      </c>
      <c r="T406" s="789" t="s">
        <v>1874</v>
      </c>
      <c r="U406" s="789" t="s">
        <v>1875</v>
      </c>
    </row>
    <row r="407" spans="1:21" ht="31.8" thickBot="1">
      <c r="A407" s="791" t="s">
        <v>101</v>
      </c>
      <c r="B407" s="786"/>
      <c r="C407" s="811" t="s">
        <v>252</v>
      </c>
      <c r="D407" s="787"/>
      <c r="E407" s="787"/>
      <c r="F407" s="787" t="str">
        <f>IF($E407 = "", "", VLOOKUP($E407,'[1]levels of intervention'!$A$1:$B$12,2,FALSE))</f>
        <v/>
      </c>
      <c r="G407" s="789"/>
      <c r="H407" s="789" t="s">
        <v>1074</v>
      </c>
      <c r="I407" s="789"/>
      <c r="J407" s="789" t="s">
        <v>1876</v>
      </c>
      <c r="K407" s="789">
        <v>3</v>
      </c>
      <c r="L407" s="789"/>
      <c r="M407" s="789">
        <v>1</v>
      </c>
      <c r="N407" s="789" t="s">
        <v>1335</v>
      </c>
      <c r="O407" s="789">
        <v>3</v>
      </c>
      <c r="P407" s="789"/>
      <c r="Q407" s="789">
        <v>0</v>
      </c>
      <c r="R407" s="789"/>
      <c r="S407" s="790">
        <f t="shared" si="6"/>
        <v>1</v>
      </c>
      <c r="T407" s="789" t="s">
        <v>1877</v>
      </c>
      <c r="U407" s="789" t="s">
        <v>1878</v>
      </c>
    </row>
    <row r="408" spans="1:21" ht="31.8" thickBot="1">
      <c r="A408" s="791" t="s">
        <v>101</v>
      </c>
      <c r="B408" s="786"/>
      <c r="C408" s="811" t="s">
        <v>252</v>
      </c>
      <c r="D408" s="787"/>
      <c r="E408" s="787"/>
      <c r="F408" s="787" t="str">
        <f>IF($E408 = "", "", VLOOKUP($E408,'[1]levels of intervention'!$A$1:$B$12,2,FALSE))</f>
        <v/>
      </c>
      <c r="G408" s="789"/>
      <c r="H408" s="789" t="s">
        <v>1078</v>
      </c>
      <c r="I408" s="789"/>
      <c r="J408" s="789" t="s">
        <v>1879</v>
      </c>
      <c r="K408" s="789">
        <v>4</v>
      </c>
      <c r="L408" s="789"/>
      <c r="M408" s="789">
        <v>1</v>
      </c>
      <c r="N408" s="789" t="s">
        <v>1335</v>
      </c>
      <c r="O408" s="789">
        <v>4</v>
      </c>
      <c r="P408" s="789"/>
      <c r="Q408" s="789">
        <v>0</v>
      </c>
      <c r="R408" s="789"/>
      <c r="S408" s="790">
        <f t="shared" si="6"/>
        <v>1</v>
      </c>
      <c r="T408" s="789" t="s">
        <v>1880</v>
      </c>
      <c r="U408" s="789" t="s">
        <v>1878</v>
      </c>
    </row>
    <row r="409" spans="1:21" ht="187.8" thickBot="1">
      <c r="A409" s="791" t="s">
        <v>101</v>
      </c>
      <c r="B409" s="786"/>
      <c r="C409" s="811" t="s">
        <v>252</v>
      </c>
      <c r="D409" s="787"/>
      <c r="E409" s="787" t="s">
        <v>1409</v>
      </c>
      <c r="F409" s="787" t="str">
        <f>IF($E409 = "", "", VLOOKUP($E409,'[1]levels of intervention'!$A$1:$B$12,2,FALSE))</f>
        <v>secondary/tertiary</v>
      </c>
      <c r="G409" s="789"/>
      <c r="H409" s="789" t="s">
        <v>839</v>
      </c>
      <c r="I409" s="789" t="s">
        <v>1331</v>
      </c>
      <c r="J409" s="789" t="s">
        <v>1432</v>
      </c>
      <c r="K409" s="789">
        <v>4</v>
      </c>
      <c r="L409" s="789"/>
      <c r="M409" s="789">
        <v>1</v>
      </c>
      <c r="N409" s="789" t="s">
        <v>1335</v>
      </c>
      <c r="O409" s="789">
        <v>4</v>
      </c>
      <c r="P409" s="789">
        <v>153.5155</v>
      </c>
      <c r="Q409" s="789">
        <v>614.05999999999995</v>
      </c>
      <c r="R409" s="789"/>
      <c r="S409" s="790">
        <f t="shared" si="6"/>
        <v>1</v>
      </c>
      <c r="T409" s="789" t="s">
        <v>1881</v>
      </c>
      <c r="U409" s="789"/>
    </row>
    <row r="410" spans="1:21" ht="109.8" thickBot="1">
      <c r="A410" s="791" t="s">
        <v>101</v>
      </c>
      <c r="B410" s="786"/>
      <c r="C410" s="811" t="s">
        <v>252</v>
      </c>
      <c r="D410" s="787"/>
      <c r="E410" s="787" t="s">
        <v>1409</v>
      </c>
      <c r="F410" s="787" t="str">
        <f>IF($E410 = "", "", VLOOKUP($E410,'[1]levels of intervention'!$A$1:$B$12,2,FALSE))</f>
        <v>secondary/tertiary</v>
      </c>
      <c r="G410" s="789"/>
      <c r="H410" s="789" t="s">
        <v>980</v>
      </c>
      <c r="I410" s="789" t="s">
        <v>1331</v>
      </c>
      <c r="J410" s="789" t="s">
        <v>1536</v>
      </c>
      <c r="K410" s="789">
        <v>1</v>
      </c>
      <c r="L410" s="789"/>
      <c r="M410" s="789">
        <v>1</v>
      </c>
      <c r="N410" s="789" t="s">
        <v>1335</v>
      </c>
      <c r="O410" s="789">
        <v>1</v>
      </c>
      <c r="P410" s="789">
        <v>1558.91</v>
      </c>
      <c r="Q410" s="793">
        <v>1558.91</v>
      </c>
      <c r="R410" s="789"/>
      <c r="S410" s="790">
        <f t="shared" si="6"/>
        <v>1</v>
      </c>
      <c r="T410" s="789" t="s">
        <v>1882</v>
      </c>
      <c r="U410" s="789"/>
    </row>
    <row r="411" spans="1:21" ht="78.599999999999994" thickBot="1">
      <c r="A411" s="791" t="s">
        <v>101</v>
      </c>
      <c r="B411" s="786"/>
      <c r="C411" s="811" t="s">
        <v>252</v>
      </c>
      <c r="D411" s="787"/>
      <c r="E411" s="787" t="s">
        <v>1409</v>
      </c>
      <c r="F411" s="787" t="str">
        <f>IF($E411 = "", "", VLOOKUP($E411,'[1]levels of intervention'!$A$1:$B$12,2,FALSE))</f>
        <v>secondary/tertiary</v>
      </c>
      <c r="G411" s="789"/>
      <c r="H411" s="789" t="s">
        <v>820</v>
      </c>
      <c r="I411" s="789" t="s">
        <v>1331</v>
      </c>
      <c r="J411" s="789" t="s">
        <v>1531</v>
      </c>
      <c r="K411" s="789">
        <v>2</v>
      </c>
      <c r="L411" s="789"/>
      <c r="M411" s="789">
        <v>1</v>
      </c>
      <c r="N411" s="789" t="s">
        <v>1335</v>
      </c>
      <c r="O411" s="789">
        <v>2</v>
      </c>
      <c r="P411" s="789">
        <v>157.41999999999999</v>
      </c>
      <c r="Q411" s="789">
        <v>314.83999999999997</v>
      </c>
      <c r="R411" s="789"/>
      <c r="S411" s="790">
        <f t="shared" si="6"/>
        <v>1</v>
      </c>
      <c r="T411" s="789" t="s">
        <v>1883</v>
      </c>
      <c r="U411" s="789"/>
    </row>
    <row r="412" spans="1:21" ht="47.4" thickBot="1">
      <c r="A412" s="791" t="s">
        <v>101</v>
      </c>
      <c r="B412" s="786"/>
      <c r="C412" s="811" t="s">
        <v>252</v>
      </c>
      <c r="D412" s="787"/>
      <c r="E412" s="787" t="s">
        <v>1409</v>
      </c>
      <c r="F412" s="787" t="str">
        <f>IF($E412 = "", "", VLOOKUP($E412,'[1]levels of intervention'!$A$1:$B$12,2,FALSE))</f>
        <v>secondary/tertiary</v>
      </c>
      <c r="G412" s="789"/>
      <c r="H412" s="789" t="s">
        <v>970</v>
      </c>
      <c r="I412" s="789" t="s">
        <v>1331</v>
      </c>
      <c r="J412" s="789" t="s">
        <v>1537</v>
      </c>
      <c r="K412" s="789">
        <v>6</v>
      </c>
      <c r="L412" s="789"/>
      <c r="M412" s="789">
        <v>1</v>
      </c>
      <c r="N412" s="789"/>
      <c r="O412" s="789">
        <v>6</v>
      </c>
      <c r="P412" s="789">
        <v>180</v>
      </c>
      <c r="Q412" s="793">
        <v>1080</v>
      </c>
      <c r="R412" s="789"/>
      <c r="S412" s="790">
        <f t="shared" si="6"/>
        <v>1</v>
      </c>
      <c r="T412" s="789" t="s">
        <v>1884</v>
      </c>
      <c r="U412" s="788" t="s">
        <v>1312</v>
      </c>
    </row>
    <row r="413" spans="1:21" ht="31.8" thickBot="1">
      <c r="A413" s="791" t="s">
        <v>101</v>
      </c>
      <c r="B413" s="786"/>
      <c r="C413" s="811" t="s">
        <v>252</v>
      </c>
      <c r="D413" s="787"/>
      <c r="E413" s="787" t="s">
        <v>1409</v>
      </c>
      <c r="F413" s="787" t="str">
        <f>IF($E413 = "", "", VLOOKUP($E413,'[1]levels of intervention'!$A$1:$B$12,2,FALSE))</f>
        <v>secondary/tertiary</v>
      </c>
      <c r="G413" s="812"/>
      <c r="H413" s="812" t="s">
        <v>1075</v>
      </c>
      <c r="I413" s="789" t="s">
        <v>1331</v>
      </c>
      <c r="J413" s="789" t="s">
        <v>1341</v>
      </c>
      <c r="K413" s="789">
        <v>1</v>
      </c>
      <c r="L413" s="789"/>
      <c r="M413" s="789">
        <v>1</v>
      </c>
      <c r="N413" s="789" t="s">
        <v>1335</v>
      </c>
      <c r="O413" s="789">
        <v>1</v>
      </c>
      <c r="P413" s="789">
        <v>1563.44</v>
      </c>
      <c r="Q413" s="793">
        <v>1563.44</v>
      </c>
      <c r="R413" s="789"/>
      <c r="S413" s="790">
        <f t="shared" si="6"/>
        <v>1</v>
      </c>
      <c r="T413" s="789" t="s">
        <v>1885</v>
      </c>
      <c r="U413" s="809" t="s">
        <v>1075</v>
      </c>
    </row>
    <row r="414" spans="1:21" ht="78.599999999999994" thickBot="1">
      <c r="A414" s="791" t="s">
        <v>101</v>
      </c>
      <c r="B414" s="786"/>
      <c r="C414" s="811" t="s">
        <v>252</v>
      </c>
      <c r="D414" s="787"/>
      <c r="E414" s="787" t="s">
        <v>1409</v>
      </c>
      <c r="F414" s="787" t="str">
        <f>IF($E414 = "", "", VLOOKUP($E414,'[1]levels of intervention'!$A$1:$B$12,2,FALSE))</f>
        <v>secondary/tertiary</v>
      </c>
      <c r="G414" s="789"/>
      <c r="H414" s="789" t="s">
        <v>1000</v>
      </c>
      <c r="I414" s="789" t="s">
        <v>1331</v>
      </c>
      <c r="J414" s="789" t="s">
        <v>1541</v>
      </c>
      <c r="K414" s="789" t="s">
        <v>1886</v>
      </c>
      <c r="L414" s="789"/>
      <c r="M414" s="789">
        <v>1</v>
      </c>
      <c r="N414" s="789" t="s">
        <v>1335</v>
      </c>
      <c r="O414" s="789">
        <v>1</v>
      </c>
      <c r="P414" s="789">
        <v>19.9892</v>
      </c>
      <c r="Q414" s="789">
        <v>19.989999999999998</v>
      </c>
      <c r="R414" s="789"/>
      <c r="S414" s="790">
        <f t="shared" si="6"/>
        <v>1</v>
      </c>
      <c r="T414" s="789" t="s">
        <v>1887</v>
      </c>
      <c r="U414" s="789"/>
    </row>
    <row r="415" spans="1:21" ht="31.8" thickBot="1">
      <c r="A415" s="791" t="s">
        <v>101</v>
      </c>
      <c r="B415" s="786"/>
      <c r="C415" s="811" t="s">
        <v>252</v>
      </c>
      <c r="D415" s="787"/>
      <c r="E415" s="787"/>
      <c r="F415" s="787" t="str">
        <f>IF($E415 = "", "", VLOOKUP($E415,'[1]levels of intervention'!$A$1:$B$12,2,FALSE))</f>
        <v/>
      </c>
      <c r="G415" s="789"/>
      <c r="H415" s="789" t="s">
        <v>1663</v>
      </c>
      <c r="I415" s="789" t="s">
        <v>1358</v>
      </c>
      <c r="J415" s="789" t="s">
        <v>1663</v>
      </c>
      <c r="K415" s="789">
        <v>1</v>
      </c>
      <c r="L415" s="789"/>
      <c r="M415" s="789" t="s">
        <v>1438</v>
      </c>
      <c r="N415" s="789"/>
      <c r="O415" s="789">
        <v>1</v>
      </c>
      <c r="P415" s="789"/>
      <c r="Q415" s="789">
        <v>0</v>
      </c>
      <c r="R415" s="789"/>
      <c r="S415" s="790">
        <f t="shared" si="6"/>
        <v>1</v>
      </c>
      <c r="T415" s="789" t="s">
        <v>1888</v>
      </c>
      <c r="U415" s="789" t="s">
        <v>1487</v>
      </c>
    </row>
    <row r="416" spans="1:21" ht="31.8" thickBot="1">
      <c r="A416" s="791" t="s">
        <v>101</v>
      </c>
      <c r="B416" s="786"/>
      <c r="C416" s="811" t="s">
        <v>252</v>
      </c>
      <c r="D416" s="787"/>
      <c r="E416" s="787"/>
      <c r="F416" s="787" t="str">
        <f>IF($E416 = "", "", VLOOKUP($E416,'[1]levels of intervention'!$A$1:$B$12,2,FALSE))</f>
        <v/>
      </c>
      <c r="G416" s="789"/>
      <c r="H416" s="789" t="s">
        <v>1629</v>
      </c>
      <c r="I416" s="789" t="s">
        <v>1358</v>
      </c>
      <c r="J416" s="789" t="s">
        <v>1889</v>
      </c>
      <c r="K416" s="789">
        <v>1</v>
      </c>
      <c r="L416" s="789"/>
      <c r="M416" s="789">
        <v>1</v>
      </c>
      <c r="N416" s="789"/>
      <c r="O416" s="789">
        <v>1</v>
      </c>
      <c r="P416" s="789"/>
      <c r="Q416" s="789">
        <v>0</v>
      </c>
      <c r="R416" s="789"/>
      <c r="S416" s="790">
        <f t="shared" si="6"/>
        <v>1</v>
      </c>
      <c r="T416" s="789" t="s">
        <v>1890</v>
      </c>
      <c r="U416" s="789" t="s">
        <v>1487</v>
      </c>
    </row>
    <row r="417" spans="1:21" ht="31.8" thickBot="1">
      <c r="A417" s="798" t="s">
        <v>101</v>
      </c>
      <c r="B417" s="797"/>
      <c r="C417" s="811" t="s">
        <v>252</v>
      </c>
      <c r="D417" s="797"/>
      <c r="E417" s="797"/>
      <c r="F417" s="787" t="str">
        <f>IF($E417 = "", "", VLOOKUP($E417,'[1]levels of intervention'!$A$1:$B$12,2,FALSE))</f>
        <v/>
      </c>
      <c r="G417" s="797"/>
      <c r="H417" s="797" t="s">
        <v>1891</v>
      </c>
      <c r="I417" s="797" t="s">
        <v>1358</v>
      </c>
      <c r="J417" s="797"/>
      <c r="K417" s="797"/>
      <c r="L417" s="797"/>
      <c r="M417" s="797"/>
      <c r="N417" s="797"/>
      <c r="O417" s="797">
        <v>0</v>
      </c>
      <c r="P417" s="797"/>
      <c r="Q417" s="797">
        <v>0</v>
      </c>
      <c r="R417" s="797"/>
      <c r="S417" s="790">
        <f t="shared" si="6"/>
        <v>1</v>
      </c>
      <c r="T417" s="797" t="s">
        <v>1892</v>
      </c>
      <c r="U417" s="797" t="s">
        <v>1487</v>
      </c>
    </row>
    <row r="418" spans="1:21" ht="31.8" thickBot="1">
      <c r="A418" s="798" t="s">
        <v>101</v>
      </c>
      <c r="B418" s="797"/>
      <c r="C418" s="811" t="s">
        <v>252</v>
      </c>
      <c r="D418" s="797"/>
      <c r="E418" s="797" t="s">
        <v>1409</v>
      </c>
      <c r="F418" s="787" t="str">
        <f>IF($E418 = "", "", VLOOKUP($E418,'[1]levels of intervention'!$A$1:$B$12,2,FALSE))</f>
        <v>secondary/tertiary</v>
      </c>
      <c r="G418" s="797"/>
      <c r="H418" s="797" t="s">
        <v>1893</v>
      </c>
      <c r="I418" s="797" t="s">
        <v>1358</v>
      </c>
      <c r="J418" s="797"/>
      <c r="K418" s="797"/>
      <c r="L418" s="797"/>
      <c r="M418" s="797"/>
      <c r="N418" s="797"/>
      <c r="O418" s="797">
        <v>0</v>
      </c>
      <c r="P418" s="797"/>
      <c r="Q418" s="797">
        <v>0</v>
      </c>
      <c r="R418" s="797"/>
      <c r="S418" s="790">
        <f t="shared" si="6"/>
        <v>1</v>
      </c>
      <c r="T418" s="797" t="s">
        <v>1894</v>
      </c>
      <c r="U418" s="797" t="s">
        <v>1487</v>
      </c>
    </row>
    <row r="419" spans="1:21" ht="31.8" thickBot="1">
      <c r="A419" s="798" t="s">
        <v>101</v>
      </c>
      <c r="B419" s="797"/>
      <c r="C419" s="811" t="s">
        <v>252</v>
      </c>
      <c r="D419" s="797"/>
      <c r="E419" s="797" t="s">
        <v>1409</v>
      </c>
      <c r="F419" s="787" t="str">
        <f>IF($E419 = "", "", VLOOKUP($E419,'[1]levels of intervention'!$A$1:$B$12,2,FALSE))</f>
        <v>secondary/tertiary</v>
      </c>
      <c r="G419" s="797"/>
      <c r="H419" s="797" t="s">
        <v>1895</v>
      </c>
      <c r="I419" s="797" t="s">
        <v>1358</v>
      </c>
      <c r="J419" s="797">
        <v>2</v>
      </c>
      <c r="K419" s="797"/>
      <c r="L419" s="797"/>
      <c r="M419" s="797"/>
      <c r="N419" s="797"/>
      <c r="O419" s="797">
        <v>0</v>
      </c>
      <c r="P419" s="797"/>
      <c r="Q419" s="797">
        <v>0</v>
      </c>
      <c r="R419" s="797"/>
      <c r="S419" s="790">
        <f t="shared" si="6"/>
        <v>1</v>
      </c>
      <c r="T419" s="797" t="s">
        <v>1896</v>
      </c>
      <c r="U419" s="797" t="s">
        <v>1487</v>
      </c>
    </row>
    <row r="420" spans="1:21" ht="31.8" thickBot="1">
      <c r="A420" s="798" t="s">
        <v>101</v>
      </c>
      <c r="B420" s="797"/>
      <c r="C420" s="811" t="s">
        <v>252</v>
      </c>
      <c r="D420" s="797"/>
      <c r="E420" s="797" t="s">
        <v>1409</v>
      </c>
      <c r="F420" s="787" t="str">
        <f>IF($E420 = "", "", VLOOKUP($E420,'[1]levels of intervention'!$A$1:$B$12,2,FALSE))</f>
        <v>secondary/tertiary</v>
      </c>
      <c r="G420" s="797"/>
      <c r="H420" s="797" t="s">
        <v>1897</v>
      </c>
      <c r="I420" s="797" t="s">
        <v>1358</v>
      </c>
      <c r="J420" s="797"/>
      <c r="K420" s="797"/>
      <c r="L420" s="797"/>
      <c r="M420" s="797"/>
      <c r="N420" s="797"/>
      <c r="O420" s="797">
        <v>0</v>
      </c>
      <c r="P420" s="797"/>
      <c r="Q420" s="797">
        <v>0</v>
      </c>
      <c r="R420" s="797"/>
      <c r="S420" s="790">
        <f t="shared" si="6"/>
        <v>1</v>
      </c>
      <c r="T420" s="797" t="s">
        <v>1898</v>
      </c>
      <c r="U420" s="797" t="s">
        <v>1487</v>
      </c>
    </row>
    <row r="421" spans="1:21" ht="31.8" thickBot="1">
      <c r="A421" s="798" t="s">
        <v>101</v>
      </c>
      <c r="B421" s="797"/>
      <c r="C421" s="811" t="s">
        <v>252</v>
      </c>
      <c r="D421" s="797"/>
      <c r="E421" s="797" t="s">
        <v>1409</v>
      </c>
      <c r="F421" s="787" t="str">
        <f>IF($E421 = "", "", VLOOKUP($E421,'[1]levels of intervention'!$A$1:$B$12,2,FALSE))</f>
        <v>secondary/tertiary</v>
      </c>
      <c r="G421" s="797"/>
      <c r="H421" s="797" t="s">
        <v>1899</v>
      </c>
      <c r="I421" s="797" t="s">
        <v>1358</v>
      </c>
      <c r="J421" s="797"/>
      <c r="K421" s="797"/>
      <c r="L421" s="797"/>
      <c r="M421" s="797"/>
      <c r="N421" s="797"/>
      <c r="O421" s="797">
        <v>0</v>
      </c>
      <c r="P421" s="797"/>
      <c r="Q421" s="797">
        <v>0</v>
      </c>
      <c r="R421" s="797"/>
      <c r="S421" s="790">
        <f t="shared" si="6"/>
        <v>1</v>
      </c>
      <c r="T421" s="797" t="s">
        <v>1900</v>
      </c>
      <c r="U421" s="797" t="s">
        <v>1487</v>
      </c>
    </row>
    <row r="422" spans="1:21" ht="31.8" thickBot="1">
      <c r="A422" s="791" t="s">
        <v>101</v>
      </c>
      <c r="B422" s="786"/>
      <c r="C422" s="787" t="s">
        <v>127</v>
      </c>
      <c r="D422" s="787" t="s">
        <v>127</v>
      </c>
      <c r="E422" s="787" t="s">
        <v>1409</v>
      </c>
      <c r="F422" s="787" t="str">
        <f>IF($E422 = "", "", VLOOKUP($E422,'[1]levels of intervention'!$A$1:$B$12,2,FALSE))</f>
        <v>secondary/tertiary</v>
      </c>
      <c r="G422" s="789"/>
      <c r="H422" s="789" t="s">
        <v>1006</v>
      </c>
      <c r="I422" s="789" t="s">
        <v>1331</v>
      </c>
      <c r="J422" s="789" t="s">
        <v>1388</v>
      </c>
      <c r="K422" s="789">
        <v>1</v>
      </c>
      <c r="L422" s="789">
        <v>2</v>
      </c>
      <c r="M422" s="789">
        <v>7</v>
      </c>
      <c r="N422" s="789" t="s">
        <v>1546</v>
      </c>
      <c r="O422" s="789">
        <v>14</v>
      </c>
      <c r="P422" s="789">
        <v>178.94</v>
      </c>
      <c r="Q422" s="793">
        <v>2505.16</v>
      </c>
      <c r="R422" s="790">
        <v>0.5</v>
      </c>
      <c r="S422" s="790">
        <f t="shared" si="6"/>
        <v>0.5</v>
      </c>
      <c r="T422" s="789"/>
      <c r="U422" s="788" t="s">
        <v>1772</v>
      </c>
    </row>
    <row r="423" spans="1:21" ht="63" thickBot="1">
      <c r="A423" s="791" t="s">
        <v>101</v>
      </c>
      <c r="B423" s="786"/>
      <c r="C423" s="787" t="s">
        <v>127</v>
      </c>
      <c r="D423" s="787" t="s">
        <v>127</v>
      </c>
      <c r="E423" s="787" t="s">
        <v>1409</v>
      </c>
      <c r="F423" s="787" t="str">
        <f>IF($E423 = "", "", VLOOKUP($E423,'[1]levels of intervention'!$A$1:$B$12,2,FALSE))</f>
        <v>secondary/tertiary</v>
      </c>
      <c r="G423" s="789"/>
      <c r="H423" s="789" t="s">
        <v>953</v>
      </c>
      <c r="I423" s="789" t="s">
        <v>1331</v>
      </c>
      <c r="J423" s="789" t="s">
        <v>1388</v>
      </c>
      <c r="K423" s="789">
        <v>40</v>
      </c>
      <c r="L423" s="789"/>
      <c r="M423" s="789">
        <v>1</v>
      </c>
      <c r="N423" s="789" t="s">
        <v>1335</v>
      </c>
      <c r="O423" s="789">
        <v>40</v>
      </c>
      <c r="P423" s="789">
        <v>138.46</v>
      </c>
      <c r="Q423" s="793">
        <v>5538.4</v>
      </c>
      <c r="R423" s="790">
        <v>0.5</v>
      </c>
      <c r="S423" s="790">
        <f t="shared" si="6"/>
        <v>0.5</v>
      </c>
      <c r="T423" s="789" t="s">
        <v>1901</v>
      </c>
      <c r="U423" s="789"/>
    </row>
    <row r="424" spans="1:21" ht="78.599999999999994" thickBot="1">
      <c r="A424" s="791" t="s">
        <v>101</v>
      </c>
      <c r="B424" s="786"/>
      <c r="C424" s="787" t="s">
        <v>127</v>
      </c>
      <c r="D424" s="787" t="s">
        <v>127</v>
      </c>
      <c r="E424" s="787" t="s">
        <v>1409</v>
      </c>
      <c r="F424" s="787" t="str">
        <f>IF($E424 = "", "", VLOOKUP($E424,'[1]levels of intervention'!$A$1:$B$12,2,FALSE))</f>
        <v>secondary/tertiary</v>
      </c>
      <c r="G424" s="789"/>
      <c r="H424" s="789" t="s">
        <v>855</v>
      </c>
      <c r="I424" s="789" t="s">
        <v>1331</v>
      </c>
      <c r="J424" s="789" t="s">
        <v>1388</v>
      </c>
      <c r="K424" s="789">
        <v>15</v>
      </c>
      <c r="L424" s="789"/>
      <c r="M424" s="789">
        <v>1</v>
      </c>
      <c r="N424" s="789" t="s">
        <v>1335</v>
      </c>
      <c r="O424" s="789">
        <v>15</v>
      </c>
      <c r="P424" s="789">
        <v>43.09</v>
      </c>
      <c r="Q424" s="789">
        <v>646.35</v>
      </c>
      <c r="R424" s="790">
        <v>1</v>
      </c>
      <c r="S424" s="790">
        <f t="shared" si="6"/>
        <v>1</v>
      </c>
      <c r="T424" s="789" t="s">
        <v>1902</v>
      </c>
      <c r="U424" s="789"/>
    </row>
    <row r="425" spans="1:21" ht="31.8" thickBot="1">
      <c r="A425" s="791" t="s">
        <v>101</v>
      </c>
      <c r="B425" s="786"/>
      <c r="C425" s="787" t="s">
        <v>127</v>
      </c>
      <c r="D425" s="787" t="s">
        <v>127</v>
      </c>
      <c r="E425" s="787" t="s">
        <v>1409</v>
      </c>
      <c r="F425" s="787" t="str">
        <f>IF($E425 = "", "", VLOOKUP($E425,'[1]levels of intervention'!$A$1:$B$12,2,FALSE))</f>
        <v>secondary/tertiary</v>
      </c>
      <c r="G425" s="789"/>
      <c r="H425" s="789" t="s">
        <v>999</v>
      </c>
      <c r="I425" s="789" t="s">
        <v>1331</v>
      </c>
      <c r="J425" s="789" t="s">
        <v>1903</v>
      </c>
      <c r="K425" s="789">
        <v>1</v>
      </c>
      <c r="L425" s="789">
        <v>3</v>
      </c>
      <c r="M425" s="789">
        <v>7</v>
      </c>
      <c r="N425" s="789" t="s">
        <v>1335</v>
      </c>
      <c r="O425" s="789">
        <v>21</v>
      </c>
      <c r="P425" s="789">
        <v>430.33</v>
      </c>
      <c r="Q425" s="793">
        <v>9036.93</v>
      </c>
      <c r="R425" s="790">
        <v>1</v>
      </c>
      <c r="S425" s="790">
        <f t="shared" si="6"/>
        <v>1</v>
      </c>
      <c r="T425" s="789" t="s">
        <v>1902</v>
      </c>
      <c r="U425" s="788" t="s">
        <v>1772</v>
      </c>
    </row>
    <row r="426" spans="1:21" ht="94.2" thickBot="1">
      <c r="A426" s="791" t="s">
        <v>101</v>
      </c>
      <c r="B426" s="786"/>
      <c r="C426" s="787" t="s">
        <v>127</v>
      </c>
      <c r="D426" s="787" t="s">
        <v>127</v>
      </c>
      <c r="E426" s="787" t="s">
        <v>1409</v>
      </c>
      <c r="F426" s="787" t="str">
        <f>IF($E426 = "", "", VLOOKUP($E426,'[1]levels of intervention'!$A$1:$B$12,2,FALSE))</f>
        <v>secondary/tertiary</v>
      </c>
      <c r="G426" s="789"/>
      <c r="H426" s="789" t="s">
        <v>1045</v>
      </c>
      <c r="I426" s="789" t="s">
        <v>1331</v>
      </c>
      <c r="J426" s="789" t="s">
        <v>1432</v>
      </c>
      <c r="K426" s="789">
        <v>5</v>
      </c>
      <c r="L426" s="789"/>
      <c r="M426" s="789">
        <v>5</v>
      </c>
      <c r="N426" s="789" t="s">
        <v>1546</v>
      </c>
      <c r="O426" s="789">
        <v>25</v>
      </c>
      <c r="P426" s="789">
        <v>221.31</v>
      </c>
      <c r="Q426" s="793">
        <v>5532.75</v>
      </c>
      <c r="R426" s="790">
        <v>1</v>
      </c>
      <c r="S426" s="790">
        <f t="shared" si="6"/>
        <v>1</v>
      </c>
      <c r="T426" s="789" t="s">
        <v>1904</v>
      </c>
      <c r="U426" s="789"/>
    </row>
    <row r="427" spans="1:21" ht="63" thickBot="1">
      <c r="A427" s="791" t="s">
        <v>101</v>
      </c>
      <c r="B427" s="786"/>
      <c r="C427" s="787" t="s">
        <v>127</v>
      </c>
      <c r="D427" s="787" t="s">
        <v>127</v>
      </c>
      <c r="E427" s="787" t="s">
        <v>1409</v>
      </c>
      <c r="F427" s="787" t="str">
        <f>IF($E427 = "", "", VLOOKUP($E427,'[1]levels of intervention'!$A$1:$B$12,2,FALSE))</f>
        <v>secondary/tertiary</v>
      </c>
      <c r="G427" s="789"/>
      <c r="H427" s="789" t="s">
        <v>1048</v>
      </c>
      <c r="I427" s="789" t="s">
        <v>1331</v>
      </c>
      <c r="J427" s="789" t="s">
        <v>1905</v>
      </c>
      <c r="K427" s="789">
        <v>8</v>
      </c>
      <c r="L427" s="789"/>
      <c r="M427" s="789">
        <v>5</v>
      </c>
      <c r="N427" s="789" t="s">
        <v>1546</v>
      </c>
      <c r="O427" s="789">
        <v>40</v>
      </c>
      <c r="P427" s="789">
        <v>11.88</v>
      </c>
      <c r="Q427" s="789">
        <v>475.2</v>
      </c>
      <c r="R427" s="790">
        <v>1</v>
      </c>
      <c r="S427" s="790">
        <f t="shared" si="6"/>
        <v>1</v>
      </c>
      <c r="T427" s="789" t="s">
        <v>1906</v>
      </c>
      <c r="U427" s="789"/>
    </row>
    <row r="428" spans="1:21" ht="94.2" thickBot="1">
      <c r="A428" s="791" t="s">
        <v>101</v>
      </c>
      <c r="B428" s="786"/>
      <c r="C428" s="787" t="s">
        <v>127</v>
      </c>
      <c r="D428" s="787" t="s">
        <v>127</v>
      </c>
      <c r="E428" s="787" t="s">
        <v>1409</v>
      </c>
      <c r="F428" s="787" t="str">
        <f>IF($E428 = "", "", VLOOKUP($E428,'[1]levels of intervention'!$A$1:$B$12,2,FALSE))</f>
        <v>secondary/tertiary</v>
      </c>
      <c r="G428" s="789"/>
      <c r="H428" s="789" t="s">
        <v>833</v>
      </c>
      <c r="I428" s="789" t="s">
        <v>1331</v>
      </c>
      <c r="J428" s="789" t="s">
        <v>1907</v>
      </c>
      <c r="K428" s="789">
        <v>6</v>
      </c>
      <c r="L428" s="789"/>
      <c r="M428" s="789">
        <v>5</v>
      </c>
      <c r="N428" s="789" t="s">
        <v>1546</v>
      </c>
      <c r="O428" s="789">
        <v>30</v>
      </c>
      <c r="P428" s="789">
        <v>17.702000000000002</v>
      </c>
      <c r="Q428" s="789">
        <v>531.05999999999995</v>
      </c>
      <c r="R428" s="790">
        <v>0.5</v>
      </c>
      <c r="S428" s="790">
        <f t="shared" si="6"/>
        <v>0.5</v>
      </c>
      <c r="T428" s="789" t="s">
        <v>1865</v>
      </c>
      <c r="U428" s="789"/>
    </row>
    <row r="429" spans="1:21" ht="78.599999999999994" thickBot="1">
      <c r="A429" s="791" t="s">
        <v>101</v>
      </c>
      <c r="B429" s="786"/>
      <c r="C429" s="787" t="s">
        <v>127</v>
      </c>
      <c r="D429" s="787" t="s">
        <v>127</v>
      </c>
      <c r="E429" s="787" t="s">
        <v>1409</v>
      </c>
      <c r="F429" s="787" t="str">
        <f>IF($E429 = "", "", VLOOKUP($E429,'[1]levels of intervention'!$A$1:$B$12,2,FALSE))</f>
        <v>secondary/tertiary</v>
      </c>
      <c r="G429" s="789"/>
      <c r="H429" s="789" t="s">
        <v>955</v>
      </c>
      <c r="I429" s="789" t="s">
        <v>1331</v>
      </c>
      <c r="J429" s="789" t="s">
        <v>1354</v>
      </c>
      <c r="K429" s="789">
        <v>6</v>
      </c>
      <c r="L429" s="789"/>
      <c r="M429" s="789">
        <v>5</v>
      </c>
      <c r="N429" s="789" t="s">
        <v>1546</v>
      </c>
      <c r="O429" s="789">
        <v>30</v>
      </c>
      <c r="P429" s="789">
        <v>5.6480699999999997</v>
      </c>
      <c r="Q429" s="789">
        <v>169.44</v>
      </c>
      <c r="R429" s="790">
        <v>0.5</v>
      </c>
      <c r="S429" s="790">
        <f t="shared" si="6"/>
        <v>0.5</v>
      </c>
      <c r="T429" s="789" t="s">
        <v>1865</v>
      </c>
      <c r="U429" s="789"/>
    </row>
    <row r="430" spans="1:21" ht="94.2" thickBot="1">
      <c r="A430" s="791" t="s">
        <v>101</v>
      </c>
      <c r="B430" s="786"/>
      <c r="C430" s="787" t="s">
        <v>127</v>
      </c>
      <c r="D430" s="787" t="s">
        <v>127</v>
      </c>
      <c r="E430" s="787" t="s">
        <v>1409</v>
      </c>
      <c r="F430" s="787" t="str">
        <f>IF($E430 = "", "", VLOOKUP($E430,'[1]levels of intervention'!$A$1:$B$12,2,FALSE))</f>
        <v>secondary/tertiary</v>
      </c>
      <c r="G430" s="789"/>
      <c r="H430" s="789" t="s">
        <v>1004</v>
      </c>
      <c r="I430" s="789" t="s">
        <v>1331</v>
      </c>
      <c r="J430" s="789" t="s">
        <v>1553</v>
      </c>
      <c r="K430" s="789">
        <v>1</v>
      </c>
      <c r="L430" s="789"/>
      <c r="M430" s="789">
        <v>1</v>
      </c>
      <c r="N430" s="789" t="s">
        <v>1335</v>
      </c>
      <c r="O430" s="789">
        <v>1</v>
      </c>
      <c r="P430" s="789">
        <v>216.97</v>
      </c>
      <c r="Q430" s="789">
        <v>216.97</v>
      </c>
      <c r="R430" s="790">
        <v>0.7</v>
      </c>
      <c r="S430" s="790">
        <f t="shared" si="6"/>
        <v>0.7</v>
      </c>
      <c r="T430" s="789" t="s">
        <v>1908</v>
      </c>
      <c r="U430" s="789" t="s">
        <v>1671</v>
      </c>
    </row>
    <row r="431" spans="1:21" ht="63" thickBot="1">
      <c r="A431" s="791" t="s">
        <v>101</v>
      </c>
      <c r="B431" s="786"/>
      <c r="C431" s="787" t="s">
        <v>127</v>
      </c>
      <c r="D431" s="787" t="s">
        <v>127</v>
      </c>
      <c r="E431" s="787" t="s">
        <v>1409</v>
      </c>
      <c r="F431" s="787" t="str">
        <f>IF($E431 = "", "", VLOOKUP($E431,'[1]levels of intervention'!$A$1:$B$12,2,FALSE))</f>
        <v>secondary/tertiary</v>
      </c>
      <c r="G431" s="789"/>
      <c r="H431" s="789" t="s">
        <v>1024</v>
      </c>
      <c r="I431" s="789" t="s">
        <v>1331</v>
      </c>
      <c r="J431" s="789" t="s">
        <v>1005</v>
      </c>
      <c r="K431" s="789">
        <v>1</v>
      </c>
      <c r="L431" s="789"/>
      <c r="M431" s="789">
        <v>1</v>
      </c>
      <c r="N431" s="789" t="s">
        <v>1335</v>
      </c>
      <c r="O431" s="789">
        <v>1</v>
      </c>
      <c r="P431" s="789">
        <v>325.95</v>
      </c>
      <c r="Q431" s="789">
        <v>325.95</v>
      </c>
      <c r="R431" s="790">
        <v>0.7</v>
      </c>
      <c r="S431" s="790">
        <f t="shared" si="6"/>
        <v>0.7</v>
      </c>
      <c r="T431" s="789" t="s">
        <v>1909</v>
      </c>
      <c r="U431" s="788" t="s">
        <v>1534</v>
      </c>
    </row>
    <row r="432" spans="1:21" ht="78.599999999999994" thickBot="1">
      <c r="A432" s="791" t="s">
        <v>101</v>
      </c>
      <c r="B432" s="786"/>
      <c r="C432" s="787" t="s">
        <v>127</v>
      </c>
      <c r="D432" s="787" t="s">
        <v>127</v>
      </c>
      <c r="E432" s="787" t="s">
        <v>1409</v>
      </c>
      <c r="F432" s="787" t="str">
        <f>IF($E432 = "", "", VLOOKUP($E432,'[1]levels of intervention'!$A$1:$B$12,2,FALSE))</f>
        <v>secondary/tertiary</v>
      </c>
      <c r="G432" s="789"/>
      <c r="H432" s="789" t="s">
        <v>875</v>
      </c>
      <c r="I432" s="789" t="s">
        <v>1331</v>
      </c>
      <c r="J432" s="789" t="s">
        <v>1498</v>
      </c>
      <c r="K432" s="789">
        <v>1</v>
      </c>
      <c r="L432" s="789"/>
      <c r="M432" s="789">
        <v>1</v>
      </c>
      <c r="N432" s="789" t="s">
        <v>1335</v>
      </c>
      <c r="O432" s="789">
        <v>1</v>
      </c>
      <c r="P432" s="789">
        <v>302.24</v>
      </c>
      <c r="Q432" s="789">
        <v>302.24</v>
      </c>
      <c r="R432" s="790">
        <v>1</v>
      </c>
      <c r="S432" s="790">
        <f t="shared" si="6"/>
        <v>1</v>
      </c>
      <c r="T432" s="789" t="s">
        <v>1910</v>
      </c>
      <c r="U432" s="789" t="s">
        <v>1500</v>
      </c>
    </row>
    <row r="433" spans="1:21" ht="125.4" thickBot="1">
      <c r="A433" s="791" t="s">
        <v>101</v>
      </c>
      <c r="B433" s="786"/>
      <c r="C433" s="787" t="s">
        <v>127</v>
      </c>
      <c r="D433" s="787" t="s">
        <v>127</v>
      </c>
      <c r="E433" s="787" t="s">
        <v>1409</v>
      </c>
      <c r="F433" s="787" t="str">
        <f>IF($E433 = "", "", VLOOKUP($E433,'[1]levels of intervention'!$A$1:$B$12,2,FALSE))</f>
        <v>secondary/tertiary</v>
      </c>
      <c r="G433" s="789"/>
      <c r="H433" s="789" t="s">
        <v>876</v>
      </c>
      <c r="I433" s="789" t="s">
        <v>1331</v>
      </c>
      <c r="J433" s="789" t="s">
        <v>1007</v>
      </c>
      <c r="K433" s="789">
        <v>2</v>
      </c>
      <c r="L433" s="789"/>
      <c r="M433" s="789">
        <v>1</v>
      </c>
      <c r="N433" s="789" t="s">
        <v>1335</v>
      </c>
      <c r="O433" s="789">
        <v>2</v>
      </c>
      <c r="P433" s="789">
        <v>465</v>
      </c>
      <c r="Q433" s="789">
        <v>930</v>
      </c>
      <c r="R433" s="790">
        <v>1</v>
      </c>
      <c r="S433" s="790">
        <f t="shared" si="6"/>
        <v>1</v>
      </c>
      <c r="T433" s="789" t="s">
        <v>1871</v>
      </c>
      <c r="U433" s="815" t="s">
        <v>1678</v>
      </c>
    </row>
    <row r="434" spans="1:21" ht="78.599999999999994" thickBot="1">
      <c r="A434" s="791" t="s">
        <v>101</v>
      </c>
      <c r="B434" s="786"/>
      <c r="C434" s="787" t="s">
        <v>127</v>
      </c>
      <c r="D434" s="787" t="s">
        <v>127</v>
      </c>
      <c r="E434" s="787" t="s">
        <v>1409</v>
      </c>
      <c r="F434" s="787" t="str">
        <f>IF($E434 = "", "", VLOOKUP($E434,'[1]levels of intervention'!$A$1:$B$12,2,FALSE))</f>
        <v>secondary/tertiary</v>
      </c>
      <c r="G434" s="789"/>
      <c r="H434" s="789" t="s">
        <v>1042</v>
      </c>
      <c r="I434" s="789" t="s">
        <v>1331</v>
      </c>
      <c r="J434" s="789" t="s">
        <v>1911</v>
      </c>
      <c r="K434" s="789">
        <v>1</v>
      </c>
      <c r="L434" s="789"/>
      <c r="M434" s="789">
        <v>1</v>
      </c>
      <c r="N434" s="789" t="s">
        <v>1335</v>
      </c>
      <c r="O434" s="789">
        <v>1</v>
      </c>
      <c r="P434" s="789">
        <v>58.226999999999997</v>
      </c>
      <c r="Q434" s="789">
        <v>58.23</v>
      </c>
      <c r="R434" s="790">
        <v>1</v>
      </c>
      <c r="S434" s="790">
        <f t="shared" si="6"/>
        <v>1</v>
      </c>
      <c r="T434" s="789" t="s">
        <v>1912</v>
      </c>
      <c r="U434" s="789"/>
    </row>
    <row r="435" spans="1:21" ht="47.4" thickBot="1">
      <c r="A435" s="791" t="s">
        <v>101</v>
      </c>
      <c r="B435" s="786"/>
      <c r="C435" s="787" t="s">
        <v>127</v>
      </c>
      <c r="D435" s="787" t="s">
        <v>127</v>
      </c>
      <c r="E435" s="787" t="s">
        <v>1409</v>
      </c>
      <c r="F435" s="787" t="str">
        <f>IF($E435 = "", "", VLOOKUP($E435,'[1]levels of intervention'!$A$1:$B$12,2,FALSE))</f>
        <v>secondary/tertiary</v>
      </c>
      <c r="G435" s="789"/>
      <c r="H435" s="789" t="s">
        <v>1913</v>
      </c>
      <c r="I435" s="789" t="s">
        <v>1358</v>
      </c>
      <c r="J435" s="789" t="s">
        <v>1914</v>
      </c>
      <c r="K435" s="789">
        <v>1</v>
      </c>
      <c r="L435" s="789"/>
      <c r="M435" s="789">
        <v>1</v>
      </c>
      <c r="N435" s="789" t="s">
        <v>1335</v>
      </c>
      <c r="O435" s="789">
        <v>1</v>
      </c>
      <c r="P435" s="789"/>
      <c r="Q435" s="789">
        <v>0</v>
      </c>
      <c r="R435" s="790">
        <v>1</v>
      </c>
      <c r="S435" s="790">
        <f t="shared" si="6"/>
        <v>1</v>
      </c>
      <c r="T435" s="789" t="s">
        <v>1915</v>
      </c>
      <c r="U435" s="789"/>
    </row>
    <row r="436" spans="1:21" ht="78.599999999999994" thickBot="1">
      <c r="A436" s="791" t="s">
        <v>101</v>
      </c>
      <c r="B436" s="786"/>
      <c r="C436" s="787" t="s">
        <v>127</v>
      </c>
      <c r="D436" s="787" t="s">
        <v>127</v>
      </c>
      <c r="E436" s="787" t="s">
        <v>1409</v>
      </c>
      <c r="F436" s="787" t="str">
        <f>IF($E436 = "", "", VLOOKUP($E436,'[1]levels of intervention'!$A$1:$B$12,2,FALSE))</f>
        <v>secondary/tertiary</v>
      </c>
      <c r="G436" s="789"/>
      <c r="H436" s="789" t="s">
        <v>834</v>
      </c>
      <c r="I436" s="789" t="s">
        <v>1331</v>
      </c>
      <c r="J436" s="789" t="s">
        <v>1916</v>
      </c>
      <c r="K436" s="789">
        <v>18</v>
      </c>
      <c r="L436" s="789"/>
      <c r="M436" s="789">
        <v>1</v>
      </c>
      <c r="N436" s="789" t="s">
        <v>1335</v>
      </c>
      <c r="O436" s="789">
        <v>18</v>
      </c>
      <c r="P436" s="789">
        <v>4.3868299999999998</v>
      </c>
      <c r="Q436" s="789">
        <v>78.959999999999994</v>
      </c>
      <c r="R436" s="790">
        <v>1</v>
      </c>
      <c r="S436" s="790">
        <f t="shared" si="6"/>
        <v>1</v>
      </c>
      <c r="T436" s="789" t="s">
        <v>1917</v>
      </c>
      <c r="U436" s="789"/>
    </row>
    <row r="437" spans="1:21" ht="78.599999999999994" thickBot="1">
      <c r="A437" s="791" t="s">
        <v>101</v>
      </c>
      <c r="B437" s="786"/>
      <c r="C437" s="787" t="s">
        <v>127</v>
      </c>
      <c r="D437" s="787" t="s">
        <v>127</v>
      </c>
      <c r="E437" s="787" t="s">
        <v>1409</v>
      </c>
      <c r="F437" s="787" t="str">
        <f>IF($E437 = "", "", VLOOKUP($E437,'[1]levels of intervention'!$A$1:$B$12,2,FALSE))</f>
        <v>secondary/tertiary</v>
      </c>
      <c r="G437" s="789"/>
      <c r="H437" s="789" t="s">
        <v>951</v>
      </c>
      <c r="I437" s="789" t="s">
        <v>1331</v>
      </c>
      <c r="J437" s="789"/>
      <c r="K437" s="789">
        <v>8</v>
      </c>
      <c r="L437" s="789"/>
      <c r="M437" s="789">
        <v>1</v>
      </c>
      <c r="N437" s="789" t="s">
        <v>1335</v>
      </c>
      <c r="O437" s="789">
        <v>8</v>
      </c>
      <c r="P437" s="789">
        <v>684.4</v>
      </c>
      <c r="Q437" s="793">
        <v>5475.2</v>
      </c>
      <c r="R437" s="790">
        <v>1</v>
      </c>
      <c r="S437" s="790">
        <f t="shared" si="6"/>
        <v>1</v>
      </c>
      <c r="T437" s="789" t="s">
        <v>1918</v>
      </c>
      <c r="U437" s="789"/>
    </row>
    <row r="438" spans="1:21" ht="94.2" thickBot="1">
      <c r="A438" s="791" t="s">
        <v>101</v>
      </c>
      <c r="B438" s="786"/>
      <c r="C438" s="787" t="s">
        <v>127</v>
      </c>
      <c r="D438" s="787" t="s">
        <v>127</v>
      </c>
      <c r="E438" s="787" t="s">
        <v>1409</v>
      </c>
      <c r="F438" s="787" t="str">
        <f>IF($E438 = "", "", VLOOKUP($E438,'[1]levels of intervention'!$A$1:$B$12,2,FALSE))</f>
        <v>secondary/tertiary</v>
      </c>
      <c r="G438" s="789"/>
      <c r="H438" s="789" t="s">
        <v>1039</v>
      </c>
      <c r="I438" s="789" t="s">
        <v>1331</v>
      </c>
      <c r="J438" s="789" t="s">
        <v>1692</v>
      </c>
      <c r="K438" s="789">
        <v>2</v>
      </c>
      <c r="L438" s="789"/>
      <c r="M438" s="789">
        <v>1</v>
      </c>
      <c r="N438" s="789" t="s">
        <v>1335</v>
      </c>
      <c r="O438" s="789">
        <v>2</v>
      </c>
      <c r="P438" s="793">
        <v>1100</v>
      </c>
      <c r="Q438" s="793">
        <v>2200</v>
      </c>
      <c r="R438" s="790">
        <v>1</v>
      </c>
      <c r="S438" s="790">
        <f t="shared" si="6"/>
        <v>1</v>
      </c>
      <c r="T438" s="789" t="s">
        <v>1919</v>
      </c>
      <c r="U438" s="788" t="s">
        <v>1552</v>
      </c>
    </row>
    <row r="439" spans="1:21" ht="109.8" thickBot="1">
      <c r="A439" s="791" t="s">
        <v>101</v>
      </c>
      <c r="B439" s="786"/>
      <c r="C439" s="787" t="s">
        <v>127</v>
      </c>
      <c r="D439" s="787" t="s">
        <v>127</v>
      </c>
      <c r="E439" s="787" t="s">
        <v>1409</v>
      </c>
      <c r="F439" s="787" t="str">
        <f>IF($E439 = "", "", VLOOKUP($E439,'[1]levels of intervention'!$A$1:$B$12,2,FALSE))</f>
        <v>secondary/tertiary</v>
      </c>
      <c r="G439" s="789"/>
      <c r="H439" s="789" t="s">
        <v>980</v>
      </c>
      <c r="I439" s="789" t="s">
        <v>1331</v>
      </c>
      <c r="J439" s="789" t="s">
        <v>1536</v>
      </c>
      <c r="K439" s="789">
        <v>0.5</v>
      </c>
      <c r="L439" s="789"/>
      <c r="M439" s="789">
        <v>1</v>
      </c>
      <c r="N439" s="789"/>
      <c r="O439" s="789">
        <v>0.5</v>
      </c>
      <c r="P439" s="789">
        <v>1558.91</v>
      </c>
      <c r="Q439" s="789">
        <v>779.46</v>
      </c>
      <c r="R439" s="790">
        <v>1</v>
      </c>
      <c r="S439" s="790">
        <f t="shared" si="6"/>
        <v>1</v>
      </c>
      <c r="T439" s="789" t="s">
        <v>1920</v>
      </c>
      <c r="U439" s="789"/>
    </row>
    <row r="440" spans="1:21" ht="78.599999999999994" thickBot="1">
      <c r="A440" s="791" t="s">
        <v>101</v>
      </c>
      <c r="B440" s="786"/>
      <c r="C440" s="787" t="s">
        <v>127</v>
      </c>
      <c r="D440" s="787" t="s">
        <v>127</v>
      </c>
      <c r="E440" s="787" t="s">
        <v>1409</v>
      </c>
      <c r="F440" s="787" t="str">
        <f>IF($E440 = "", "", VLOOKUP($E440,'[1]levels of intervention'!$A$1:$B$12,2,FALSE))</f>
        <v>secondary/tertiary</v>
      </c>
      <c r="G440" s="789"/>
      <c r="H440" s="789" t="s">
        <v>820</v>
      </c>
      <c r="I440" s="789" t="s">
        <v>1331</v>
      </c>
      <c r="J440" s="789" t="s">
        <v>1531</v>
      </c>
      <c r="K440" s="789">
        <v>1</v>
      </c>
      <c r="L440" s="789"/>
      <c r="M440" s="789">
        <v>1</v>
      </c>
      <c r="N440" s="789" t="s">
        <v>1335</v>
      </c>
      <c r="O440" s="789">
        <v>1</v>
      </c>
      <c r="P440" s="789">
        <v>157.41999999999999</v>
      </c>
      <c r="Q440" s="789">
        <v>157.41999999999999</v>
      </c>
      <c r="R440" s="790">
        <v>1</v>
      </c>
      <c r="S440" s="790">
        <f t="shared" si="6"/>
        <v>1</v>
      </c>
      <c r="T440" s="789" t="s">
        <v>1921</v>
      </c>
      <c r="U440" s="789"/>
    </row>
    <row r="441" spans="1:21" ht="31.8" thickBot="1">
      <c r="A441" s="791" t="s">
        <v>101</v>
      </c>
      <c r="B441" s="786"/>
      <c r="C441" s="787" t="s">
        <v>127</v>
      </c>
      <c r="D441" s="787" t="s">
        <v>127</v>
      </c>
      <c r="E441" s="787" t="s">
        <v>1409</v>
      </c>
      <c r="F441" s="787" t="str">
        <f>IF($E441 = "", "", VLOOKUP($E441,'[1]levels of intervention'!$A$1:$B$12,2,FALSE))</f>
        <v>secondary/tertiary</v>
      </c>
      <c r="G441" s="789"/>
      <c r="H441" s="789" t="s">
        <v>1041</v>
      </c>
      <c r="I441" s="789" t="s">
        <v>1331</v>
      </c>
      <c r="J441" s="789" t="s">
        <v>1922</v>
      </c>
      <c r="K441" s="789">
        <v>2</v>
      </c>
      <c r="L441" s="789">
        <v>1</v>
      </c>
      <c r="M441" s="789">
        <v>1</v>
      </c>
      <c r="N441" s="789" t="s">
        <v>1335</v>
      </c>
      <c r="O441" s="789">
        <v>2</v>
      </c>
      <c r="P441" s="789">
        <v>1098.54</v>
      </c>
      <c r="Q441" s="793">
        <v>2197.08</v>
      </c>
      <c r="R441" s="790">
        <v>1</v>
      </c>
      <c r="S441" s="790">
        <f t="shared" si="6"/>
        <v>1</v>
      </c>
      <c r="T441" s="789" t="s">
        <v>1923</v>
      </c>
      <c r="U441" s="788" t="s">
        <v>1772</v>
      </c>
    </row>
    <row r="442" spans="1:21" ht="31.8" thickBot="1">
      <c r="A442" s="798" t="s">
        <v>101</v>
      </c>
      <c r="B442" s="797"/>
      <c r="C442" s="787" t="s">
        <v>127</v>
      </c>
      <c r="D442" s="797" t="s">
        <v>127</v>
      </c>
      <c r="E442" s="797" t="s">
        <v>1409</v>
      </c>
      <c r="F442" s="787" t="str">
        <f>IF($E442 = "", "", VLOOKUP($E442,'[1]levels of intervention'!$A$1:$B$12,2,FALSE))</f>
        <v>secondary/tertiary</v>
      </c>
      <c r="G442" s="797"/>
      <c r="H442" s="797" t="s">
        <v>1044</v>
      </c>
      <c r="I442" s="797" t="s">
        <v>1331</v>
      </c>
      <c r="J442" s="797"/>
      <c r="K442" s="797"/>
      <c r="L442" s="797"/>
      <c r="M442" s="797"/>
      <c r="N442" s="797"/>
      <c r="O442" s="797">
        <v>0</v>
      </c>
      <c r="P442" s="797"/>
      <c r="Q442" s="797">
        <v>0</v>
      </c>
      <c r="R442" s="805">
        <v>1</v>
      </c>
      <c r="S442" s="790">
        <f t="shared" si="6"/>
        <v>1</v>
      </c>
      <c r="T442" s="797"/>
      <c r="U442" s="797" t="s">
        <v>1875</v>
      </c>
    </row>
    <row r="443" spans="1:21" ht="109.8" thickBot="1">
      <c r="A443" s="791" t="s">
        <v>101</v>
      </c>
      <c r="B443" s="786"/>
      <c r="C443" s="787" t="s">
        <v>127</v>
      </c>
      <c r="D443" s="787" t="s">
        <v>127</v>
      </c>
      <c r="E443" s="787" t="s">
        <v>1409</v>
      </c>
      <c r="F443" s="787" t="str">
        <f>IF($E443 = "", "", VLOOKUP($E443,'[1]levels of intervention'!$A$1:$B$12,2,FALSE))</f>
        <v>secondary/tertiary</v>
      </c>
      <c r="G443" s="789"/>
      <c r="H443" s="789" t="s">
        <v>1047</v>
      </c>
      <c r="I443" s="789" t="s">
        <v>1331</v>
      </c>
      <c r="J443" s="789" t="s">
        <v>1037</v>
      </c>
      <c r="K443" s="789">
        <v>1</v>
      </c>
      <c r="L443" s="789">
        <v>1</v>
      </c>
      <c r="M443" s="789">
        <v>1</v>
      </c>
      <c r="N443" s="789" t="s">
        <v>1335</v>
      </c>
      <c r="O443" s="789">
        <v>1</v>
      </c>
      <c r="P443" s="789">
        <v>301.8</v>
      </c>
      <c r="Q443" s="789">
        <v>301.8</v>
      </c>
      <c r="R443" s="790">
        <v>1</v>
      </c>
      <c r="S443" s="790">
        <f t="shared" si="6"/>
        <v>1</v>
      </c>
      <c r="T443" s="789">
        <v>1</v>
      </c>
      <c r="U443" s="788" t="s">
        <v>1924</v>
      </c>
    </row>
    <row r="444" spans="1:21" ht="31.8" thickBot="1">
      <c r="A444" s="791" t="s">
        <v>101</v>
      </c>
      <c r="B444" s="786"/>
      <c r="C444" s="787" t="s">
        <v>127</v>
      </c>
      <c r="D444" s="787" t="s">
        <v>127</v>
      </c>
      <c r="E444" s="787" t="s">
        <v>1409</v>
      </c>
      <c r="F444" s="787" t="str">
        <f>IF($E444 = "", "", VLOOKUP($E444,'[1]levels of intervention'!$A$1:$B$12,2,FALSE))</f>
        <v>secondary/tertiary</v>
      </c>
      <c r="G444" s="789"/>
      <c r="H444" s="789" t="s">
        <v>1046</v>
      </c>
      <c r="I444" s="789" t="s">
        <v>1331</v>
      </c>
      <c r="J444" s="789"/>
      <c r="K444" s="789">
        <v>1</v>
      </c>
      <c r="L444" s="789">
        <v>1</v>
      </c>
      <c r="M444" s="789">
        <v>1</v>
      </c>
      <c r="N444" s="789" t="s">
        <v>1335</v>
      </c>
      <c r="O444" s="789">
        <v>1</v>
      </c>
      <c r="P444" s="789">
        <v>1650</v>
      </c>
      <c r="Q444" s="793">
        <v>1650</v>
      </c>
      <c r="R444" s="790">
        <v>1</v>
      </c>
      <c r="S444" s="790">
        <f t="shared" si="6"/>
        <v>1</v>
      </c>
      <c r="T444" s="789"/>
      <c r="U444" s="788" t="s">
        <v>1925</v>
      </c>
    </row>
    <row r="445" spans="1:21" ht="31.8" thickBot="1">
      <c r="A445" s="791" t="s">
        <v>101</v>
      </c>
      <c r="B445" s="786"/>
      <c r="C445" s="787" t="s">
        <v>127</v>
      </c>
      <c r="D445" s="787" t="s">
        <v>127</v>
      </c>
      <c r="E445" s="787" t="s">
        <v>1409</v>
      </c>
      <c r="F445" s="787" t="str">
        <f>IF($E445 = "", "", VLOOKUP($E445,'[1]levels of intervention'!$A$1:$B$12,2,FALSE))</f>
        <v>secondary/tertiary</v>
      </c>
      <c r="G445" s="789"/>
      <c r="H445" s="789" t="s">
        <v>1043</v>
      </c>
      <c r="I445" s="789" t="s">
        <v>1331</v>
      </c>
      <c r="J445" s="789"/>
      <c r="K445" s="789">
        <v>1</v>
      </c>
      <c r="L445" s="789">
        <v>1</v>
      </c>
      <c r="M445" s="789">
        <v>1</v>
      </c>
      <c r="N445" s="789" t="s">
        <v>1335</v>
      </c>
      <c r="O445" s="789">
        <v>1</v>
      </c>
      <c r="P445" s="789">
        <v>980</v>
      </c>
      <c r="Q445" s="789">
        <v>980</v>
      </c>
      <c r="R445" s="790">
        <v>1</v>
      </c>
      <c r="S445" s="790">
        <f t="shared" si="6"/>
        <v>1</v>
      </c>
      <c r="T445" s="789"/>
      <c r="U445" s="788" t="s">
        <v>1926</v>
      </c>
    </row>
    <row r="446" spans="1:21" ht="63" thickBot="1">
      <c r="A446" s="791" t="s">
        <v>101</v>
      </c>
      <c r="B446" s="786"/>
      <c r="C446" s="787" t="s">
        <v>127</v>
      </c>
      <c r="D446" s="787" t="s">
        <v>127</v>
      </c>
      <c r="E446" s="787" t="s">
        <v>1409</v>
      </c>
      <c r="F446" s="787" t="str">
        <f>IF($E446 = "", "", VLOOKUP($E446,'[1]levels of intervention'!$A$1:$B$12,2,FALSE))</f>
        <v>secondary/tertiary</v>
      </c>
      <c r="G446" s="789"/>
      <c r="H446" s="789" t="s">
        <v>1040</v>
      </c>
      <c r="I446" s="789" t="s">
        <v>1331</v>
      </c>
      <c r="J446" s="789" t="s">
        <v>1927</v>
      </c>
      <c r="K446" s="789">
        <v>1</v>
      </c>
      <c r="L446" s="789">
        <v>1</v>
      </c>
      <c r="M446" s="789">
        <v>1</v>
      </c>
      <c r="N446" s="789" t="s">
        <v>1335</v>
      </c>
      <c r="O446" s="789">
        <v>1</v>
      </c>
      <c r="P446" s="789">
        <v>182.63</v>
      </c>
      <c r="Q446" s="789">
        <v>182.63</v>
      </c>
      <c r="R446" s="790">
        <v>1</v>
      </c>
      <c r="S446" s="790">
        <f t="shared" si="6"/>
        <v>1</v>
      </c>
      <c r="T446" s="789">
        <v>1</v>
      </c>
      <c r="U446" s="788" t="s">
        <v>1928</v>
      </c>
    </row>
    <row r="447" spans="1:21" ht="31.8" thickBot="1">
      <c r="A447" s="798" t="s">
        <v>101</v>
      </c>
      <c r="B447" s="797"/>
      <c r="C447" s="787" t="s">
        <v>127</v>
      </c>
      <c r="D447" s="797" t="s">
        <v>127</v>
      </c>
      <c r="E447" s="797" t="s">
        <v>1409</v>
      </c>
      <c r="F447" s="787" t="str">
        <f>IF($E447 = "", "", VLOOKUP($E447,'[1]levels of intervention'!$A$1:$B$12,2,FALSE))</f>
        <v>secondary/tertiary</v>
      </c>
      <c r="G447" s="797"/>
      <c r="H447" s="797" t="s">
        <v>1895</v>
      </c>
      <c r="I447" s="797" t="s">
        <v>1358</v>
      </c>
      <c r="J447" s="797"/>
      <c r="K447" s="797"/>
      <c r="L447" s="797"/>
      <c r="M447" s="797"/>
      <c r="N447" s="797"/>
      <c r="O447" s="797">
        <v>0</v>
      </c>
      <c r="P447" s="797"/>
      <c r="Q447" s="797">
        <v>0</v>
      </c>
      <c r="R447" s="805">
        <v>1</v>
      </c>
      <c r="S447" s="790">
        <f t="shared" si="6"/>
        <v>1</v>
      </c>
      <c r="T447" s="797">
        <v>2</v>
      </c>
      <c r="U447" s="797" t="s">
        <v>1487</v>
      </c>
    </row>
    <row r="448" spans="1:21" ht="31.8" thickBot="1">
      <c r="A448" s="798" t="s">
        <v>101</v>
      </c>
      <c r="B448" s="797"/>
      <c r="C448" s="787" t="s">
        <v>127</v>
      </c>
      <c r="D448" s="797" t="s">
        <v>127</v>
      </c>
      <c r="E448" s="797" t="s">
        <v>1409</v>
      </c>
      <c r="F448" s="787" t="str">
        <f>IF($E448 = "", "", VLOOKUP($E448,'[1]levels of intervention'!$A$1:$B$12,2,FALSE))</f>
        <v>secondary/tertiary</v>
      </c>
      <c r="G448" s="797"/>
      <c r="H448" s="797" t="s">
        <v>1929</v>
      </c>
      <c r="I448" s="797" t="s">
        <v>1358</v>
      </c>
      <c r="J448" s="797"/>
      <c r="K448" s="797"/>
      <c r="L448" s="797"/>
      <c r="M448" s="797"/>
      <c r="N448" s="797"/>
      <c r="O448" s="797">
        <v>0</v>
      </c>
      <c r="P448" s="797"/>
      <c r="Q448" s="797">
        <v>0</v>
      </c>
      <c r="R448" s="805">
        <v>1</v>
      </c>
      <c r="S448" s="790">
        <f t="shared" si="6"/>
        <v>1</v>
      </c>
      <c r="T448" s="797">
        <v>1</v>
      </c>
      <c r="U448" s="797" t="s">
        <v>1487</v>
      </c>
    </row>
    <row r="449" spans="1:21" ht="31.8" thickBot="1">
      <c r="A449" s="798" t="s">
        <v>101</v>
      </c>
      <c r="B449" s="797"/>
      <c r="C449" s="787" t="s">
        <v>127</v>
      </c>
      <c r="D449" s="797" t="s">
        <v>127</v>
      </c>
      <c r="E449" s="797" t="s">
        <v>1409</v>
      </c>
      <c r="F449" s="787" t="str">
        <f>IF($E449 = "", "", VLOOKUP($E449,'[1]levels of intervention'!$A$1:$B$12,2,FALSE))</f>
        <v>secondary/tertiary</v>
      </c>
      <c r="G449" s="797"/>
      <c r="H449" s="797" t="s">
        <v>1891</v>
      </c>
      <c r="I449" s="797" t="s">
        <v>1358</v>
      </c>
      <c r="J449" s="797"/>
      <c r="K449" s="797"/>
      <c r="L449" s="797"/>
      <c r="M449" s="797"/>
      <c r="N449" s="797"/>
      <c r="O449" s="797">
        <v>0</v>
      </c>
      <c r="P449" s="797"/>
      <c r="Q449" s="797">
        <v>0</v>
      </c>
      <c r="R449" s="805">
        <v>1</v>
      </c>
      <c r="S449" s="790">
        <f t="shared" si="6"/>
        <v>1</v>
      </c>
      <c r="T449" s="797">
        <v>1</v>
      </c>
      <c r="U449" s="797" t="s">
        <v>1487</v>
      </c>
    </row>
    <row r="450" spans="1:21" ht="31.8" thickBot="1">
      <c r="A450" s="798" t="s">
        <v>101</v>
      </c>
      <c r="B450" s="797"/>
      <c r="C450" s="787" t="s">
        <v>127</v>
      </c>
      <c r="D450" s="798" t="s">
        <v>127</v>
      </c>
      <c r="E450" s="797"/>
      <c r="F450" s="787" t="str">
        <f>IF($E450 = "", "", VLOOKUP($E450,'[1]levels of intervention'!$A$1:$B$12,2,FALSE))</f>
        <v/>
      </c>
      <c r="G450" s="797"/>
      <c r="H450" s="797" t="s">
        <v>1930</v>
      </c>
      <c r="I450" s="797" t="s">
        <v>1358</v>
      </c>
      <c r="J450" s="797"/>
      <c r="K450" s="797"/>
      <c r="L450" s="797"/>
      <c r="M450" s="797"/>
      <c r="N450" s="797"/>
      <c r="O450" s="797">
        <v>0</v>
      </c>
      <c r="P450" s="797"/>
      <c r="Q450" s="797">
        <v>0</v>
      </c>
      <c r="R450" s="805">
        <v>1</v>
      </c>
      <c r="S450" s="790">
        <f t="shared" si="6"/>
        <v>1</v>
      </c>
      <c r="T450" s="797">
        <v>1</v>
      </c>
      <c r="U450" s="797" t="s">
        <v>1487</v>
      </c>
    </row>
    <row r="451" spans="1:21" ht="31.8" thickBot="1">
      <c r="A451" s="798" t="s">
        <v>101</v>
      </c>
      <c r="B451" s="797"/>
      <c r="C451" s="787" t="s">
        <v>127</v>
      </c>
      <c r="D451" s="798" t="s">
        <v>127</v>
      </c>
      <c r="E451" s="797"/>
      <c r="F451" s="787" t="str">
        <f>IF($E451 = "", "", VLOOKUP($E451,'[1]levels of intervention'!$A$1:$B$12,2,FALSE))</f>
        <v/>
      </c>
      <c r="G451" s="797"/>
      <c r="H451" s="797" t="s">
        <v>1931</v>
      </c>
      <c r="I451" s="797" t="s">
        <v>1358</v>
      </c>
      <c r="J451" s="797"/>
      <c r="K451" s="797"/>
      <c r="L451" s="797"/>
      <c r="M451" s="797"/>
      <c r="N451" s="797"/>
      <c r="O451" s="797">
        <v>0</v>
      </c>
      <c r="P451" s="797"/>
      <c r="Q451" s="797">
        <v>0</v>
      </c>
      <c r="R451" s="805">
        <v>1</v>
      </c>
      <c r="S451" s="790">
        <f t="shared" si="6"/>
        <v>1</v>
      </c>
      <c r="T451" s="797">
        <v>1</v>
      </c>
      <c r="U451" s="797" t="s">
        <v>1487</v>
      </c>
    </row>
    <row r="452" spans="1:21" ht="94.2" thickBot="1">
      <c r="A452" s="791" t="s">
        <v>101</v>
      </c>
      <c r="B452" s="786"/>
      <c r="C452" s="787" t="s">
        <v>725</v>
      </c>
      <c r="D452" s="787" t="s">
        <v>725</v>
      </c>
      <c r="E452" s="787" t="s">
        <v>1409</v>
      </c>
      <c r="F452" s="787" t="str">
        <f>IF($E452 = "", "", VLOOKUP($E452,'[1]levels of intervention'!$A$1:$B$12,2,FALSE))</f>
        <v>secondary/tertiary</v>
      </c>
      <c r="G452" s="789"/>
      <c r="H452" s="789" t="s">
        <v>854</v>
      </c>
      <c r="I452" s="789" t="s">
        <v>1331</v>
      </c>
      <c r="J452" s="789" t="s">
        <v>1347</v>
      </c>
      <c r="K452" s="789">
        <v>8</v>
      </c>
      <c r="L452" s="789"/>
      <c r="M452" s="789">
        <v>5</v>
      </c>
      <c r="N452" s="789" t="s">
        <v>1546</v>
      </c>
      <c r="O452" s="789">
        <v>40</v>
      </c>
      <c r="P452" s="789">
        <v>54.652250000000002</v>
      </c>
      <c r="Q452" s="793">
        <v>2186.09</v>
      </c>
      <c r="R452" s="790">
        <v>1</v>
      </c>
      <c r="S452" s="790">
        <f t="shared" ref="S452:S515" si="7">IF(R452="",1,R452)</f>
        <v>1</v>
      </c>
      <c r="T452" s="789" t="s">
        <v>1932</v>
      </c>
      <c r="U452" s="789"/>
    </row>
    <row r="453" spans="1:21" ht="78.599999999999994" thickBot="1">
      <c r="A453" s="791" t="s">
        <v>101</v>
      </c>
      <c r="B453" s="786"/>
      <c r="C453" s="787" t="s">
        <v>725</v>
      </c>
      <c r="D453" s="787" t="s">
        <v>725</v>
      </c>
      <c r="E453" s="787" t="s">
        <v>1409</v>
      </c>
      <c r="F453" s="787" t="str">
        <f>IF($E453 = "", "", VLOOKUP($E453,'[1]levels of intervention'!$A$1:$B$12,2,FALSE))</f>
        <v>secondary/tertiary</v>
      </c>
      <c r="G453" s="789"/>
      <c r="H453" s="789" t="s">
        <v>1038</v>
      </c>
      <c r="I453" s="789" t="s">
        <v>1331</v>
      </c>
      <c r="J453" s="789" t="s">
        <v>1933</v>
      </c>
      <c r="K453" s="789">
        <v>6</v>
      </c>
      <c r="L453" s="789"/>
      <c r="M453" s="789">
        <v>5</v>
      </c>
      <c r="N453" s="789" t="s">
        <v>1546</v>
      </c>
      <c r="O453" s="789">
        <v>30</v>
      </c>
      <c r="P453" s="789">
        <v>55.454999999999998</v>
      </c>
      <c r="Q453" s="793">
        <v>1663.65</v>
      </c>
      <c r="R453" s="790">
        <v>1</v>
      </c>
      <c r="S453" s="790">
        <f t="shared" si="7"/>
        <v>1</v>
      </c>
      <c r="T453" s="789" t="s">
        <v>1934</v>
      </c>
      <c r="U453" s="789"/>
    </row>
    <row r="454" spans="1:21" ht="70.2" thickBot="1">
      <c r="A454" s="785" t="s">
        <v>101</v>
      </c>
      <c r="B454" s="786" t="s">
        <v>128</v>
      </c>
      <c r="C454" s="803" t="s">
        <v>129</v>
      </c>
      <c r="E454" s="787"/>
      <c r="F454" s="787" t="str">
        <f>IF($E454 = "", "", VLOOKUP($E454,'[1]levels of intervention'!$A$1:$B$12,2,FALSE))</f>
        <v/>
      </c>
      <c r="G454" s="789"/>
      <c r="H454" s="789" t="s">
        <v>990</v>
      </c>
      <c r="I454" s="789" t="s">
        <v>1331</v>
      </c>
      <c r="J454" s="789"/>
      <c r="K454" s="789">
        <v>1</v>
      </c>
      <c r="L454" s="789">
        <v>1</v>
      </c>
      <c r="M454" s="789">
        <v>1</v>
      </c>
      <c r="N454" s="789" t="s">
        <v>1935</v>
      </c>
      <c r="O454" s="789">
        <v>1</v>
      </c>
      <c r="P454" s="789">
        <v>977.63</v>
      </c>
      <c r="Q454" s="789">
        <v>977.63</v>
      </c>
      <c r="R454" s="790">
        <v>1</v>
      </c>
      <c r="S454" s="790">
        <f t="shared" si="7"/>
        <v>1</v>
      </c>
      <c r="T454" s="789"/>
      <c r="U454" s="789"/>
    </row>
    <row r="455" spans="1:21" ht="94.2" thickBot="1">
      <c r="A455" s="791" t="s">
        <v>101</v>
      </c>
      <c r="B455" s="786"/>
      <c r="C455" s="811" t="s">
        <v>129</v>
      </c>
      <c r="D455" s="803" t="s">
        <v>1936</v>
      </c>
      <c r="E455" s="787"/>
      <c r="F455" s="787" t="str">
        <f>IF($E455 = "", "", VLOOKUP($E455,'[1]levels of intervention'!$A$1:$B$12,2,FALSE))</f>
        <v/>
      </c>
      <c r="G455" s="789"/>
      <c r="H455" s="789" t="s">
        <v>989</v>
      </c>
      <c r="I455" s="789" t="s">
        <v>1331</v>
      </c>
      <c r="J455" s="789"/>
      <c r="K455" s="789">
        <v>0.1</v>
      </c>
      <c r="L455" s="789">
        <v>1</v>
      </c>
      <c r="M455" s="789">
        <v>1</v>
      </c>
      <c r="N455" s="789"/>
      <c r="O455" s="789">
        <v>0.1</v>
      </c>
      <c r="P455" s="793">
        <v>12218.18</v>
      </c>
      <c r="Q455" s="793">
        <v>1221.82</v>
      </c>
      <c r="R455" s="790">
        <v>1</v>
      </c>
      <c r="S455" s="790">
        <f t="shared" si="7"/>
        <v>1</v>
      </c>
      <c r="T455" s="789"/>
      <c r="U455" s="789"/>
    </row>
    <row r="456" spans="1:21" ht="47.4" thickBot="1">
      <c r="A456" s="791" t="s">
        <v>101</v>
      </c>
      <c r="B456" s="786"/>
      <c r="C456" s="811" t="s">
        <v>129</v>
      </c>
      <c r="D456" s="803" t="s">
        <v>1936</v>
      </c>
      <c r="E456" s="787"/>
      <c r="F456" s="787" t="str">
        <f>IF($E456 = "", "", VLOOKUP($E456,'[1]levels of intervention'!$A$1:$B$12,2,FALSE))</f>
        <v/>
      </c>
      <c r="G456" s="812"/>
      <c r="H456" s="812" t="s">
        <v>991</v>
      </c>
      <c r="I456" s="789" t="s">
        <v>1331</v>
      </c>
      <c r="J456" s="789" t="s">
        <v>1424</v>
      </c>
      <c r="K456" s="789">
        <v>1</v>
      </c>
      <c r="L456" s="789"/>
      <c r="M456" s="789">
        <v>1</v>
      </c>
      <c r="N456" s="789"/>
      <c r="O456" s="789">
        <v>1</v>
      </c>
      <c r="P456" s="789">
        <v>218.25</v>
      </c>
      <c r="Q456" s="789">
        <v>218.25</v>
      </c>
      <c r="R456" s="790">
        <v>1</v>
      </c>
      <c r="S456" s="790">
        <f t="shared" si="7"/>
        <v>1</v>
      </c>
      <c r="T456" s="789" t="s">
        <v>1937</v>
      </c>
      <c r="U456" s="812" t="s">
        <v>991</v>
      </c>
    </row>
    <row r="457" spans="1:21" ht="78.599999999999994" thickBot="1">
      <c r="A457" s="791" t="s">
        <v>101</v>
      </c>
      <c r="B457" s="786"/>
      <c r="C457" s="811" t="s">
        <v>129</v>
      </c>
      <c r="D457" s="803" t="s">
        <v>1936</v>
      </c>
      <c r="E457" s="787"/>
      <c r="F457" s="787" t="str">
        <f>IF($E457 = "", "", VLOOKUP($E457,'[1]levels of intervention'!$A$1:$B$12,2,FALSE))</f>
        <v/>
      </c>
      <c r="G457" s="789"/>
      <c r="H457" s="789" t="s">
        <v>868</v>
      </c>
      <c r="I457" s="789" t="s">
        <v>1331</v>
      </c>
      <c r="J457" s="789" t="s">
        <v>1938</v>
      </c>
      <c r="K457" s="789">
        <v>1</v>
      </c>
      <c r="L457" s="789"/>
      <c r="M457" s="789">
        <v>1</v>
      </c>
      <c r="N457" s="789"/>
      <c r="O457" s="789">
        <v>1</v>
      </c>
      <c r="P457" s="789">
        <v>363.17</v>
      </c>
      <c r="Q457" s="789">
        <v>363.17</v>
      </c>
      <c r="R457" s="790">
        <v>1</v>
      </c>
      <c r="S457" s="790">
        <f t="shared" si="7"/>
        <v>1</v>
      </c>
      <c r="T457" s="789" t="s">
        <v>1939</v>
      </c>
      <c r="U457" s="789"/>
    </row>
    <row r="458" spans="1:21" ht="31.8" thickBot="1">
      <c r="A458" s="791" t="s">
        <v>101</v>
      </c>
      <c r="B458" s="786"/>
      <c r="C458" s="803" t="s">
        <v>130</v>
      </c>
      <c r="D458" s="803" t="s">
        <v>130</v>
      </c>
      <c r="E458" s="787"/>
      <c r="F458" s="787" t="str">
        <f>IF($E458 = "", "", VLOOKUP($E458,'[1]levels of intervention'!$A$1:$B$12,2,FALSE))</f>
        <v/>
      </c>
      <c r="G458" s="789"/>
      <c r="H458" s="789" t="s">
        <v>1940</v>
      </c>
      <c r="I458" s="789" t="s">
        <v>1358</v>
      </c>
      <c r="J458" s="789" t="s">
        <v>1941</v>
      </c>
      <c r="K458" s="789">
        <v>1</v>
      </c>
      <c r="L458" s="789">
        <v>1</v>
      </c>
      <c r="M458" s="789">
        <v>1</v>
      </c>
      <c r="N458" s="789"/>
      <c r="O458" s="789">
        <v>1</v>
      </c>
      <c r="P458" s="789"/>
      <c r="Q458" s="789">
        <v>0</v>
      </c>
      <c r="R458" s="790">
        <v>1</v>
      </c>
      <c r="S458" s="790">
        <f t="shared" si="7"/>
        <v>1</v>
      </c>
      <c r="T458" s="789" t="s">
        <v>1942</v>
      </c>
      <c r="U458" s="789"/>
    </row>
    <row r="459" spans="1:21" ht="47.4" thickBot="1">
      <c r="A459" s="791" t="s">
        <v>101</v>
      </c>
      <c r="B459" s="786"/>
      <c r="C459" s="803" t="s">
        <v>130</v>
      </c>
      <c r="D459" s="803" t="s">
        <v>130</v>
      </c>
      <c r="E459" s="787"/>
      <c r="F459" s="787" t="str">
        <f>IF($E459 = "", "", VLOOKUP($E459,'[1]levels of intervention'!$A$1:$B$12,2,FALSE))</f>
        <v/>
      </c>
      <c r="G459" s="789"/>
      <c r="H459" s="789" t="s">
        <v>1943</v>
      </c>
      <c r="I459" s="789" t="s">
        <v>1358</v>
      </c>
      <c r="J459" s="789" t="s">
        <v>1944</v>
      </c>
      <c r="K459" s="789">
        <v>1</v>
      </c>
      <c r="L459" s="789">
        <v>1</v>
      </c>
      <c r="M459" s="789">
        <v>1</v>
      </c>
      <c r="N459" s="789"/>
      <c r="O459" s="789">
        <v>1</v>
      </c>
      <c r="P459" s="789">
        <v>5892.54</v>
      </c>
      <c r="Q459" s="793">
        <v>5892.54</v>
      </c>
      <c r="R459" s="790">
        <v>1</v>
      </c>
      <c r="S459" s="790">
        <f t="shared" si="7"/>
        <v>1</v>
      </c>
      <c r="T459" s="789" t="s">
        <v>1945</v>
      </c>
      <c r="U459" s="788" t="s">
        <v>1946</v>
      </c>
    </row>
    <row r="460" spans="1:21" ht="31.8" thickBot="1">
      <c r="A460" s="791" t="s">
        <v>101</v>
      </c>
      <c r="B460" s="786"/>
      <c r="C460" s="803" t="s">
        <v>130</v>
      </c>
      <c r="D460" s="803" t="s">
        <v>130</v>
      </c>
      <c r="E460" s="787"/>
      <c r="F460" s="787" t="str">
        <f>IF($E460 = "", "", VLOOKUP($E460,'[1]levels of intervention'!$A$1:$B$12,2,FALSE))</f>
        <v/>
      </c>
      <c r="G460" s="789"/>
      <c r="H460" s="789" t="s">
        <v>1947</v>
      </c>
      <c r="I460" s="789" t="s">
        <v>1358</v>
      </c>
      <c r="J460" s="789" t="s">
        <v>1948</v>
      </c>
      <c r="K460" s="789">
        <v>6</v>
      </c>
      <c r="L460" s="789"/>
      <c r="M460" s="789"/>
      <c r="N460" s="789"/>
      <c r="O460" s="789">
        <v>6</v>
      </c>
      <c r="P460" s="789"/>
      <c r="Q460" s="789">
        <v>0</v>
      </c>
      <c r="R460" s="790">
        <v>1</v>
      </c>
      <c r="S460" s="790">
        <f t="shared" si="7"/>
        <v>1</v>
      </c>
      <c r="T460" s="789" t="s">
        <v>1949</v>
      </c>
      <c r="U460" s="788" t="s">
        <v>1946</v>
      </c>
    </row>
    <row r="461" spans="1:21" ht="31.8" thickBot="1">
      <c r="A461" s="791" t="s">
        <v>101</v>
      </c>
      <c r="B461" s="786"/>
      <c r="C461" s="803" t="s">
        <v>130</v>
      </c>
      <c r="D461" s="803" t="s">
        <v>130</v>
      </c>
      <c r="E461" s="787"/>
      <c r="F461" s="787" t="str">
        <f>IF($E461 = "", "", VLOOKUP($E461,'[1]levels of intervention'!$A$1:$B$12,2,FALSE))</f>
        <v/>
      </c>
      <c r="G461" s="789"/>
      <c r="H461" s="789" t="s">
        <v>1049</v>
      </c>
      <c r="I461" s="789" t="s">
        <v>1331</v>
      </c>
      <c r="J461" s="789"/>
      <c r="K461" s="789">
        <v>6</v>
      </c>
      <c r="L461" s="789"/>
      <c r="M461" s="789"/>
      <c r="N461" s="789"/>
      <c r="O461" s="789">
        <v>6</v>
      </c>
      <c r="P461" s="789"/>
      <c r="Q461" s="789">
        <v>0</v>
      </c>
      <c r="R461" s="790">
        <v>1</v>
      </c>
      <c r="S461" s="790">
        <f t="shared" si="7"/>
        <v>1</v>
      </c>
      <c r="T461" s="789" t="s">
        <v>1950</v>
      </c>
      <c r="U461" s="789"/>
    </row>
    <row r="462" spans="1:21" ht="31.8" thickBot="1">
      <c r="A462" s="791" t="s">
        <v>101</v>
      </c>
      <c r="B462" s="786"/>
      <c r="C462" s="803" t="s">
        <v>130</v>
      </c>
      <c r="D462" s="803" t="s">
        <v>130</v>
      </c>
      <c r="E462" s="787"/>
      <c r="F462" s="787" t="str">
        <f>IF($E462 = "", "", VLOOKUP($E462,'[1]levels of intervention'!$A$1:$B$12,2,FALSE))</f>
        <v/>
      </c>
      <c r="G462" s="789"/>
      <c r="H462" s="789" t="s">
        <v>1951</v>
      </c>
      <c r="I462" s="789" t="s">
        <v>1358</v>
      </c>
      <c r="J462" s="789"/>
      <c r="K462" s="789">
        <v>2</v>
      </c>
      <c r="L462" s="789"/>
      <c r="M462" s="789"/>
      <c r="N462" s="789"/>
      <c r="O462" s="789">
        <v>2</v>
      </c>
      <c r="P462" s="789"/>
      <c r="Q462" s="789">
        <v>0</v>
      </c>
      <c r="R462" s="790">
        <v>1</v>
      </c>
      <c r="S462" s="790">
        <f t="shared" si="7"/>
        <v>1</v>
      </c>
      <c r="T462" s="789" t="s">
        <v>1952</v>
      </c>
      <c r="U462" s="789"/>
    </row>
    <row r="463" spans="1:21" ht="31.8" thickBot="1">
      <c r="A463" s="791" t="s">
        <v>101</v>
      </c>
      <c r="B463" s="786"/>
      <c r="C463" s="803" t="s">
        <v>130</v>
      </c>
      <c r="D463" s="803" t="s">
        <v>130</v>
      </c>
      <c r="E463" s="787"/>
      <c r="F463" s="787" t="str">
        <f>IF($E463 = "", "", VLOOKUP($E463,'[1]levels of intervention'!$A$1:$B$12,2,FALSE))</f>
        <v/>
      </c>
      <c r="G463" s="789"/>
      <c r="H463" s="789" t="s">
        <v>1953</v>
      </c>
      <c r="I463" s="789" t="s">
        <v>1358</v>
      </c>
      <c r="J463" s="789"/>
      <c r="K463" s="789">
        <v>1</v>
      </c>
      <c r="L463" s="789"/>
      <c r="M463" s="789"/>
      <c r="N463" s="789"/>
      <c r="O463" s="789">
        <v>1</v>
      </c>
      <c r="P463" s="789"/>
      <c r="Q463" s="789">
        <v>0</v>
      </c>
      <c r="R463" s="790">
        <v>1</v>
      </c>
      <c r="S463" s="790">
        <f t="shared" si="7"/>
        <v>1</v>
      </c>
      <c r="T463" s="789" t="s">
        <v>1954</v>
      </c>
      <c r="U463" s="789"/>
    </row>
    <row r="464" spans="1:21" ht="18" thickBot="1">
      <c r="A464" s="791" t="s">
        <v>101</v>
      </c>
      <c r="B464" s="786"/>
      <c r="C464" s="803" t="s">
        <v>130</v>
      </c>
      <c r="D464" s="803" t="s">
        <v>130</v>
      </c>
      <c r="E464" s="787"/>
      <c r="F464" s="787" t="str">
        <f>IF($E464 = "", "", VLOOKUP($E464,'[1]levels of intervention'!$A$1:$B$12,2,FALSE))</f>
        <v/>
      </c>
      <c r="G464" s="789"/>
      <c r="H464" s="789" t="s">
        <v>1955</v>
      </c>
      <c r="I464" s="789" t="s">
        <v>1358</v>
      </c>
      <c r="J464" s="789"/>
      <c r="K464" s="789">
        <v>1</v>
      </c>
      <c r="L464" s="789"/>
      <c r="M464" s="789"/>
      <c r="N464" s="789"/>
      <c r="O464" s="789">
        <v>1</v>
      </c>
      <c r="P464" s="789"/>
      <c r="Q464" s="789">
        <v>0</v>
      </c>
      <c r="R464" s="790">
        <v>1</v>
      </c>
      <c r="S464" s="790">
        <f t="shared" si="7"/>
        <v>1</v>
      </c>
      <c r="T464" s="789" t="s">
        <v>1956</v>
      </c>
      <c r="U464" s="789"/>
    </row>
    <row r="465" spans="1:21" ht="18" thickBot="1">
      <c r="A465" s="791" t="s">
        <v>101</v>
      </c>
      <c r="B465" s="786"/>
      <c r="C465" s="803" t="s">
        <v>130</v>
      </c>
      <c r="D465" s="803" t="s">
        <v>130</v>
      </c>
      <c r="E465" s="787"/>
      <c r="F465" s="787" t="str">
        <f>IF($E465 = "", "", VLOOKUP($E465,'[1]levels of intervention'!$A$1:$B$12,2,FALSE))</f>
        <v/>
      </c>
      <c r="G465" s="789"/>
      <c r="H465" s="789" t="s">
        <v>1824</v>
      </c>
      <c r="I465" s="789" t="s">
        <v>1358</v>
      </c>
      <c r="J465" s="789"/>
      <c r="K465" s="789">
        <v>1</v>
      </c>
      <c r="L465" s="789"/>
      <c r="M465" s="789"/>
      <c r="N465" s="789"/>
      <c r="O465" s="789">
        <v>1</v>
      </c>
      <c r="P465" s="789"/>
      <c r="Q465" s="789">
        <v>0</v>
      </c>
      <c r="R465" s="790">
        <v>1</v>
      </c>
      <c r="S465" s="790">
        <f t="shared" si="7"/>
        <v>1</v>
      </c>
      <c r="T465" s="789" t="s">
        <v>1957</v>
      </c>
      <c r="U465" s="789"/>
    </row>
    <row r="466" spans="1:21" ht="31.8" thickBot="1">
      <c r="A466" s="791" t="s">
        <v>101</v>
      </c>
      <c r="B466" s="786"/>
      <c r="C466" s="803" t="s">
        <v>130</v>
      </c>
      <c r="D466" s="803" t="s">
        <v>130</v>
      </c>
      <c r="E466" s="787"/>
      <c r="F466" s="787" t="str">
        <f>IF($E466 = "", "", VLOOKUP($E466,'[1]levels of intervention'!$A$1:$B$12,2,FALSE))</f>
        <v/>
      </c>
      <c r="G466" s="789"/>
      <c r="H466" s="789" t="s">
        <v>1753</v>
      </c>
      <c r="I466" s="789" t="s">
        <v>1358</v>
      </c>
      <c r="J466" s="789"/>
      <c r="K466" s="789">
        <v>2</v>
      </c>
      <c r="L466" s="789"/>
      <c r="M466" s="789"/>
      <c r="N466" s="789"/>
      <c r="O466" s="789">
        <v>2</v>
      </c>
      <c r="P466" s="789"/>
      <c r="Q466" s="789">
        <v>0</v>
      </c>
      <c r="R466" s="790">
        <v>1</v>
      </c>
      <c r="S466" s="790">
        <f t="shared" si="7"/>
        <v>1</v>
      </c>
      <c r="T466" s="789" t="s">
        <v>1958</v>
      </c>
      <c r="U466" s="789"/>
    </row>
    <row r="467" spans="1:21" ht="31.8" thickBot="1">
      <c r="A467" s="791" t="s">
        <v>101</v>
      </c>
      <c r="B467" s="786"/>
      <c r="C467" s="803" t="s">
        <v>130</v>
      </c>
      <c r="D467" s="803" t="s">
        <v>130</v>
      </c>
      <c r="E467" s="787"/>
      <c r="F467" s="787" t="str">
        <f>IF($E467 = "", "", VLOOKUP($E467,'[1]levels of intervention'!$A$1:$B$12,2,FALSE))</f>
        <v/>
      </c>
      <c r="G467" s="789"/>
      <c r="H467" s="789" t="s">
        <v>1035</v>
      </c>
      <c r="I467" s="789" t="s">
        <v>1331</v>
      </c>
      <c r="J467" s="789" t="s">
        <v>1406</v>
      </c>
      <c r="K467" s="789">
        <v>1</v>
      </c>
      <c r="L467" s="789"/>
      <c r="M467" s="789"/>
      <c r="N467" s="789"/>
      <c r="O467" s="789">
        <v>1</v>
      </c>
      <c r="P467" s="789"/>
      <c r="Q467" s="789">
        <v>0</v>
      </c>
      <c r="R467" s="790">
        <v>1</v>
      </c>
      <c r="S467" s="790">
        <f t="shared" si="7"/>
        <v>1</v>
      </c>
      <c r="T467" s="789" t="s">
        <v>1959</v>
      </c>
      <c r="U467" s="789" t="s">
        <v>1960</v>
      </c>
    </row>
    <row r="468" spans="1:21" ht="47.4" thickBot="1">
      <c r="A468" s="791" t="s">
        <v>101</v>
      </c>
      <c r="B468" s="786"/>
      <c r="C468" s="811" t="s">
        <v>727</v>
      </c>
      <c r="D468" s="787" t="s">
        <v>727</v>
      </c>
      <c r="E468" s="787" t="s">
        <v>1329</v>
      </c>
      <c r="F468" s="787" t="str">
        <f>IF($E468 = "", "", VLOOKUP($E468,'[1]levels of intervention'!$A$1:$B$12,2,FALSE))</f>
        <v>all</v>
      </c>
      <c r="G468" s="789"/>
      <c r="H468" s="789" t="s">
        <v>1068</v>
      </c>
      <c r="I468" s="789" t="s">
        <v>1331</v>
      </c>
      <c r="J468" s="789" t="s">
        <v>1350</v>
      </c>
      <c r="K468" s="789">
        <v>1</v>
      </c>
      <c r="L468" s="789">
        <v>1</v>
      </c>
      <c r="M468" s="789">
        <v>2</v>
      </c>
      <c r="N468" s="789" t="s">
        <v>1335</v>
      </c>
      <c r="O468" s="789">
        <v>2</v>
      </c>
      <c r="P468" s="789">
        <v>293.97000000000003</v>
      </c>
      <c r="Q468" s="789">
        <v>587.94000000000005</v>
      </c>
      <c r="R468" s="789"/>
      <c r="S468" s="790">
        <f t="shared" si="7"/>
        <v>1</v>
      </c>
      <c r="T468" s="789" t="s">
        <v>1961</v>
      </c>
      <c r="U468" s="809" t="s">
        <v>1063</v>
      </c>
    </row>
    <row r="469" spans="1:21" ht="78.599999999999994" thickBot="1">
      <c r="A469" s="791" t="s">
        <v>101</v>
      </c>
      <c r="B469" s="786"/>
      <c r="C469" s="811" t="s">
        <v>727</v>
      </c>
      <c r="D469" s="803" t="s">
        <v>727</v>
      </c>
      <c r="E469" s="787"/>
      <c r="F469" s="787" t="str">
        <f>IF($E469 = "", "", VLOOKUP($E469,'[1]levels of intervention'!$A$1:$B$12,2,FALSE))</f>
        <v/>
      </c>
      <c r="G469" s="789"/>
      <c r="H469" s="789" t="s">
        <v>897</v>
      </c>
      <c r="I469" s="789" t="s">
        <v>1331</v>
      </c>
      <c r="J469" s="789" t="s">
        <v>1541</v>
      </c>
      <c r="K469" s="789">
        <v>2</v>
      </c>
      <c r="L469" s="789"/>
      <c r="M469" s="789">
        <v>5</v>
      </c>
      <c r="N469" s="789" t="s">
        <v>1546</v>
      </c>
      <c r="O469" s="789">
        <v>10</v>
      </c>
      <c r="P469" s="789">
        <v>35.622799999999998</v>
      </c>
      <c r="Q469" s="789">
        <v>356.23</v>
      </c>
      <c r="R469" s="789"/>
      <c r="S469" s="790">
        <f t="shared" si="7"/>
        <v>1</v>
      </c>
      <c r="T469" s="789" t="s">
        <v>1962</v>
      </c>
      <c r="U469" s="789"/>
    </row>
    <row r="470" spans="1:21" ht="78.599999999999994" thickBot="1">
      <c r="A470" s="791" t="s">
        <v>101</v>
      </c>
      <c r="B470" s="786"/>
      <c r="C470" s="811" t="s">
        <v>727</v>
      </c>
      <c r="D470" s="803" t="s">
        <v>727</v>
      </c>
      <c r="E470" s="787"/>
      <c r="F470" s="787" t="str">
        <f>IF($E470 = "", "", VLOOKUP($E470,'[1]levels of intervention'!$A$1:$B$12,2,FALSE))</f>
        <v/>
      </c>
      <c r="G470" s="789"/>
      <c r="H470" s="789" t="s">
        <v>868</v>
      </c>
      <c r="I470" s="789" t="s">
        <v>1331</v>
      </c>
      <c r="J470" s="789" t="s">
        <v>1393</v>
      </c>
      <c r="K470" s="789">
        <v>1</v>
      </c>
      <c r="L470" s="789"/>
      <c r="M470" s="789">
        <v>5</v>
      </c>
      <c r="N470" s="789" t="s">
        <v>1546</v>
      </c>
      <c r="O470" s="789">
        <v>5</v>
      </c>
      <c r="P470" s="789">
        <v>363.17</v>
      </c>
      <c r="Q470" s="793">
        <v>1815.85</v>
      </c>
      <c r="R470" s="789"/>
      <c r="S470" s="790">
        <f t="shared" si="7"/>
        <v>1</v>
      </c>
      <c r="T470" s="789" t="s">
        <v>1963</v>
      </c>
      <c r="U470" s="789"/>
    </row>
    <row r="471" spans="1:21" ht="31.8" thickBot="1">
      <c r="A471" s="791" t="s">
        <v>101</v>
      </c>
      <c r="B471" s="786"/>
      <c r="C471" s="811" t="s">
        <v>727</v>
      </c>
      <c r="D471" s="803" t="s">
        <v>727</v>
      </c>
      <c r="E471" s="787"/>
      <c r="F471" s="787" t="str">
        <f>IF($E471 = "", "", VLOOKUP($E471,'[1]levels of intervention'!$A$1:$B$12,2,FALSE))</f>
        <v/>
      </c>
      <c r="G471" s="789"/>
      <c r="H471" s="789" t="s">
        <v>1067</v>
      </c>
      <c r="I471" s="789" t="s">
        <v>1331</v>
      </c>
      <c r="J471" s="789" t="s">
        <v>1964</v>
      </c>
      <c r="K471" s="789">
        <v>1</v>
      </c>
      <c r="L471" s="789"/>
      <c r="M471" s="789">
        <v>1</v>
      </c>
      <c r="N471" s="789">
        <v>1</v>
      </c>
      <c r="O471" s="789">
        <v>1</v>
      </c>
      <c r="P471" s="789">
        <v>976.38</v>
      </c>
      <c r="Q471" s="789">
        <v>976.38</v>
      </c>
      <c r="R471" s="789"/>
      <c r="S471" s="790">
        <f t="shared" si="7"/>
        <v>1</v>
      </c>
      <c r="T471" s="789" t="s">
        <v>1965</v>
      </c>
      <c r="U471" s="809" t="s">
        <v>1966</v>
      </c>
    </row>
    <row r="472" spans="1:21" ht="94.2" thickBot="1">
      <c r="A472" s="791" t="s">
        <v>101</v>
      </c>
      <c r="B472" s="786"/>
      <c r="C472" s="811" t="s">
        <v>727</v>
      </c>
      <c r="D472" s="803" t="s">
        <v>727</v>
      </c>
      <c r="E472" s="787"/>
      <c r="F472" s="787" t="str">
        <f>IF($E472 = "", "", VLOOKUP($E472,'[1]levels of intervention'!$A$1:$B$12,2,FALSE))</f>
        <v/>
      </c>
      <c r="G472" s="789"/>
      <c r="H472" s="789" t="s">
        <v>859</v>
      </c>
      <c r="I472" s="789" t="s">
        <v>1331</v>
      </c>
      <c r="J472" s="789" t="s">
        <v>1334</v>
      </c>
      <c r="K472" s="789">
        <v>2</v>
      </c>
      <c r="L472" s="789"/>
      <c r="M472" s="789">
        <v>1</v>
      </c>
      <c r="N472" s="789" t="s">
        <v>1335</v>
      </c>
      <c r="O472" s="789">
        <v>2</v>
      </c>
      <c r="P472" s="789">
        <v>676.74</v>
      </c>
      <c r="Q472" s="793">
        <v>1353.48</v>
      </c>
      <c r="R472" s="789"/>
      <c r="S472" s="790">
        <f t="shared" si="7"/>
        <v>1</v>
      </c>
      <c r="T472" s="789" t="s">
        <v>1967</v>
      </c>
      <c r="U472" s="789"/>
    </row>
    <row r="473" spans="1:21" ht="94.2" thickBot="1">
      <c r="A473" s="791" t="s">
        <v>101</v>
      </c>
      <c r="B473" s="786"/>
      <c r="C473" s="811" t="s">
        <v>727</v>
      </c>
      <c r="D473" s="803" t="s">
        <v>727</v>
      </c>
      <c r="E473" s="787"/>
      <c r="F473" s="787" t="str">
        <f>IF($E473 = "", "", VLOOKUP($E473,'[1]levels of intervention'!$A$1:$B$12,2,FALSE))</f>
        <v/>
      </c>
      <c r="G473" s="789"/>
      <c r="H473" s="789" t="s">
        <v>940</v>
      </c>
      <c r="I473" s="789" t="s">
        <v>1331</v>
      </c>
      <c r="J473" s="789" t="s">
        <v>1334</v>
      </c>
      <c r="K473" s="789">
        <v>1</v>
      </c>
      <c r="L473" s="789"/>
      <c r="M473" s="789">
        <v>1</v>
      </c>
      <c r="N473" s="789" t="s">
        <v>1335</v>
      </c>
      <c r="O473" s="789">
        <v>1</v>
      </c>
      <c r="P473" s="789">
        <v>312.51</v>
      </c>
      <c r="Q473" s="789">
        <v>312.51</v>
      </c>
      <c r="R473" s="789"/>
      <c r="S473" s="790">
        <f t="shared" si="7"/>
        <v>1</v>
      </c>
      <c r="T473" s="789" t="s">
        <v>1968</v>
      </c>
      <c r="U473" s="789"/>
    </row>
    <row r="474" spans="1:21" ht="31.8" thickBot="1">
      <c r="A474" s="791" t="s">
        <v>101</v>
      </c>
      <c r="B474" s="803"/>
      <c r="C474" s="803" t="s">
        <v>131</v>
      </c>
      <c r="D474" s="803" t="s">
        <v>131</v>
      </c>
      <c r="E474" s="787"/>
      <c r="F474" s="787" t="str">
        <f>IF($E474 = "", "", VLOOKUP($E474,'[1]levels of intervention'!$A$1:$B$12,2,FALSE))</f>
        <v/>
      </c>
      <c r="G474" s="812"/>
      <c r="H474" s="812" t="s">
        <v>1051</v>
      </c>
      <c r="I474" s="789" t="s">
        <v>1331</v>
      </c>
      <c r="J474" s="789" t="s">
        <v>1969</v>
      </c>
      <c r="K474" s="789">
        <v>1</v>
      </c>
      <c r="L474" s="789">
        <v>3</v>
      </c>
      <c r="M474" s="789">
        <v>7</v>
      </c>
      <c r="N474" s="789" t="s">
        <v>1335</v>
      </c>
      <c r="O474" s="789">
        <v>21</v>
      </c>
      <c r="P474" s="793">
        <v>1054.9000000000001</v>
      </c>
      <c r="Q474" s="793">
        <v>22152.9</v>
      </c>
      <c r="R474" s="790">
        <v>0.5</v>
      </c>
      <c r="S474" s="790">
        <f t="shared" si="7"/>
        <v>0.5</v>
      </c>
      <c r="T474" s="789"/>
      <c r="U474" s="788" t="s">
        <v>1970</v>
      </c>
    </row>
    <row r="475" spans="1:21" ht="78.599999999999994" thickBot="1">
      <c r="A475" s="791" t="s">
        <v>101</v>
      </c>
      <c r="B475" s="786"/>
      <c r="C475" s="803" t="s">
        <v>131</v>
      </c>
      <c r="D475" s="803" t="s">
        <v>131</v>
      </c>
      <c r="E475" s="787"/>
      <c r="F475" s="787" t="str">
        <f>IF($E475 = "", "", VLOOKUP($E475,'[1]levels of intervention'!$A$1:$B$12,2,FALSE))</f>
        <v/>
      </c>
      <c r="G475" s="789"/>
      <c r="H475" s="789" t="s">
        <v>855</v>
      </c>
      <c r="I475" s="789" t="s">
        <v>1331</v>
      </c>
      <c r="J475" s="789" t="s">
        <v>1424</v>
      </c>
      <c r="K475" s="789">
        <v>5</v>
      </c>
      <c r="L475" s="789"/>
      <c r="M475" s="789">
        <v>1</v>
      </c>
      <c r="N475" s="789" t="s">
        <v>1546</v>
      </c>
      <c r="O475" s="789">
        <v>5</v>
      </c>
      <c r="P475" s="789">
        <v>43.09</v>
      </c>
      <c r="Q475" s="789">
        <v>215.45</v>
      </c>
      <c r="R475" s="790">
        <v>1</v>
      </c>
      <c r="S475" s="790">
        <f t="shared" si="7"/>
        <v>1</v>
      </c>
      <c r="T475" s="789" t="s">
        <v>1971</v>
      </c>
      <c r="U475" s="789"/>
    </row>
    <row r="476" spans="1:21" ht="125.4" thickBot="1">
      <c r="A476" s="791" t="s">
        <v>101</v>
      </c>
      <c r="B476" s="786"/>
      <c r="C476" s="803" t="s">
        <v>131</v>
      </c>
      <c r="D476" s="803" t="s">
        <v>131</v>
      </c>
      <c r="E476" s="787"/>
      <c r="F476" s="787" t="str">
        <f>IF($E476 = "", "", VLOOKUP($E476,'[1]levels of intervention'!$A$1:$B$12,2,FALSE))</f>
        <v/>
      </c>
      <c r="G476" s="789"/>
      <c r="H476" s="789" t="s">
        <v>876</v>
      </c>
      <c r="I476" s="789" t="s">
        <v>1331</v>
      </c>
      <c r="J476" s="789" t="s">
        <v>1007</v>
      </c>
      <c r="K476" s="789">
        <v>1</v>
      </c>
      <c r="L476" s="789"/>
      <c r="M476" s="789">
        <v>1</v>
      </c>
      <c r="N476" s="789" t="s">
        <v>1335</v>
      </c>
      <c r="O476" s="789">
        <v>1</v>
      </c>
      <c r="P476" s="789">
        <v>465</v>
      </c>
      <c r="Q476" s="789">
        <v>465</v>
      </c>
      <c r="R476" s="790">
        <v>1</v>
      </c>
      <c r="S476" s="790">
        <f t="shared" si="7"/>
        <v>1</v>
      </c>
      <c r="T476" s="789" t="s">
        <v>1972</v>
      </c>
      <c r="U476" s="815" t="s">
        <v>1678</v>
      </c>
    </row>
    <row r="477" spans="1:21" ht="47.4" thickBot="1">
      <c r="A477" s="791" t="s">
        <v>101</v>
      </c>
      <c r="B477" s="786"/>
      <c r="C477" s="803" t="s">
        <v>131</v>
      </c>
      <c r="D477" s="803" t="s">
        <v>131</v>
      </c>
      <c r="E477" s="787"/>
      <c r="F477" s="787" t="str">
        <f>IF($E477 = "", "", VLOOKUP($E477,'[1]levels of intervention'!$A$1:$B$12,2,FALSE))</f>
        <v/>
      </c>
      <c r="G477" s="789"/>
      <c r="H477" s="789" t="s">
        <v>1913</v>
      </c>
      <c r="I477" s="789" t="s">
        <v>1358</v>
      </c>
      <c r="J477" s="789" t="s">
        <v>1973</v>
      </c>
      <c r="K477" s="789">
        <v>1</v>
      </c>
      <c r="L477" s="789"/>
      <c r="M477" s="789">
        <v>1</v>
      </c>
      <c r="N477" s="789" t="s">
        <v>1335</v>
      </c>
      <c r="O477" s="789">
        <v>1</v>
      </c>
      <c r="P477" s="789"/>
      <c r="Q477" s="789">
        <v>0</v>
      </c>
      <c r="R477" s="790">
        <v>1</v>
      </c>
      <c r="S477" s="790">
        <f t="shared" si="7"/>
        <v>1</v>
      </c>
      <c r="T477" s="789" t="s">
        <v>1974</v>
      </c>
      <c r="U477" s="789"/>
    </row>
    <row r="478" spans="1:21" ht="109.8" thickBot="1">
      <c r="A478" s="791" t="s">
        <v>101</v>
      </c>
      <c r="B478" s="786"/>
      <c r="C478" s="803" t="s">
        <v>131</v>
      </c>
      <c r="D478" s="803" t="s">
        <v>131</v>
      </c>
      <c r="E478" s="787"/>
      <c r="F478" s="787" t="str">
        <f>IF($E478 = "", "", VLOOKUP($E478,'[1]levels of intervention'!$A$1:$B$12,2,FALSE))</f>
        <v/>
      </c>
      <c r="G478" s="789"/>
      <c r="H478" s="789" t="s">
        <v>980</v>
      </c>
      <c r="I478" s="789" t="s">
        <v>1331</v>
      </c>
      <c r="J478" s="789" t="s">
        <v>1536</v>
      </c>
      <c r="K478" s="789">
        <v>0.5</v>
      </c>
      <c r="L478" s="789"/>
      <c r="M478" s="789">
        <v>1</v>
      </c>
      <c r="N478" s="789" t="s">
        <v>1335</v>
      </c>
      <c r="O478" s="789">
        <v>0.5</v>
      </c>
      <c r="P478" s="789">
        <v>1558.91</v>
      </c>
      <c r="Q478" s="789">
        <v>779.46</v>
      </c>
      <c r="R478" s="790">
        <v>1</v>
      </c>
      <c r="S478" s="790">
        <f t="shared" si="7"/>
        <v>1</v>
      </c>
      <c r="T478" s="789" t="s">
        <v>1975</v>
      </c>
      <c r="U478" s="789"/>
    </row>
    <row r="479" spans="1:21" ht="94.2" thickBot="1">
      <c r="A479" s="791" t="s">
        <v>101</v>
      </c>
      <c r="B479" s="786"/>
      <c r="C479" s="803" t="s">
        <v>131</v>
      </c>
      <c r="D479" s="803" t="s">
        <v>131</v>
      </c>
      <c r="E479" s="787"/>
      <c r="F479" s="787" t="str">
        <f>IF($E479 = "", "", VLOOKUP($E479,'[1]levels of intervention'!$A$1:$B$12,2,FALSE))</f>
        <v/>
      </c>
      <c r="G479" s="789"/>
      <c r="H479" s="789" t="s">
        <v>859</v>
      </c>
      <c r="I479" s="789" t="s">
        <v>1331</v>
      </c>
      <c r="J479" s="789" t="s">
        <v>1334</v>
      </c>
      <c r="K479" s="789">
        <v>1</v>
      </c>
      <c r="L479" s="789"/>
      <c r="M479" s="789">
        <v>1</v>
      </c>
      <c r="N479" s="789" t="s">
        <v>1335</v>
      </c>
      <c r="O479" s="789">
        <v>1</v>
      </c>
      <c r="P479" s="789">
        <v>676.74</v>
      </c>
      <c r="Q479" s="789">
        <v>676.74</v>
      </c>
      <c r="R479" s="790">
        <v>0.5</v>
      </c>
      <c r="S479" s="790">
        <f t="shared" si="7"/>
        <v>0.5</v>
      </c>
      <c r="T479" s="789" t="s">
        <v>1976</v>
      </c>
      <c r="U479" s="789"/>
    </row>
    <row r="480" spans="1:21" ht="63" thickBot="1">
      <c r="A480" s="791" t="s">
        <v>101</v>
      </c>
      <c r="B480" s="786"/>
      <c r="C480" s="803" t="s">
        <v>131</v>
      </c>
      <c r="D480" s="803" t="s">
        <v>131</v>
      </c>
      <c r="E480" s="787"/>
      <c r="F480" s="787" t="str">
        <f>IF($E480 = "", "", VLOOKUP($E480,'[1]levels of intervention'!$A$1:$B$12,2,FALSE))</f>
        <v/>
      </c>
      <c r="G480" s="789"/>
      <c r="H480" s="789" t="s">
        <v>953</v>
      </c>
      <c r="I480" s="789" t="s">
        <v>1331</v>
      </c>
      <c r="J480" s="789" t="s">
        <v>1424</v>
      </c>
      <c r="K480" s="789">
        <v>5</v>
      </c>
      <c r="L480" s="789"/>
      <c r="M480" s="789">
        <v>1</v>
      </c>
      <c r="N480" s="789" t="s">
        <v>1335</v>
      </c>
      <c r="O480" s="789">
        <v>2.5</v>
      </c>
      <c r="P480" s="789">
        <v>138.46</v>
      </c>
      <c r="Q480" s="789">
        <v>346.15</v>
      </c>
      <c r="R480" s="790">
        <v>0.5</v>
      </c>
      <c r="S480" s="790">
        <f t="shared" si="7"/>
        <v>0.5</v>
      </c>
      <c r="T480" s="789" t="s">
        <v>1977</v>
      </c>
      <c r="U480" s="789" t="s">
        <v>1978</v>
      </c>
    </row>
    <row r="481" spans="1:21" ht="78.599999999999994" thickBot="1">
      <c r="A481" s="791" t="s">
        <v>101</v>
      </c>
      <c r="B481" s="786"/>
      <c r="C481" s="803" t="s">
        <v>131</v>
      </c>
      <c r="D481" s="803" t="s">
        <v>131</v>
      </c>
      <c r="E481" s="787"/>
      <c r="F481" s="787" t="str">
        <f>IF($E481 = "", "", VLOOKUP($E481,'[1]levels of intervention'!$A$1:$B$12,2,FALSE))</f>
        <v/>
      </c>
      <c r="G481" s="789"/>
      <c r="H481" s="789" t="s">
        <v>1050</v>
      </c>
      <c r="I481" s="789" t="s">
        <v>1331</v>
      </c>
      <c r="J481" s="789" t="s">
        <v>1531</v>
      </c>
      <c r="K481" s="789">
        <v>1</v>
      </c>
      <c r="L481" s="789"/>
      <c r="M481" s="789">
        <v>1</v>
      </c>
      <c r="N481" s="789" t="s">
        <v>1335</v>
      </c>
      <c r="O481" s="789">
        <v>1</v>
      </c>
      <c r="P481" s="789">
        <v>162.15</v>
      </c>
      <c r="Q481" s="789">
        <v>162.15</v>
      </c>
      <c r="R481" s="790">
        <v>1</v>
      </c>
      <c r="S481" s="790">
        <f t="shared" si="7"/>
        <v>1</v>
      </c>
      <c r="T481" s="789" t="s">
        <v>1979</v>
      </c>
      <c r="U481" s="789"/>
    </row>
    <row r="482" spans="1:21" ht="78.599999999999994" thickBot="1">
      <c r="A482" s="791" t="s">
        <v>101</v>
      </c>
      <c r="B482" s="786"/>
      <c r="C482" s="803" t="s">
        <v>131</v>
      </c>
      <c r="D482" s="803" t="s">
        <v>131</v>
      </c>
      <c r="E482" s="787"/>
      <c r="F482" s="787" t="str">
        <f>IF($E482 = "", "", VLOOKUP($E482,'[1]levels of intervention'!$A$1:$B$12,2,FALSE))</f>
        <v/>
      </c>
      <c r="G482" s="789"/>
      <c r="H482" s="789" t="s">
        <v>937</v>
      </c>
      <c r="I482" s="789" t="s">
        <v>1331</v>
      </c>
      <c r="J482" s="789" t="s">
        <v>1553</v>
      </c>
      <c r="K482" s="789">
        <v>1</v>
      </c>
      <c r="L482" s="789"/>
      <c r="M482" s="789">
        <v>1</v>
      </c>
      <c r="N482" s="789" t="s">
        <v>1335</v>
      </c>
      <c r="O482" s="789">
        <v>1</v>
      </c>
      <c r="P482" s="789">
        <v>1098.54</v>
      </c>
      <c r="Q482" s="793">
        <v>1098.54</v>
      </c>
      <c r="R482" s="790">
        <v>1</v>
      </c>
      <c r="S482" s="790">
        <f t="shared" si="7"/>
        <v>1</v>
      </c>
      <c r="T482" s="789" t="s">
        <v>1980</v>
      </c>
      <c r="U482" s="789"/>
    </row>
    <row r="483" spans="1:21" ht="31.8" thickBot="1">
      <c r="A483" s="791" t="s">
        <v>101</v>
      </c>
      <c r="B483" s="786"/>
      <c r="C483" s="803" t="s">
        <v>131</v>
      </c>
      <c r="D483" s="803" t="s">
        <v>131</v>
      </c>
      <c r="E483" s="787"/>
      <c r="F483" s="787" t="str">
        <f>IF($E483 = "", "", VLOOKUP($E483,'[1]levels of intervention'!$A$1:$B$12,2,FALSE))</f>
        <v/>
      </c>
      <c r="G483" s="789"/>
      <c r="H483" s="789" t="s">
        <v>1052</v>
      </c>
      <c r="I483" s="789" t="s">
        <v>1331</v>
      </c>
      <c r="J483" s="789" t="s">
        <v>1981</v>
      </c>
      <c r="K483" s="789">
        <v>1</v>
      </c>
      <c r="L483" s="789">
        <v>1</v>
      </c>
      <c r="M483" s="789">
        <v>8</v>
      </c>
      <c r="N483" s="789" t="s">
        <v>1982</v>
      </c>
      <c r="O483" s="789">
        <v>8</v>
      </c>
      <c r="P483" s="789">
        <v>46.48</v>
      </c>
      <c r="Q483" s="789">
        <v>371.84</v>
      </c>
      <c r="R483" s="790">
        <v>1</v>
      </c>
      <c r="S483" s="790">
        <f t="shared" si="7"/>
        <v>1</v>
      </c>
      <c r="T483" s="789" t="s">
        <v>1983</v>
      </c>
      <c r="U483" s="809" t="s">
        <v>1984</v>
      </c>
    </row>
    <row r="484" spans="1:21" ht="78.599999999999994" thickBot="1">
      <c r="A484" s="791" t="s">
        <v>101</v>
      </c>
      <c r="B484" s="786"/>
      <c r="C484" s="803" t="s">
        <v>131</v>
      </c>
      <c r="D484" s="803" t="s">
        <v>131</v>
      </c>
      <c r="E484" s="787"/>
      <c r="F484" s="787" t="str">
        <f>IF($E484 = "", "", VLOOKUP($E484,'[1]levels of intervention'!$A$1:$B$12,2,FALSE))</f>
        <v/>
      </c>
      <c r="G484" s="789"/>
      <c r="H484" s="789" t="s">
        <v>1000</v>
      </c>
      <c r="I484" s="789" t="s">
        <v>1331</v>
      </c>
      <c r="J484" s="789" t="s">
        <v>1541</v>
      </c>
      <c r="K484" s="789" t="s">
        <v>1985</v>
      </c>
      <c r="L484" s="789"/>
      <c r="M484" s="789">
        <v>1</v>
      </c>
      <c r="N484" s="789" t="s">
        <v>1335</v>
      </c>
      <c r="O484" s="789">
        <v>1</v>
      </c>
      <c r="P484" s="789">
        <v>19.9892</v>
      </c>
      <c r="Q484" s="789">
        <v>19.989999999999998</v>
      </c>
      <c r="R484" s="790">
        <v>1</v>
      </c>
      <c r="S484" s="790">
        <f t="shared" si="7"/>
        <v>1</v>
      </c>
      <c r="T484" s="789" t="s">
        <v>1962</v>
      </c>
      <c r="U484" s="789"/>
    </row>
    <row r="485" spans="1:21" ht="94.2" thickBot="1">
      <c r="A485" s="791" t="s">
        <v>101</v>
      </c>
      <c r="B485" s="786"/>
      <c r="C485" s="803" t="s">
        <v>131</v>
      </c>
      <c r="D485" s="803" t="s">
        <v>131</v>
      </c>
      <c r="E485" s="787"/>
      <c r="F485" s="787" t="str">
        <f>IF($E485 = "", "", VLOOKUP($E485,'[1]levels of intervention'!$A$1:$B$12,2,FALSE))</f>
        <v/>
      </c>
      <c r="G485" s="789"/>
      <c r="H485" s="789" t="s">
        <v>940</v>
      </c>
      <c r="I485" s="789" t="s">
        <v>1331</v>
      </c>
      <c r="J485" s="789" t="s">
        <v>1334</v>
      </c>
      <c r="K485" s="789">
        <v>1</v>
      </c>
      <c r="L485" s="789"/>
      <c r="M485" s="789">
        <v>1</v>
      </c>
      <c r="N485" s="789" t="s">
        <v>1335</v>
      </c>
      <c r="O485" s="789">
        <v>1</v>
      </c>
      <c r="P485" s="789">
        <v>312.51</v>
      </c>
      <c r="Q485" s="789">
        <v>312.51</v>
      </c>
      <c r="R485" s="790">
        <v>1</v>
      </c>
      <c r="S485" s="790">
        <f t="shared" si="7"/>
        <v>1</v>
      </c>
      <c r="T485" s="789" t="s">
        <v>1986</v>
      </c>
      <c r="U485" s="789"/>
    </row>
    <row r="486" spans="1:21" ht="94.2" thickBot="1">
      <c r="A486" s="791" t="s">
        <v>101</v>
      </c>
      <c r="B486" s="786"/>
      <c r="C486" s="803" t="s">
        <v>131</v>
      </c>
      <c r="D486" s="803" t="s">
        <v>131</v>
      </c>
      <c r="E486" s="787"/>
      <c r="F486" s="787" t="str">
        <f>IF($E486 = "", "", VLOOKUP($E486,'[1]levels of intervention'!$A$1:$B$12,2,FALSE))</f>
        <v/>
      </c>
      <c r="G486" s="789"/>
      <c r="H486" s="789" t="s">
        <v>1045</v>
      </c>
      <c r="I486" s="789" t="s">
        <v>1331</v>
      </c>
      <c r="J486" s="789" t="s">
        <v>1432</v>
      </c>
      <c r="K486" s="789">
        <v>5</v>
      </c>
      <c r="L486" s="789"/>
      <c r="M486" s="789">
        <v>5</v>
      </c>
      <c r="N486" s="789" t="s">
        <v>1546</v>
      </c>
      <c r="O486" s="789">
        <v>25</v>
      </c>
      <c r="P486" s="789">
        <v>221.31</v>
      </c>
      <c r="Q486" s="793">
        <v>5532.75</v>
      </c>
      <c r="R486" s="790">
        <v>1</v>
      </c>
      <c r="S486" s="790">
        <f t="shared" si="7"/>
        <v>1</v>
      </c>
      <c r="T486" s="789" t="s">
        <v>1987</v>
      </c>
      <c r="U486" s="789"/>
    </row>
    <row r="487" spans="1:21" ht="78.599999999999994" thickBot="1">
      <c r="A487" s="791" t="s">
        <v>101</v>
      </c>
      <c r="B487" s="786"/>
      <c r="C487" s="803" t="s">
        <v>131</v>
      </c>
      <c r="D487" s="803" t="s">
        <v>131</v>
      </c>
      <c r="E487" s="787"/>
      <c r="F487" s="787" t="str">
        <f>IF($E487 = "", "", VLOOKUP($E487,'[1]levels of intervention'!$A$1:$B$12,2,FALSE))</f>
        <v/>
      </c>
      <c r="G487" s="789"/>
      <c r="H487" s="789" t="s">
        <v>934</v>
      </c>
      <c r="I487" s="789" t="s">
        <v>1331</v>
      </c>
      <c r="J487" s="789" t="s">
        <v>1424</v>
      </c>
      <c r="K487" s="789">
        <v>3</v>
      </c>
      <c r="L487" s="789"/>
      <c r="M487" s="789">
        <v>5</v>
      </c>
      <c r="N487" s="789" t="s">
        <v>1546</v>
      </c>
      <c r="O487" s="789">
        <v>15</v>
      </c>
      <c r="P487" s="789">
        <v>31.63</v>
      </c>
      <c r="Q487" s="789">
        <v>474.45</v>
      </c>
      <c r="R487" s="790">
        <v>1</v>
      </c>
      <c r="S487" s="790">
        <f t="shared" si="7"/>
        <v>1</v>
      </c>
      <c r="T487" s="789" t="s">
        <v>1988</v>
      </c>
      <c r="U487" s="789"/>
    </row>
    <row r="488" spans="1:21" ht="94.2" thickBot="1">
      <c r="A488" s="791" t="s">
        <v>101</v>
      </c>
      <c r="B488" s="786"/>
      <c r="C488" s="803" t="s">
        <v>131</v>
      </c>
      <c r="D488" s="803" t="s">
        <v>131</v>
      </c>
      <c r="E488" s="787"/>
      <c r="F488" s="787" t="str">
        <f>IF($E488 = "", "", VLOOKUP($E488,'[1]levels of intervention'!$A$1:$B$12,2,FALSE))</f>
        <v/>
      </c>
      <c r="G488" s="789"/>
      <c r="H488" s="789" t="s">
        <v>942</v>
      </c>
      <c r="I488" s="789" t="s">
        <v>1331</v>
      </c>
      <c r="J488" s="789"/>
      <c r="K488" s="789">
        <v>1</v>
      </c>
      <c r="L488" s="789">
        <v>1</v>
      </c>
      <c r="M488" s="789">
        <v>2</v>
      </c>
      <c r="N488" s="789"/>
      <c r="O488" s="789">
        <v>2</v>
      </c>
      <c r="P488" s="789">
        <v>1100</v>
      </c>
      <c r="Q488" s="793">
        <v>2200</v>
      </c>
      <c r="R488" s="790">
        <v>1</v>
      </c>
      <c r="S488" s="790">
        <f t="shared" si="7"/>
        <v>1</v>
      </c>
      <c r="T488" s="789"/>
      <c r="U488" s="788" t="s">
        <v>1552</v>
      </c>
    </row>
    <row r="489" spans="1:21" ht="16.2" thickBot="1">
      <c r="A489" s="798" t="s">
        <v>101</v>
      </c>
      <c r="B489" s="797"/>
      <c r="C489" s="803" t="s">
        <v>131</v>
      </c>
      <c r="D489" s="798" t="s">
        <v>131</v>
      </c>
      <c r="E489" s="797"/>
      <c r="F489" s="787" t="str">
        <f>IF($E489 = "", "", VLOOKUP($E489,'[1]levels of intervention'!$A$1:$B$12,2,FALSE))</f>
        <v/>
      </c>
      <c r="G489" s="797"/>
      <c r="H489" s="797" t="s">
        <v>1895</v>
      </c>
      <c r="I489" s="797" t="s">
        <v>1358</v>
      </c>
      <c r="J489" s="797"/>
      <c r="K489" s="797"/>
      <c r="L489" s="797"/>
      <c r="M489" s="797"/>
      <c r="N489" s="797"/>
      <c r="O489" s="797">
        <v>0</v>
      </c>
      <c r="P489" s="797"/>
      <c r="Q489" s="797">
        <v>0</v>
      </c>
      <c r="R489" s="797"/>
      <c r="S489" s="790">
        <f t="shared" si="7"/>
        <v>1</v>
      </c>
      <c r="T489" s="797">
        <v>2</v>
      </c>
      <c r="U489" s="797"/>
    </row>
    <row r="490" spans="1:21" ht="16.2" thickBot="1">
      <c r="A490" s="798" t="s">
        <v>101</v>
      </c>
      <c r="B490" s="797"/>
      <c r="C490" s="803" t="s">
        <v>131</v>
      </c>
      <c r="D490" s="798" t="s">
        <v>131</v>
      </c>
      <c r="E490" s="797"/>
      <c r="F490" s="787" t="str">
        <f>IF($E490 = "", "", VLOOKUP($E490,'[1]levels of intervention'!$A$1:$B$12,2,FALSE))</f>
        <v/>
      </c>
      <c r="G490" s="797"/>
      <c r="H490" s="797" t="s">
        <v>1929</v>
      </c>
      <c r="I490" s="797" t="s">
        <v>1358</v>
      </c>
      <c r="J490" s="797"/>
      <c r="K490" s="797"/>
      <c r="L490" s="797"/>
      <c r="M490" s="797"/>
      <c r="N490" s="797"/>
      <c r="O490" s="797">
        <v>0</v>
      </c>
      <c r="P490" s="797"/>
      <c r="Q490" s="797">
        <v>0</v>
      </c>
      <c r="R490" s="797"/>
      <c r="S490" s="790">
        <f t="shared" si="7"/>
        <v>1</v>
      </c>
      <c r="T490" s="797">
        <v>2</v>
      </c>
      <c r="U490" s="797"/>
    </row>
    <row r="491" spans="1:21" ht="16.2" thickBot="1">
      <c r="A491" s="798" t="s">
        <v>101</v>
      </c>
      <c r="B491" s="797"/>
      <c r="C491" s="803" t="s">
        <v>131</v>
      </c>
      <c r="D491" s="798" t="s">
        <v>131</v>
      </c>
      <c r="E491" s="797"/>
      <c r="F491" s="787" t="str">
        <f>IF($E491 = "", "", VLOOKUP($E491,'[1]levels of intervention'!$A$1:$B$12,2,FALSE))</f>
        <v/>
      </c>
      <c r="G491" s="797"/>
      <c r="H491" s="797" t="s">
        <v>1989</v>
      </c>
      <c r="I491" s="797" t="s">
        <v>1358</v>
      </c>
      <c r="J491" s="797"/>
      <c r="K491" s="797"/>
      <c r="L491" s="797"/>
      <c r="M491" s="797"/>
      <c r="N491" s="797"/>
      <c r="O491" s="797">
        <v>0</v>
      </c>
      <c r="P491" s="797"/>
      <c r="Q491" s="797">
        <v>0</v>
      </c>
      <c r="R491" s="797"/>
      <c r="S491" s="790">
        <f t="shared" si="7"/>
        <v>1</v>
      </c>
      <c r="T491" s="797">
        <v>1</v>
      </c>
      <c r="U491" s="797"/>
    </row>
    <row r="492" spans="1:21" ht="16.2" thickBot="1">
      <c r="A492" s="798" t="s">
        <v>101</v>
      </c>
      <c r="B492" s="797"/>
      <c r="C492" s="803" t="s">
        <v>131</v>
      </c>
      <c r="D492" s="798" t="s">
        <v>131</v>
      </c>
      <c r="E492" s="797"/>
      <c r="F492" s="787" t="str">
        <f>IF($E492 = "", "", VLOOKUP($E492,'[1]levels of intervention'!$A$1:$B$12,2,FALSE))</f>
        <v/>
      </c>
      <c r="G492" s="797"/>
      <c r="H492" s="797" t="s">
        <v>1990</v>
      </c>
      <c r="I492" s="797" t="s">
        <v>1358</v>
      </c>
      <c r="J492" s="797"/>
      <c r="K492" s="797"/>
      <c r="L492" s="797"/>
      <c r="M492" s="797"/>
      <c r="N492" s="797"/>
      <c r="O492" s="797">
        <v>0</v>
      </c>
      <c r="P492" s="797"/>
      <c r="Q492" s="797">
        <v>0</v>
      </c>
      <c r="R492" s="797"/>
      <c r="S492" s="790">
        <f t="shared" si="7"/>
        <v>1</v>
      </c>
      <c r="T492" s="797">
        <v>1</v>
      </c>
      <c r="U492" s="797"/>
    </row>
    <row r="493" spans="1:21" ht="78.599999999999994" thickBot="1">
      <c r="A493" s="785"/>
      <c r="B493" s="786" t="s">
        <v>132</v>
      </c>
      <c r="C493" s="803" t="s">
        <v>657</v>
      </c>
      <c r="D493" s="803" t="s">
        <v>657</v>
      </c>
      <c r="E493" s="787"/>
      <c r="F493" s="787" t="str">
        <f>IF($E493 = "", "", VLOOKUP($E493,'[1]levels of intervention'!$A$1:$B$12,2,FALSE))</f>
        <v/>
      </c>
      <c r="G493" s="789"/>
      <c r="H493" s="789" t="s">
        <v>1016</v>
      </c>
      <c r="I493" s="789" t="s">
        <v>1331</v>
      </c>
      <c r="J493" s="789" t="s">
        <v>1354</v>
      </c>
      <c r="K493" s="789">
        <v>3</v>
      </c>
      <c r="L493" s="789"/>
      <c r="M493" s="789">
        <v>1</v>
      </c>
      <c r="N493" s="789" t="s">
        <v>1335</v>
      </c>
      <c r="O493" s="789">
        <v>3</v>
      </c>
      <c r="P493" s="789">
        <v>47.486600000000003</v>
      </c>
      <c r="Q493" s="789">
        <v>142.46</v>
      </c>
      <c r="R493" s="790">
        <v>1</v>
      </c>
      <c r="S493" s="790">
        <f t="shared" si="7"/>
        <v>1</v>
      </c>
      <c r="T493" s="789" t="s">
        <v>1991</v>
      </c>
      <c r="U493" s="789"/>
    </row>
    <row r="494" spans="1:21" ht="78.599999999999994" thickBot="1">
      <c r="A494" s="785"/>
      <c r="B494" s="786"/>
      <c r="C494" s="803" t="s">
        <v>657</v>
      </c>
      <c r="D494" s="803" t="s">
        <v>657</v>
      </c>
      <c r="E494" s="787"/>
      <c r="F494" s="787" t="str">
        <f>IF($E494 = "", "", VLOOKUP($E494,'[1]levels of intervention'!$A$1:$B$12,2,FALSE))</f>
        <v/>
      </c>
      <c r="G494" s="789"/>
      <c r="H494" s="789" t="s">
        <v>834</v>
      </c>
      <c r="I494" s="789" t="s">
        <v>1331</v>
      </c>
      <c r="J494" s="789" t="s">
        <v>1354</v>
      </c>
      <c r="K494" s="789">
        <v>18</v>
      </c>
      <c r="L494" s="789"/>
      <c r="M494" s="789">
        <v>1</v>
      </c>
      <c r="N494" s="789" t="s">
        <v>1335</v>
      </c>
      <c r="O494" s="789">
        <v>18</v>
      </c>
      <c r="P494" s="789">
        <v>4.3868299999999998</v>
      </c>
      <c r="Q494" s="789">
        <v>78.959999999999994</v>
      </c>
      <c r="R494" s="790">
        <v>1</v>
      </c>
      <c r="S494" s="790">
        <f t="shared" si="7"/>
        <v>1</v>
      </c>
      <c r="T494" s="789" t="s">
        <v>1992</v>
      </c>
      <c r="U494" s="789"/>
    </row>
    <row r="495" spans="1:21" ht="78.599999999999994" thickBot="1">
      <c r="A495" s="785" t="s">
        <v>101</v>
      </c>
      <c r="B495" s="786" t="s">
        <v>132</v>
      </c>
      <c r="C495" s="803" t="s">
        <v>133</v>
      </c>
      <c r="D495" s="803" t="s">
        <v>133</v>
      </c>
      <c r="E495" s="787"/>
      <c r="F495" s="787" t="str">
        <f>IF($E495 = "", "", VLOOKUP($E495,'[1]levels of intervention'!$A$1:$B$12,2,FALSE))</f>
        <v/>
      </c>
      <c r="G495" s="789"/>
      <c r="H495" s="789" t="s">
        <v>1016</v>
      </c>
      <c r="I495" s="789" t="s">
        <v>1331</v>
      </c>
      <c r="J495" s="789" t="s">
        <v>1354</v>
      </c>
      <c r="K495" s="789">
        <v>3</v>
      </c>
      <c r="L495" s="789"/>
      <c r="M495" s="789">
        <v>1</v>
      </c>
      <c r="N495" s="789" t="s">
        <v>1335</v>
      </c>
      <c r="O495" s="789">
        <v>3</v>
      </c>
      <c r="P495" s="789">
        <v>47.486600000000003</v>
      </c>
      <c r="Q495" s="789">
        <v>142.46</v>
      </c>
      <c r="R495" s="790">
        <v>1</v>
      </c>
      <c r="S495" s="790">
        <f t="shared" si="7"/>
        <v>1</v>
      </c>
      <c r="T495" s="789" t="s">
        <v>1991</v>
      </c>
      <c r="U495" s="789"/>
    </row>
    <row r="496" spans="1:21" ht="78.599999999999994" thickBot="1">
      <c r="A496" s="791" t="s">
        <v>101</v>
      </c>
      <c r="B496" s="786"/>
      <c r="C496" s="803" t="s">
        <v>133</v>
      </c>
      <c r="D496" s="803" t="s">
        <v>133</v>
      </c>
      <c r="E496" s="787"/>
      <c r="F496" s="787" t="str">
        <f>IF($E496 = "", "", VLOOKUP($E496,'[1]levels of intervention'!$A$1:$B$12,2,FALSE))</f>
        <v/>
      </c>
      <c r="G496" s="789"/>
      <c r="H496" s="789" t="s">
        <v>834</v>
      </c>
      <c r="I496" s="789" t="s">
        <v>1331</v>
      </c>
      <c r="J496" s="789" t="s">
        <v>1354</v>
      </c>
      <c r="K496" s="789">
        <v>18</v>
      </c>
      <c r="L496" s="789"/>
      <c r="M496" s="789">
        <v>1</v>
      </c>
      <c r="N496" s="789" t="s">
        <v>1335</v>
      </c>
      <c r="O496" s="789">
        <v>18</v>
      </c>
      <c r="P496" s="789">
        <v>4.3868299999999998</v>
      </c>
      <c r="Q496" s="789">
        <v>78.959999999999994</v>
      </c>
      <c r="R496" s="790">
        <v>1</v>
      </c>
      <c r="S496" s="790">
        <f t="shared" si="7"/>
        <v>1</v>
      </c>
      <c r="T496" s="789" t="s">
        <v>1992</v>
      </c>
      <c r="U496" s="789"/>
    </row>
    <row r="497" spans="1:21" ht="63" thickBot="1">
      <c r="A497" s="791" t="s">
        <v>101</v>
      </c>
      <c r="B497" s="786"/>
      <c r="C497" s="803" t="s">
        <v>133</v>
      </c>
      <c r="D497" s="803" t="s">
        <v>133</v>
      </c>
      <c r="E497" s="787"/>
      <c r="F497" s="787" t="str">
        <f>IF($E497 = "", "", VLOOKUP($E497,'[1]levels of intervention'!$A$1:$B$12,2,FALSE))</f>
        <v/>
      </c>
      <c r="G497" s="789" t="s">
        <v>1993</v>
      </c>
      <c r="H497" s="789" t="s">
        <v>953</v>
      </c>
      <c r="I497" s="789" t="s">
        <v>1331</v>
      </c>
      <c r="J497" s="789" t="s">
        <v>1424</v>
      </c>
      <c r="K497" s="789">
        <v>6</v>
      </c>
      <c r="L497" s="789"/>
      <c r="M497" s="789">
        <v>5</v>
      </c>
      <c r="N497" s="789" t="s">
        <v>1546</v>
      </c>
      <c r="O497" s="789">
        <v>30</v>
      </c>
      <c r="P497" s="789">
        <v>138.46</v>
      </c>
      <c r="Q497" s="793">
        <v>4153.8</v>
      </c>
      <c r="R497" s="790">
        <v>1</v>
      </c>
      <c r="S497" s="790">
        <f t="shared" si="7"/>
        <v>1</v>
      </c>
      <c r="T497" s="789" t="s">
        <v>1994</v>
      </c>
      <c r="U497" s="789"/>
    </row>
    <row r="498" spans="1:21" ht="78.599999999999994" thickBot="1">
      <c r="A498" s="791" t="s">
        <v>101</v>
      </c>
      <c r="B498" s="786"/>
      <c r="C498" s="803" t="s">
        <v>133</v>
      </c>
      <c r="D498" s="803" t="s">
        <v>133</v>
      </c>
      <c r="E498" s="787"/>
      <c r="F498" s="787" t="str">
        <f>IF($E498 = "", "", VLOOKUP($E498,'[1]levels of intervention'!$A$1:$B$12,2,FALSE))</f>
        <v/>
      </c>
      <c r="G498" s="789"/>
      <c r="H498" s="789" t="s">
        <v>855</v>
      </c>
      <c r="I498" s="789" t="s">
        <v>1331</v>
      </c>
      <c r="J498" s="789" t="s">
        <v>1388</v>
      </c>
      <c r="K498" s="789">
        <v>3</v>
      </c>
      <c r="L498" s="789"/>
      <c r="M498" s="789">
        <v>5</v>
      </c>
      <c r="N498" s="789" t="s">
        <v>1546</v>
      </c>
      <c r="O498" s="789">
        <v>15</v>
      </c>
      <c r="P498" s="789">
        <v>43.09</v>
      </c>
      <c r="Q498" s="789">
        <v>646.35</v>
      </c>
      <c r="R498" s="790">
        <v>1</v>
      </c>
      <c r="S498" s="790">
        <f t="shared" si="7"/>
        <v>1</v>
      </c>
      <c r="T498" s="789" t="s">
        <v>1988</v>
      </c>
      <c r="U498" s="789"/>
    </row>
    <row r="499" spans="1:21" ht="31.8" thickBot="1">
      <c r="A499" s="791" t="s">
        <v>101</v>
      </c>
      <c r="B499" s="786"/>
      <c r="C499" s="803" t="s">
        <v>133</v>
      </c>
      <c r="D499" s="803" t="s">
        <v>133</v>
      </c>
      <c r="E499" s="787"/>
      <c r="F499" s="787" t="str">
        <f>IF($E499 = "", "", VLOOKUP($E499,'[1]levels of intervention'!$A$1:$B$12,2,FALSE))</f>
        <v/>
      </c>
      <c r="G499" s="789"/>
      <c r="H499" s="789" t="s">
        <v>999</v>
      </c>
      <c r="I499" s="789" t="s">
        <v>1331</v>
      </c>
      <c r="J499" s="789" t="s">
        <v>1388</v>
      </c>
      <c r="K499" s="789">
        <v>3</v>
      </c>
      <c r="L499" s="789"/>
      <c r="M499" s="789">
        <v>5</v>
      </c>
      <c r="N499" s="789" t="s">
        <v>1546</v>
      </c>
      <c r="O499" s="789">
        <v>15</v>
      </c>
      <c r="P499" s="789">
        <v>430.33</v>
      </c>
      <c r="Q499" s="793">
        <v>6454.95</v>
      </c>
      <c r="R499" s="790">
        <v>1</v>
      </c>
      <c r="S499" s="790">
        <f t="shared" si="7"/>
        <v>1</v>
      </c>
      <c r="T499" s="789" t="s">
        <v>1995</v>
      </c>
      <c r="U499" s="788" t="s">
        <v>1772</v>
      </c>
    </row>
    <row r="500" spans="1:21" ht="31.8" thickBot="1">
      <c r="A500" s="791" t="s">
        <v>101</v>
      </c>
      <c r="B500" s="786"/>
      <c r="C500" s="803" t="s">
        <v>133</v>
      </c>
      <c r="D500" s="803" t="s">
        <v>133</v>
      </c>
      <c r="E500" s="787"/>
      <c r="F500" s="787" t="str">
        <f>IF($E500 = "", "", VLOOKUP($E500,'[1]levels of intervention'!$A$1:$B$12,2,FALSE))</f>
        <v/>
      </c>
      <c r="G500" s="812"/>
      <c r="H500" s="812" t="s">
        <v>1056</v>
      </c>
      <c r="I500" s="789" t="s">
        <v>1331</v>
      </c>
      <c r="J500" s="789" t="s">
        <v>1996</v>
      </c>
      <c r="K500" s="789">
        <v>2</v>
      </c>
      <c r="L500" s="789"/>
      <c r="M500" s="789">
        <v>5</v>
      </c>
      <c r="N500" s="789" t="s">
        <v>1546</v>
      </c>
      <c r="O500" s="789">
        <v>10</v>
      </c>
      <c r="P500" s="789">
        <v>17.23</v>
      </c>
      <c r="Q500" s="789">
        <v>172.3</v>
      </c>
      <c r="R500" s="790">
        <v>1</v>
      </c>
      <c r="S500" s="790">
        <f t="shared" si="7"/>
        <v>1</v>
      </c>
      <c r="T500" s="789" t="s">
        <v>1997</v>
      </c>
      <c r="U500" s="809" t="s">
        <v>1056</v>
      </c>
    </row>
    <row r="501" spans="1:21" ht="31.8" thickBot="1">
      <c r="A501" s="791" t="s">
        <v>101</v>
      </c>
      <c r="B501" s="786"/>
      <c r="C501" s="803" t="s">
        <v>133</v>
      </c>
      <c r="D501" s="803" t="s">
        <v>133</v>
      </c>
      <c r="E501" s="787"/>
      <c r="F501" s="787" t="str">
        <f>IF($E501 = "", "", VLOOKUP($E501,'[1]levels of intervention'!$A$1:$B$12,2,FALSE))</f>
        <v/>
      </c>
      <c r="G501" s="789" t="s">
        <v>1998</v>
      </c>
      <c r="H501" s="789" t="s">
        <v>1060</v>
      </c>
      <c r="I501" s="789" t="s">
        <v>1331</v>
      </c>
      <c r="J501" s="789" t="s">
        <v>1999</v>
      </c>
      <c r="K501" s="789">
        <v>1</v>
      </c>
      <c r="L501" s="789">
        <v>1</v>
      </c>
      <c r="M501" s="789">
        <v>1</v>
      </c>
      <c r="N501" s="789" t="s">
        <v>1335</v>
      </c>
      <c r="O501" s="789">
        <v>1</v>
      </c>
      <c r="P501" s="789">
        <v>44404</v>
      </c>
      <c r="Q501" s="793">
        <v>44404</v>
      </c>
      <c r="R501" s="790">
        <v>1</v>
      </c>
      <c r="S501" s="790">
        <f t="shared" si="7"/>
        <v>1</v>
      </c>
      <c r="T501" s="789" t="s">
        <v>2000</v>
      </c>
      <c r="U501" s="809" t="s">
        <v>2001</v>
      </c>
    </row>
    <row r="502" spans="1:21" ht="47.4" thickBot="1">
      <c r="A502" s="791" t="s">
        <v>101</v>
      </c>
      <c r="B502" s="786"/>
      <c r="C502" s="803" t="s">
        <v>133</v>
      </c>
      <c r="D502" s="803" t="s">
        <v>133</v>
      </c>
      <c r="E502" s="787"/>
      <c r="F502" s="787" t="str">
        <f>IF($E502 = "", "", VLOOKUP($E502,'[1]levels of intervention'!$A$1:$B$12,2,FALSE))</f>
        <v/>
      </c>
      <c r="G502" s="789"/>
      <c r="H502" s="789" t="s">
        <v>2002</v>
      </c>
      <c r="I502" s="789" t="s">
        <v>1358</v>
      </c>
      <c r="J502" s="789" t="s">
        <v>2003</v>
      </c>
      <c r="K502" s="789">
        <v>1</v>
      </c>
      <c r="L502" s="789"/>
      <c r="M502" s="789">
        <v>1</v>
      </c>
      <c r="N502" s="789" t="s">
        <v>1335</v>
      </c>
      <c r="O502" s="789">
        <v>1</v>
      </c>
      <c r="P502" s="789"/>
      <c r="Q502" s="789">
        <v>0</v>
      </c>
      <c r="R502" s="790">
        <v>1</v>
      </c>
      <c r="S502" s="790">
        <f t="shared" si="7"/>
        <v>1</v>
      </c>
      <c r="T502" s="789" t="s">
        <v>2004</v>
      </c>
      <c r="U502" s="789"/>
    </row>
    <row r="503" spans="1:21" ht="31.8" thickBot="1">
      <c r="A503" s="791" t="s">
        <v>101</v>
      </c>
      <c r="B503" s="786"/>
      <c r="C503" s="803" t="s">
        <v>133</v>
      </c>
      <c r="D503" s="803" t="s">
        <v>133</v>
      </c>
      <c r="E503" s="787"/>
      <c r="F503" s="787" t="str">
        <f>IF($E503 = "", "", VLOOKUP($E503,'[1]levels of intervention'!$A$1:$B$12,2,FALSE))</f>
        <v/>
      </c>
      <c r="G503" s="789"/>
      <c r="H503" s="789" t="s">
        <v>1011</v>
      </c>
      <c r="I503" s="789" t="s">
        <v>1331</v>
      </c>
      <c r="J503" s="789" t="s">
        <v>1424</v>
      </c>
      <c r="K503" s="789">
        <v>1</v>
      </c>
      <c r="L503" s="789"/>
      <c r="M503" s="789">
        <v>1</v>
      </c>
      <c r="N503" s="789" t="s">
        <v>1335</v>
      </c>
      <c r="O503" s="789">
        <v>1</v>
      </c>
      <c r="P503" s="789">
        <v>260</v>
      </c>
      <c r="Q503" s="789">
        <v>260</v>
      </c>
      <c r="R503" s="790">
        <v>1</v>
      </c>
      <c r="S503" s="790">
        <f t="shared" si="7"/>
        <v>1</v>
      </c>
      <c r="T503" s="789" t="s">
        <v>2005</v>
      </c>
      <c r="U503" s="788" t="s">
        <v>1312</v>
      </c>
    </row>
    <row r="504" spans="1:21" ht="78.599999999999994" thickBot="1">
      <c r="A504" s="791" t="s">
        <v>101</v>
      </c>
      <c r="B504" s="786"/>
      <c r="C504" s="803" t="s">
        <v>133</v>
      </c>
      <c r="D504" s="803" t="s">
        <v>133</v>
      </c>
      <c r="E504" s="787"/>
      <c r="F504" s="787" t="str">
        <f>IF($E504 = "", "", VLOOKUP($E504,'[1]levels of intervention'!$A$1:$B$12,2,FALSE))</f>
        <v/>
      </c>
      <c r="G504" s="789"/>
      <c r="H504" s="789" t="s">
        <v>1016</v>
      </c>
      <c r="I504" s="789" t="s">
        <v>1331</v>
      </c>
      <c r="J504" s="789" t="s">
        <v>1354</v>
      </c>
      <c r="K504" s="789">
        <v>3</v>
      </c>
      <c r="L504" s="789"/>
      <c r="M504" s="789">
        <v>1</v>
      </c>
      <c r="N504" s="789" t="s">
        <v>1335</v>
      </c>
      <c r="O504" s="789">
        <v>3</v>
      </c>
      <c r="P504" s="789">
        <v>47.486600000000003</v>
      </c>
      <c r="Q504" s="789">
        <v>142.46</v>
      </c>
      <c r="R504" s="790">
        <v>1</v>
      </c>
      <c r="S504" s="790">
        <f t="shared" si="7"/>
        <v>1</v>
      </c>
      <c r="T504" s="789" t="s">
        <v>2006</v>
      </c>
      <c r="U504" s="789"/>
    </row>
    <row r="505" spans="1:21" ht="94.2" thickBot="1">
      <c r="A505" s="791" t="s">
        <v>101</v>
      </c>
      <c r="B505" s="786"/>
      <c r="C505" s="803" t="s">
        <v>133</v>
      </c>
      <c r="D505" s="803" t="s">
        <v>133</v>
      </c>
      <c r="E505" s="787"/>
      <c r="F505" s="787" t="str">
        <f>IF($E505 = "", "", VLOOKUP($E505,'[1]levels of intervention'!$A$1:$B$12,2,FALSE))</f>
        <v/>
      </c>
      <c r="G505" s="789"/>
      <c r="H505" s="789" t="s">
        <v>982</v>
      </c>
      <c r="I505" s="789" t="s">
        <v>1331</v>
      </c>
      <c r="J505" s="789" t="s">
        <v>1432</v>
      </c>
      <c r="K505" s="789">
        <v>1</v>
      </c>
      <c r="L505" s="789"/>
      <c r="M505" s="789">
        <v>1</v>
      </c>
      <c r="N505" s="789" t="s">
        <v>1335</v>
      </c>
      <c r="O505" s="789">
        <v>1</v>
      </c>
      <c r="P505" s="789">
        <v>25.98</v>
      </c>
      <c r="Q505" s="789">
        <v>25.98</v>
      </c>
      <c r="R505" s="790">
        <v>1</v>
      </c>
      <c r="S505" s="790">
        <f t="shared" si="7"/>
        <v>1</v>
      </c>
      <c r="T505" s="789" t="s">
        <v>2007</v>
      </c>
      <c r="U505" s="789"/>
    </row>
    <row r="506" spans="1:21" ht="63" thickBot="1">
      <c r="A506" s="791" t="s">
        <v>101</v>
      </c>
      <c r="B506" s="786"/>
      <c r="C506" s="803" t="s">
        <v>133</v>
      </c>
      <c r="D506" s="803" t="s">
        <v>133</v>
      </c>
      <c r="E506" s="787"/>
      <c r="F506" s="787" t="str">
        <f>IF($E506 = "", "", VLOOKUP($E506,'[1]levels of intervention'!$A$1:$B$12,2,FALSE))</f>
        <v/>
      </c>
      <c r="G506" s="789"/>
      <c r="H506" s="789" t="s">
        <v>891</v>
      </c>
      <c r="I506" s="789" t="s">
        <v>1331</v>
      </c>
      <c r="J506" s="789" t="s">
        <v>1341</v>
      </c>
      <c r="K506" s="789">
        <v>1</v>
      </c>
      <c r="L506" s="789"/>
      <c r="M506" s="789">
        <v>1</v>
      </c>
      <c r="N506" s="789" t="s">
        <v>1335</v>
      </c>
      <c r="O506" s="789">
        <v>1</v>
      </c>
      <c r="P506" s="793">
        <v>2689.81</v>
      </c>
      <c r="Q506" s="793">
        <v>2689.81</v>
      </c>
      <c r="R506" s="790">
        <v>1</v>
      </c>
      <c r="S506" s="790">
        <f t="shared" si="7"/>
        <v>1</v>
      </c>
      <c r="T506" s="789" t="s">
        <v>2008</v>
      </c>
      <c r="U506" s="789"/>
    </row>
    <row r="507" spans="1:21" ht="94.2" thickBot="1">
      <c r="A507" s="791" t="s">
        <v>101</v>
      </c>
      <c r="B507" s="786"/>
      <c r="C507" s="803" t="s">
        <v>133</v>
      </c>
      <c r="D507" s="803" t="s">
        <v>133</v>
      </c>
      <c r="E507" s="787"/>
      <c r="F507" s="787" t="str">
        <f>IF($E507 = "", "", VLOOKUP($E507,'[1]levels of intervention'!$A$1:$B$12,2,FALSE))</f>
        <v/>
      </c>
      <c r="G507" s="789"/>
      <c r="H507" s="789" t="s">
        <v>1045</v>
      </c>
      <c r="I507" s="789" t="s">
        <v>1331</v>
      </c>
      <c r="J507" s="789" t="s">
        <v>1432</v>
      </c>
      <c r="K507" s="789">
        <v>3</v>
      </c>
      <c r="L507" s="789"/>
      <c r="M507" s="789">
        <v>1</v>
      </c>
      <c r="N507" s="789" t="s">
        <v>1335</v>
      </c>
      <c r="O507" s="789">
        <v>3</v>
      </c>
      <c r="P507" s="789">
        <v>221.31</v>
      </c>
      <c r="Q507" s="789">
        <v>663.93</v>
      </c>
      <c r="R507" s="790">
        <v>1</v>
      </c>
      <c r="S507" s="790">
        <f t="shared" si="7"/>
        <v>1</v>
      </c>
      <c r="T507" s="789" t="s">
        <v>2009</v>
      </c>
      <c r="U507" s="789"/>
    </row>
    <row r="508" spans="1:21" ht="18" thickBot="1">
      <c r="A508" s="791" t="s">
        <v>101</v>
      </c>
      <c r="B508" s="786"/>
      <c r="C508" s="803" t="s">
        <v>133</v>
      </c>
      <c r="D508" s="803" t="s">
        <v>133</v>
      </c>
      <c r="E508" s="787"/>
      <c r="F508" s="787" t="str">
        <f>IF($E508 = "", "", VLOOKUP($E508,'[1]levels of intervention'!$A$1:$B$12,2,FALSE))</f>
        <v/>
      </c>
      <c r="G508" s="789"/>
      <c r="H508" s="789" t="s">
        <v>2010</v>
      </c>
      <c r="I508" s="789" t="s">
        <v>1358</v>
      </c>
      <c r="J508" s="789" t="s">
        <v>2011</v>
      </c>
      <c r="K508" s="789">
        <v>1</v>
      </c>
      <c r="L508" s="789"/>
      <c r="M508" s="789">
        <v>1</v>
      </c>
      <c r="N508" s="789" t="s">
        <v>1335</v>
      </c>
      <c r="O508" s="789">
        <v>1</v>
      </c>
      <c r="P508" s="789"/>
      <c r="Q508" s="789">
        <v>0</v>
      </c>
      <c r="R508" s="790">
        <v>1</v>
      </c>
      <c r="S508" s="790">
        <f t="shared" si="7"/>
        <v>1</v>
      </c>
      <c r="T508" s="789">
        <v>1</v>
      </c>
      <c r="U508" s="789"/>
    </row>
    <row r="509" spans="1:21" ht="18" thickBot="1">
      <c r="A509" s="791" t="s">
        <v>101</v>
      </c>
      <c r="B509" s="786"/>
      <c r="C509" s="803" t="s">
        <v>133</v>
      </c>
      <c r="D509" s="803" t="s">
        <v>133</v>
      </c>
      <c r="E509" s="787"/>
      <c r="F509" s="787" t="str">
        <f>IF($E509 = "", "", VLOOKUP($E509,'[1]levels of intervention'!$A$1:$B$12,2,FALSE))</f>
        <v/>
      </c>
      <c r="G509" s="789"/>
      <c r="H509" s="789" t="s">
        <v>2012</v>
      </c>
      <c r="I509" s="789" t="s">
        <v>1358</v>
      </c>
      <c r="J509" s="789" t="s">
        <v>2012</v>
      </c>
      <c r="K509" s="789">
        <v>1</v>
      </c>
      <c r="L509" s="789"/>
      <c r="M509" s="789">
        <v>1</v>
      </c>
      <c r="N509" s="789" t="s">
        <v>1335</v>
      </c>
      <c r="O509" s="789">
        <v>1</v>
      </c>
      <c r="P509" s="789"/>
      <c r="Q509" s="789">
        <v>0</v>
      </c>
      <c r="R509" s="790">
        <v>1</v>
      </c>
      <c r="S509" s="790">
        <f t="shared" si="7"/>
        <v>1</v>
      </c>
      <c r="T509" s="789">
        <v>1</v>
      </c>
      <c r="U509" s="789"/>
    </row>
    <row r="510" spans="1:21" ht="63" thickBot="1">
      <c r="A510" s="791" t="s">
        <v>101</v>
      </c>
      <c r="B510" s="786"/>
      <c r="C510" s="803" t="s">
        <v>133</v>
      </c>
      <c r="D510" s="803" t="s">
        <v>133</v>
      </c>
      <c r="E510" s="787"/>
      <c r="F510" s="787" t="str">
        <f>IF($E510 = "", "", VLOOKUP($E510,'[1]levels of intervention'!$A$1:$B$12,2,FALSE))</f>
        <v/>
      </c>
      <c r="G510" s="789" t="s">
        <v>2013</v>
      </c>
      <c r="H510" s="789" t="s">
        <v>946</v>
      </c>
      <c r="I510" s="789" t="s">
        <v>1331</v>
      </c>
      <c r="J510" s="789" t="s">
        <v>1424</v>
      </c>
      <c r="K510" s="789">
        <v>1</v>
      </c>
      <c r="L510" s="789"/>
      <c r="M510" s="789">
        <v>1</v>
      </c>
      <c r="N510" s="789" t="s">
        <v>1335</v>
      </c>
      <c r="O510" s="789">
        <v>1</v>
      </c>
      <c r="P510" s="789">
        <v>40.270000000000003</v>
      </c>
      <c r="Q510" s="789">
        <v>40.270000000000003</v>
      </c>
      <c r="R510" s="790">
        <v>1</v>
      </c>
      <c r="S510" s="790">
        <f t="shared" si="7"/>
        <v>1</v>
      </c>
      <c r="T510" s="789" t="s">
        <v>2014</v>
      </c>
      <c r="U510" s="789"/>
    </row>
    <row r="511" spans="1:21" ht="78.599999999999994" thickBot="1">
      <c r="A511" s="791" t="s">
        <v>101</v>
      </c>
      <c r="B511" s="786"/>
      <c r="C511" s="803" t="s">
        <v>133</v>
      </c>
      <c r="D511" s="803" t="s">
        <v>133</v>
      </c>
      <c r="E511" s="787"/>
      <c r="F511" s="787" t="str">
        <f>IF($E511 = "", "", VLOOKUP($E511,'[1]levels of intervention'!$A$1:$B$12,2,FALSE))</f>
        <v/>
      </c>
      <c r="G511" s="789"/>
      <c r="H511" s="789" t="s">
        <v>1016</v>
      </c>
      <c r="I511" s="789" t="s">
        <v>1331</v>
      </c>
      <c r="J511" s="789" t="s">
        <v>1347</v>
      </c>
      <c r="K511" s="789">
        <v>3</v>
      </c>
      <c r="L511" s="789"/>
      <c r="M511" s="789">
        <v>1</v>
      </c>
      <c r="N511" s="789" t="s">
        <v>1335</v>
      </c>
      <c r="O511" s="789">
        <v>3</v>
      </c>
      <c r="P511" s="789">
        <v>47.486600000000003</v>
      </c>
      <c r="Q511" s="789">
        <v>142.46</v>
      </c>
      <c r="R511" s="790">
        <v>0.2</v>
      </c>
      <c r="S511" s="790">
        <f t="shared" si="7"/>
        <v>0.2</v>
      </c>
      <c r="T511" s="789" t="s">
        <v>2015</v>
      </c>
      <c r="U511" s="789"/>
    </row>
    <row r="512" spans="1:21" ht="78.599999999999994" thickBot="1">
      <c r="A512" s="791" t="s">
        <v>101</v>
      </c>
      <c r="B512" s="786"/>
      <c r="C512" s="803" t="s">
        <v>133</v>
      </c>
      <c r="D512" s="803" t="s">
        <v>133</v>
      </c>
      <c r="E512" s="787"/>
      <c r="F512" s="787" t="str">
        <f>IF($E512 = "", "", VLOOKUP($E512,'[1]levels of intervention'!$A$1:$B$12,2,FALSE))</f>
        <v/>
      </c>
      <c r="G512" s="789" t="s">
        <v>2016</v>
      </c>
      <c r="H512" s="789" t="s">
        <v>834</v>
      </c>
      <c r="I512" s="789" t="s">
        <v>1331</v>
      </c>
      <c r="J512" s="789" t="s">
        <v>1347</v>
      </c>
      <c r="K512" s="789">
        <v>6</v>
      </c>
      <c r="L512" s="789"/>
      <c r="M512" s="789">
        <v>3</v>
      </c>
      <c r="N512" s="789" t="s">
        <v>1546</v>
      </c>
      <c r="O512" s="789">
        <v>18</v>
      </c>
      <c r="P512" s="789">
        <v>4.3868299999999998</v>
      </c>
      <c r="Q512" s="789">
        <v>78.959999999999994</v>
      </c>
      <c r="R512" s="790">
        <v>1</v>
      </c>
      <c r="S512" s="790">
        <f t="shared" si="7"/>
        <v>1</v>
      </c>
      <c r="T512" s="789" t="s">
        <v>2017</v>
      </c>
      <c r="U512" s="789"/>
    </row>
    <row r="513" spans="1:21" ht="78.599999999999994" thickBot="1">
      <c r="A513" s="791" t="s">
        <v>101</v>
      </c>
      <c r="B513" s="786"/>
      <c r="C513" s="803" t="s">
        <v>133</v>
      </c>
      <c r="D513" s="803" t="s">
        <v>133</v>
      </c>
      <c r="E513" s="787"/>
      <c r="F513" s="787" t="str">
        <f>IF($E513 = "", "", VLOOKUP($E513,'[1]levels of intervention'!$A$1:$B$12,2,FALSE))</f>
        <v/>
      </c>
      <c r="G513" s="789"/>
      <c r="H513" s="789" t="s">
        <v>1058</v>
      </c>
      <c r="I513" s="789" t="s">
        <v>1331</v>
      </c>
      <c r="J513" s="789" t="s">
        <v>1347</v>
      </c>
      <c r="K513" s="789">
        <v>12</v>
      </c>
      <c r="L513" s="789"/>
      <c r="M513" s="789">
        <v>3</v>
      </c>
      <c r="N513" s="789" t="s">
        <v>1546</v>
      </c>
      <c r="O513" s="789">
        <v>36</v>
      </c>
      <c r="P513" s="789">
        <v>7.1975100000000003</v>
      </c>
      <c r="Q513" s="789">
        <v>259.11</v>
      </c>
      <c r="R513" s="790">
        <v>1</v>
      </c>
      <c r="S513" s="790">
        <f t="shared" si="7"/>
        <v>1</v>
      </c>
      <c r="T513" s="789" t="s">
        <v>2017</v>
      </c>
      <c r="U513" s="789"/>
    </row>
    <row r="514" spans="1:21" ht="78.599999999999994" thickBot="1">
      <c r="A514" s="791" t="s">
        <v>101</v>
      </c>
      <c r="B514" s="786"/>
      <c r="C514" s="803" t="s">
        <v>133</v>
      </c>
      <c r="D514" s="803" t="s">
        <v>133</v>
      </c>
      <c r="E514" s="787"/>
      <c r="F514" s="787" t="str">
        <f>IF($E514 = "", "", VLOOKUP($E514,'[1]levels of intervention'!$A$1:$B$12,2,FALSE))</f>
        <v/>
      </c>
      <c r="G514" s="789"/>
      <c r="H514" s="789" t="s">
        <v>878</v>
      </c>
      <c r="I514" s="789" t="s">
        <v>1331</v>
      </c>
      <c r="J514" s="789" t="s">
        <v>1424</v>
      </c>
      <c r="K514" s="789">
        <v>1</v>
      </c>
      <c r="L514" s="789"/>
      <c r="M514" s="789">
        <v>1</v>
      </c>
      <c r="N514" s="789"/>
      <c r="O514" s="789">
        <v>1</v>
      </c>
      <c r="P514" s="789">
        <v>882.63</v>
      </c>
      <c r="Q514" s="789">
        <v>882.63</v>
      </c>
      <c r="R514" s="790">
        <v>1</v>
      </c>
      <c r="S514" s="790">
        <f t="shared" si="7"/>
        <v>1</v>
      </c>
      <c r="T514" s="789" t="s">
        <v>2014</v>
      </c>
      <c r="U514" s="789"/>
    </row>
    <row r="515" spans="1:21" ht="47.4" thickBot="1">
      <c r="A515" s="791" t="s">
        <v>101</v>
      </c>
      <c r="B515" s="786"/>
      <c r="C515" s="803" t="s">
        <v>133</v>
      </c>
      <c r="D515" s="803" t="s">
        <v>133</v>
      </c>
      <c r="E515" s="787"/>
      <c r="F515" s="787" t="str">
        <f>IF($E515 = "", "", VLOOKUP($E515,'[1]levels of intervention'!$A$1:$B$12,2,FALSE))</f>
        <v/>
      </c>
      <c r="G515" s="789"/>
      <c r="H515" s="789" t="s">
        <v>1059</v>
      </c>
      <c r="I515" s="789" t="s">
        <v>1331</v>
      </c>
      <c r="J515" s="789" t="s">
        <v>1424</v>
      </c>
      <c r="K515" s="789">
        <v>1</v>
      </c>
      <c r="L515" s="789"/>
      <c r="M515" s="789">
        <v>1</v>
      </c>
      <c r="N515" s="789"/>
      <c r="O515" s="789">
        <v>1</v>
      </c>
      <c r="P515" s="789">
        <v>260</v>
      </c>
      <c r="Q515" s="789">
        <v>260</v>
      </c>
      <c r="R515" s="790">
        <v>1</v>
      </c>
      <c r="S515" s="790">
        <f t="shared" si="7"/>
        <v>1</v>
      </c>
      <c r="T515" s="789" t="s">
        <v>2014</v>
      </c>
      <c r="U515" s="788" t="s">
        <v>1312</v>
      </c>
    </row>
    <row r="516" spans="1:21" ht="63" thickBot="1">
      <c r="A516" s="791" t="s">
        <v>101</v>
      </c>
      <c r="B516" s="786"/>
      <c r="C516" s="803" t="s">
        <v>133</v>
      </c>
      <c r="D516" s="803" t="s">
        <v>133</v>
      </c>
      <c r="E516" s="787"/>
      <c r="F516" s="787" t="str">
        <f>IF($E516 = "", "", VLOOKUP($E516,'[1]levels of intervention'!$A$1:$B$12,2,FALSE))</f>
        <v/>
      </c>
      <c r="G516" s="789" t="s">
        <v>2018</v>
      </c>
      <c r="H516" s="789" t="s">
        <v>1061</v>
      </c>
      <c r="I516" s="789" t="s">
        <v>1331</v>
      </c>
      <c r="J516" s="789" t="s">
        <v>1553</v>
      </c>
      <c r="K516" s="789">
        <v>8</v>
      </c>
      <c r="L516" s="789"/>
      <c r="M516" s="789">
        <v>1</v>
      </c>
      <c r="N516" s="789" t="s">
        <v>1335</v>
      </c>
      <c r="O516" s="789">
        <v>8</v>
      </c>
      <c r="P516" s="789">
        <v>1211.56</v>
      </c>
      <c r="Q516" s="793">
        <v>9692.48</v>
      </c>
      <c r="R516" s="790">
        <v>1</v>
      </c>
      <c r="S516" s="790">
        <f t="shared" ref="S516:S579" si="8">IF(R516="",1,R516)</f>
        <v>1</v>
      </c>
      <c r="T516" s="789" t="s">
        <v>2019</v>
      </c>
      <c r="U516" s="789"/>
    </row>
    <row r="517" spans="1:21" ht="31.8" thickBot="1">
      <c r="A517" s="791" t="s">
        <v>101</v>
      </c>
      <c r="B517" s="786"/>
      <c r="C517" s="803" t="s">
        <v>133</v>
      </c>
      <c r="D517" s="803" t="s">
        <v>133</v>
      </c>
      <c r="E517" s="787"/>
      <c r="F517" s="787" t="str">
        <f>IF($E517 = "", "", VLOOKUP($E517,'[1]levels of intervention'!$A$1:$B$12,2,FALSE))</f>
        <v/>
      </c>
      <c r="G517" s="789"/>
      <c r="H517" s="789" t="s">
        <v>1057</v>
      </c>
      <c r="I517" s="789" t="s">
        <v>1331</v>
      </c>
      <c r="J517" s="789" t="s">
        <v>1553</v>
      </c>
      <c r="K517" s="789">
        <v>2</v>
      </c>
      <c r="L517" s="789"/>
      <c r="M517" s="789">
        <v>1</v>
      </c>
      <c r="N517" s="789" t="s">
        <v>1335</v>
      </c>
      <c r="O517" s="789">
        <v>2</v>
      </c>
      <c r="P517" s="789"/>
      <c r="Q517" s="789">
        <v>0</v>
      </c>
      <c r="R517" s="790">
        <v>1</v>
      </c>
      <c r="S517" s="790">
        <f t="shared" si="8"/>
        <v>1</v>
      </c>
      <c r="T517" s="789" t="s">
        <v>2020</v>
      </c>
      <c r="U517" s="789" t="s">
        <v>2021</v>
      </c>
    </row>
    <row r="518" spans="1:21" ht="63" thickBot="1">
      <c r="A518" s="791" t="s">
        <v>101</v>
      </c>
      <c r="B518" s="786"/>
      <c r="C518" s="803" t="s">
        <v>133</v>
      </c>
      <c r="D518" s="803" t="s">
        <v>133</v>
      </c>
      <c r="E518" s="787"/>
      <c r="F518" s="787" t="str">
        <f>IF($E518 = "", "", VLOOKUP($E518,'[1]levels of intervention'!$A$1:$B$12,2,FALSE))</f>
        <v/>
      </c>
      <c r="G518" s="789" t="s">
        <v>2022</v>
      </c>
      <c r="H518" s="789" t="s">
        <v>2023</v>
      </c>
      <c r="I518" s="789" t="s">
        <v>1331</v>
      </c>
      <c r="J518" s="789"/>
      <c r="K518" s="789">
        <v>1</v>
      </c>
      <c r="L518" s="789">
        <v>1</v>
      </c>
      <c r="M518" s="789">
        <v>2</v>
      </c>
      <c r="N518" s="789"/>
      <c r="O518" s="789">
        <v>2</v>
      </c>
      <c r="P518" s="789">
        <v>1211.56</v>
      </c>
      <c r="Q518" s="793">
        <v>2423.12</v>
      </c>
      <c r="R518" s="790">
        <v>1</v>
      </c>
      <c r="S518" s="790">
        <f t="shared" si="8"/>
        <v>1</v>
      </c>
      <c r="T518" s="789"/>
      <c r="U518" s="789"/>
    </row>
    <row r="519" spans="1:21" ht="94.2" thickBot="1">
      <c r="A519" s="791" t="s">
        <v>101</v>
      </c>
      <c r="B519" s="786"/>
      <c r="C519" s="803" t="s">
        <v>133</v>
      </c>
      <c r="D519" s="803" t="s">
        <v>133</v>
      </c>
      <c r="E519" s="787"/>
      <c r="F519" s="787" t="str">
        <f>IF($E519 = "", "", VLOOKUP($E519,'[1]levels of intervention'!$A$1:$B$12,2,FALSE))</f>
        <v/>
      </c>
      <c r="G519" s="789"/>
      <c r="H519" s="789" t="s">
        <v>942</v>
      </c>
      <c r="I519" s="789" t="s">
        <v>1331</v>
      </c>
      <c r="J519" s="789"/>
      <c r="K519" s="789">
        <v>1</v>
      </c>
      <c r="L519" s="789">
        <v>1</v>
      </c>
      <c r="M519" s="789">
        <v>2</v>
      </c>
      <c r="N519" s="789"/>
      <c r="O519" s="789">
        <v>2</v>
      </c>
      <c r="P519" s="789">
        <v>1100</v>
      </c>
      <c r="Q519" s="793">
        <v>2200</v>
      </c>
      <c r="R519" s="790">
        <v>1</v>
      </c>
      <c r="S519" s="790">
        <f t="shared" si="8"/>
        <v>1</v>
      </c>
      <c r="T519" s="789"/>
      <c r="U519" s="788" t="s">
        <v>1552</v>
      </c>
    </row>
    <row r="520" spans="1:21" ht="141" thickBot="1">
      <c r="A520" s="791" t="s">
        <v>101</v>
      </c>
      <c r="B520" s="786"/>
      <c r="C520" s="803" t="s">
        <v>133</v>
      </c>
      <c r="D520" s="803" t="s">
        <v>133</v>
      </c>
      <c r="E520" s="787"/>
      <c r="F520" s="787" t="str">
        <f>IF($E520 = "", "", VLOOKUP($E520,'[1]levels of intervention'!$A$1:$B$12,2,FALSE))</f>
        <v/>
      </c>
      <c r="G520" s="789"/>
      <c r="H520" s="789" t="s">
        <v>1046</v>
      </c>
      <c r="I520" s="789" t="s">
        <v>1358</v>
      </c>
      <c r="J520" s="789"/>
      <c r="K520" s="789">
        <v>1</v>
      </c>
      <c r="L520" s="789">
        <v>1</v>
      </c>
      <c r="M520" s="789">
        <v>1</v>
      </c>
      <c r="N520" s="789" t="s">
        <v>1335</v>
      </c>
      <c r="O520" s="789">
        <v>1</v>
      </c>
      <c r="P520" s="789">
        <v>1550</v>
      </c>
      <c r="Q520" s="793">
        <v>1550</v>
      </c>
      <c r="R520" s="790">
        <v>1</v>
      </c>
      <c r="S520" s="790">
        <f t="shared" si="8"/>
        <v>1</v>
      </c>
      <c r="T520" s="789"/>
      <c r="U520" s="788" t="s">
        <v>1695</v>
      </c>
    </row>
    <row r="521" spans="1:21" ht="63" thickBot="1">
      <c r="A521" s="791" t="s">
        <v>101</v>
      </c>
      <c r="B521" s="786"/>
      <c r="C521" s="803" t="s">
        <v>133</v>
      </c>
      <c r="D521" s="803" t="s">
        <v>133</v>
      </c>
      <c r="E521" s="787"/>
      <c r="F521" s="787" t="str">
        <f>IF($E521 = "", "", VLOOKUP($E521,'[1]levels of intervention'!$A$1:$B$12,2,FALSE))</f>
        <v/>
      </c>
      <c r="G521" s="789"/>
      <c r="H521" s="789" t="s">
        <v>2024</v>
      </c>
      <c r="I521" s="789" t="s">
        <v>1331</v>
      </c>
      <c r="J521" s="789"/>
      <c r="K521" s="789">
        <v>1</v>
      </c>
      <c r="L521" s="789">
        <v>1</v>
      </c>
      <c r="M521" s="789">
        <v>1</v>
      </c>
      <c r="N521" s="789" t="s">
        <v>1335</v>
      </c>
      <c r="O521" s="789">
        <v>1</v>
      </c>
      <c r="P521" s="789">
        <v>136.94999999999999</v>
      </c>
      <c r="Q521" s="789">
        <v>136.94999999999999</v>
      </c>
      <c r="R521" s="790">
        <v>1</v>
      </c>
      <c r="S521" s="790">
        <f t="shared" si="8"/>
        <v>1</v>
      </c>
      <c r="T521" s="789"/>
      <c r="U521" s="809" t="s">
        <v>2025</v>
      </c>
    </row>
    <row r="522" spans="1:21" ht="47.4" thickBot="1">
      <c r="A522" s="798" t="s">
        <v>101</v>
      </c>
      <c r="B522" s="797"/>
      <c r="C522" t="s">
        <v>134</v>
      </c>
      <c r="D522" s="797" t="s">
        <v>134</v>
      </c>
      <c r="E522" s="797" t="s">
        <v>1409</v>
      </c>
      <c r="F522" s="787" t="str">
        <f>IF($E522 = "", "", VLOOKUP($E522,'[1]levels of intervention'!$A$1:$B$12,2,FALSE))</f>
        <v>secondary/tertiary</v>
      </c>
      <c r="G522" s="797" t="s">
        <v>2026</v>
      </c>
      <c r="H522" s="797" t="s">
        <v>996</v>
      </c>
      <c r="I522" s="797" t="s">
        <v>1331</v>
      </c>
      <c r="J522" s="797"/>
      <c r="K522" s="797"/>
      <c r="L522" s="797">
        <v>2</v>
      </c>
      <c r="M522" s="797">
        <v>1</v>
      </c>
      <c r="N522" s="797">
        <v>1</v>
      </c>
      <c r="O522" s="797">
        <v>2</v>
      </c>
      <c r="P522" s="797">
        <v>309.69</v>
      </c>
      <c r="Q522" s="797">
        <v>619.38</v>
      </c>
      <c r="R522" s="805">
        <v>1</v>
      </c>
      <c r="S522" s="790">
        <f t="shared" si="8"/>
        <v>1</v>
      </c>
      <c r="T522" s="797"/>
      <c r="U522" s="797"/>
    </row>
    <row r="523" spans="1:21" ht="125.4" thickBot="1">
      <c r="A523" s="791" t="s">
        <v>101</v>
      </c>
      <c r="B523" s="786"/>
      <c r="C523" t="s">
        <v>134</v>
      </c>
      <c r="D523" s="787" t="s">
        <v>134</v>
      </c>
      <c r="E523" s="787" t="s">
        <v>1409</v>
      </c>
      <c r="F523" s="787" t="str">
        <f>IF($E523 = "", "", VLOOKUP($E523,'[1]levels of intervention'!$A$1:$B$12,2,FALSE))</f>
        <v>secondary/tertiary</v>
      </c>
      <c r="G523" s="789"/>
      <c r="H523" s="789" t="s">
        <v>876</v>
      </c>
      <c r="I523" s="789" t="s">
        <v>1331</v>
      </c>
      <c r="J523" s="789" t="s">
        <v>1007</v>
      </c>
      <c r="K523" s="789">
        <v>2</v>
      </c>
      <c r="L523" s="789"/>
      <c r="M523" s="789">
        <v>1</v>
      </c>
      <c r="N523" s="789" t="s">
        <v>1335</v>
      </c>
      <c r="O523" s="789">
        <v>2</v>
      </c>
      <c r="P523" s="789">
        <v>465</v>
      </c>
      <c r="Q523" s="789">
        <v>930</v>
      </c>
      <c r="R523" s="790">
        <v>1</v>
      </c>
      <c r="S523" s="790">
        <f t="shared" si="8"/>
        <v>1</v>
      </c>
      <c r="T523" s="789" t="s">
        <v>2027</v>
      </c>
      <c r="U523" s="815" t="s">
        <v>1678</v>
      </c>
    </row>
    <row r="524" spans="1:21" ht="94.2" thickBot="1">
      <c r="A524" s="791" t="s">
        <v>101</v>
      </c>
      <c r="B524" s="786"/>
      <c r="C524" t="s">
        <v>134</v>
      </c>
      <c r="D524" s="787" t="s">
        <v>134</v>
      </c>
      <c r="E524" s="787" t="s">
        <v>1409</v>
      </c>
      <c r="F524" s="787" t="str">
        <f>IF($E524 = "", "", VLOOKUP($E524,'[1]levels of intervention'!$A$1:$B$12,2,FALSE))</f>
        <v>secondary/tertiary</v>
      </c>
      <c r="G524" s="789"/>
      <c r="H524" s="789" t="s">
        <v>883</v>
      </c>
      <c r="I524" s="789" t="s">
        <v>1331</v>
      </c>
      <c r="J524" s="789" t="s">
        <v>1553</v>
      </c>
      <c r="K524" s="789">
        <v>6</v>
      </c>
      <c r="L524" s="789"/>
      <c r="M524" s="789">
        <v>1</v>
      </c>
      <c r="N524" s="789" t="s">
        <v>1335</v>
      </c>
      <c r="O524" s="789">
        <v>6</v>
      </c>
      <c r="P524" s="789">
        <v>821.25</v>
      </c>
      <c r="Q524" s="793">
        <v>4927.5</v>
      </c>
      <c r="R524" s="790">
        <v>1</v>
      </c>
      <c r="S524" s="790">
        <f t="shared" si="8"/>
        <v>1</v>
      </c>
      <c r="T524" s="789" t="s">
        <v>2028</v>
      </c>
      <c r="U524" s="789"/>
    </row>
    <row r="525" spans="1:21" ht="63" thickBot="1">
      <c r="A525" s="791" t="s">
        <v>101</v>
      </c>
      <c r="B525" s="786"/>
      <c r="C525" t="s">
        <v>134</v>
      </c>
      <c r="D525" s="787" t="s">
        <v>134</v>
      </c>
      <c r="E525" s="787" t="s">
        <v>1409</v>
      </c>
      <c r="F525" s="787" t="str">
        <f>IF($E525 = "", "", VLOOKUP($E525,'[1]levels of intervention'!$A$1:$B$12,2,FALSE))</f>
        <v>secondary/tertiary</v>
      </c>
      <c r="G525" s="789"/>
      <c r="H525" s="789" t="s">
        <v>891</v>
      </c>
      <c r="I525" s="789" t="s">
        <v>1331</v>
      </c>
      <c r="J525" s="789" t="s">
        <v>1341</v>
      </c>
      <c r="K525" s="789">
        <v>1</v>
      </c>
      <c r="L525" s="789"/>
      <c r="M525" s="789">
        <v>1</v>
      </c>
      <c r="N525" s="789" t="s">
        <v>1335</v>
      </c>
      <c r="O525" s="789">
        <v>1</v>
      </c>
      <c r="P525" s="793">
        <v>2689.81</v>
      </c>
      <c r="Q525" s="793">
        <v>2689.81</v>
      </c>
      <c r="R525" s="790">
        <v>1</v>
      </c>
      <c r="S525" s="790">
        <f t="shared" si="8"/>
        <v>1</v>
      </c>
      <c r="T525" s="789" t="s">
        <v>2029</v>
      </c>
      <c r="U525" s="789"/>
    </row>
    <row r="526" spans="1:21" ht="63" thickBot="1">
      <c r="A526" s="791" t="s">
        <v>101</v>
      </c>
      <c r="B526" s="786"/>
      <c r="C526" t="s">
        <v>134</v>
      </c>
      <c r="D526" s="787" t="s">
        <v>134</v>
      </c>
      <c r="E526" s="787" t="s">
        <v>1409</v>
      </c>
      <c r="F526" s="787" t="str">
        <f>IF($E526 = "", "", VLOOKUP($E526,'[1]levels of intervention'!$A$1:$B$12,2,FALSE))</f>
        <v>secondary/tertiary</v>
      </c>
      <c r="G526" s="789"/>
      <c r="H526" s="789" t="s">
        <v>995</v>
      </c>
      <c r="I526" s="789" t="s">
        <v>1331</v>
      </c>
      <c r="J526" s="789" t="s">
        <v>1424</v>
      </c>
      <c r="K526" s="789">
        <v>1</v>
      </c>
      <c r="L526" s="789"/>
      <c r="M526" s="789">
        <v>1</v>
      </c>
      <c r="N526" s="789" t="s">
        <v>1335</v>
      </c>
      <c r="O526" s="789">
        <v>1</v>
      </c>
      <c r="P526" s="789">
        <v>123.75</v>
      </c>
      <c r="Q526" s="789">
        <v>123.75</v>
      </c>
      <c r="R526" s="790">
        <v>1</v>
      </c>
      <c r="S526" s="790">
        <f t="shared" si="8"/>
        <v>1</v>
      </c>
      <c r="T526" s="789" t="s">
        <v>2030</v>
      </c>
      <c r="U526" s="789"/>
    </row>
    <row r="527" spans="1:21" ht="31.8" thickBot="1">
      <c r="A527" s="791" t="s">
        <v>101</v>
      </c>
      <c r="B527" s="786"/>
      <c r="C527" t="s">
        <v>134</v>
      </c>
      <c r="D527" s="787" t="s">
        <v>134</v>
      </c>
      <c r="E527" s="787" t="s">
        <v>1409</v>
      </c>
      <c r="F527" s="787" t="str">
        <f>IF($E527 = "", "", VLOOKUP($E527,'[1]levels of intervention'!$A$1:$B$12,2,FALSE))</f>
        <v>secondary/tertiary</v>
      </c>
      <c r="G527" s="789" t="s">
        <v>2031</v>
      </c>
      <c r="H527" s="789" t="s">
        <v>2032</v>
      </c>
      <c r="I527" s="789" t="s">
        <v>1358</v>
      </c>
      <c r="J527" s="789" t="s">
        <v>2033</v>
      </c>
      <c r="K527" s="789">
        <v>1</v>
      </c>
      <c r="L527" s="789"/>
      <c r="M527" s="789">
        <v>1</v>
      </c>
      <c r="N527" s="789" t="s">
        <v>1532</v>
      </c>
      <c r="O527" s="789">
        <v>1</v>
      </c>
      <c r="P527" s="789"/>
      <c r="Q527" s="789">
        <v>0</v>
      </c>
      <c r="R527" s="790">
        <v>1</v>
      </c>
      <c r="S527" s="790">
        <f t="shared" si="8"/>
        <v>1</v>
      </c>
      <c r="T527" s="789" t="s">
        <v>2034</v>
      </c>
      <c r="U527" s="789"/>
    </row>
    <row r="528" spans="1:21" ht="63" thickBot="1">
      <c r="A528" s="791" t="s">
        <v>101</v>
      </c>
      <c r="B528" s="786"/>
      <c r="C528" t="s">
        <v>134</v>
      </c>
      <c r="D528" s="787" t="s">
        <v>134</v>
      </c>
      <c r="E528" s="787" t="s">
        <v>1409</v>
      </c>
      <c r="F528" s="787" t="str">
        <f>IF($E528 = "", "", VLOOKUP($E528,'[1]levels of intervention'!$A$1:$B$12,2,FALSE))</f>
        <v>secondary/tertiary</v>
      </c>
      <c r="G528" s="789"/>
      <c r="H528" s="789" t="s">
        <v>1001</v>
      </c>
      <c r="I528" s="789" t="s">
        <v>1331</v>
      </c>
      <c r="J528" s="789" t="s">
        <v>1527</v>
      </c>
      <c r="K528" s="789">
        <v>1</v>
      </c>
      <c r="L528" s="789"/>
      <c r="M528" s="789">
        <v>1</v>
      </c>
      <c r="N528" s="789" t="s">
        <v>1532</v>
      </c>
      <c r="O528" s="789">
        <v>1</v>
      </c>
      <c r="P528" s="789">
        <v>21.37</v>
      </c>
      <c r="Q528" s="789">
        <v>21.37</v>
      </c>
      <c r="R528" s="790">
        <v>1</v>
      </c>
      <c r="S528" s="790">
        <f t="shared" si="8"/>
        <v>1</v>
      </c>
      <c r="T528" s="789" t="s">
        <v>2035</v>
      </c>
      <c r="U528" s="809" t="s">
        <v>2036</v>
      </c>
    </row>
    <row r="529" spans="1:21" ht="31.8" thickBot="1">
      <c r="A529" s="791" t="s">
        <v>101</v>
      </c>
      <c r="B529" s="786"/>
      <c r="C529" t="s">
        <v>134</v>
      </c>
      <c r="D529" s="787" t="s">
        <v>134</v>
      </c>
      <c r="E529" s="787" t="s">
        <v>1409</v>
      </c>
      <c r="F529" s="787" t="str">
        <f>IF($E529 = "", "", VLOOKUP($E529,'[1]levels of intervention'!$A$1:$B$12,2,FALSE))</f>
        <v>secondary/tertiary</v>
      </c>
      <c r="G529" s="789"/>
      <c r="H529" s="789" t="s">
        <v>1002</v>
      </c>
      <c r="I529" s="789" t="s">
        <v>1331</v>
      </c>
      <c r="J529" s="789" t="s">
        <v>1462</v>
      </c>
      <c r="K529" s="789">
        <v>2</v>
      </c>
      <c r="L529" s="789"/>
      <c r="M529" s="789">
        <v>1</v>
      </c>
      <c r="N529" s="789" t="s">
        <v>1532</v>
      </c>
      <c r="O529" s="789">
        <v>2</v>
      </c>
      <c r="P529" s="789">
        <v>178.75</v>
      </c>
      <c r="Q529" s="789">
        <v>357.5</v>
      </c>
      <c r="R529" s="790">
        <v>1</v>
      </c>
      <c r="S529" s="790">
        <f t="shared" si="8"/>
        <v>1</v>
      </c>
      <c r="T529" s="789" t="s">
        <v>2037</v>
      </c>
      <c r="U529" s="810" t="s">
        <v>1530</v>
      </c>
    </row>
    <row r="530" spans="1:21" ht="156.6" thickBot="1">
      <c r="A530" s="791" t="s">
        <v>101</v>
      </c>
      <c r="B530" s="786"/>
      <c r="C530" t="s">
        <v>134</v>
      </c>
      <c r="D530" s="787" t="s">
        <v>134</v>
      </c>
      <c r="E530" s="787" t="s">
        <v>1409</v>
      </c>
      <c r="F530" s="787" t="str">
        <f>IF($E530 = "", "", VLOOKUP($E530,'[1]levels of intervention'!$A$1:$B$12,2,FALSE))</f>
        <v>secondary/tertiary</v>
      </c>
      <c r="G530" s="789"/>
      <c r="H530" s="789" t="s">
        <v>882</v>
      </c>
      <c r="I530" s="789" t="s">
        <v>1331</v>
      </c>
      <c r="J530" s="789" t="s">
        <v>1462</v>
      </c>
      <c r="K530" s="789">
        <v>1</v>
      </c>
      <c r="L530" s="789"/>
      <c r="M530" s="789">
        <v>1</v>
      </c>
      <c r="N530" s="789" t="s">
        <v>1532</v>
      </c>
      <c r="O530" s="789">
        <v>1</v>
      </c>
      <c r="P530" s="789">
        <v>1671.666667</v>
      </c>
      <c r="Q530" s="793">
        <v>1671.67</v>
      </c>
      <c r="R530" s="790">
        <v>1</v>
      </c>
      <c r="S530" s="790">
        <f t="shared" si="8"/>
        <v>1</v>
      </c>
      <c r="T530" s="789" t="s">
        <v>2038</v>
      </c>
      <c r="U530" s="789"/>
    </row>
    <row r="531" spans="1:21" ht="63" thickBot="1">
      <c r="A531" s="791" t="s">
        <v>101</v>
      </c>
      <c r="B531" s="786"/>
      <c r="C531" t="s">
        <v>134</v>
      </c>
      <c r="D531" s="787" t="s">
        <v>134</v>
      </c>
      <c r="E531" s="787" t="s">
        <v>1409</v>
      </c>
      <c r="F531" s="787" t="str">
        <f>IF($E531 = "", "", VLOOKUP($E531,'[1]levels of intervention'!$A$1:$B$12,2,FALSE))</f>
        <v>secondary/tertiary</v>
      </c>
      <c r="G531" s="789"/>
      <c r="H531" s="789" t="s">
        <v>931</v>
      </c>
      <c r="I531" s="789" t="s">
        <v>1331</v>
      </c>
      <c r="J531" s="789" t="s">
        <v>1341</v>
      </c>
      <c r="K531" s="789">
        <v>1</v>
      </c>
      <c r="L531" s="789"/>
      <c r="M531" s="789">
        <v>1</v>
      </c>
      <c r="N531" s="789" t="s">
        <v>1532</v>
      </c>
      <c r="O531" s="789">
        <v>1</v>
      </c>
      <c r="P531" s="789">
        <v>15.637700000000001</v>
      </c>
      <c r="Q531" s="789">
        <v>15.64</v>
      </c>
      <c r="R531" s="790">
        <v>1</v>
      </c>
      <c r="S531" s="790">
        <f t="shared" si="8"/>
        <v>1</v>
      </c>
      <c r="T531" s="789" t="s">
        <v>2029</v>
      </c>
      <c r="U531" s="789"/>
    </row>
    <row r="532" spans="1:21" ht="47.4" thickBot="1">
      <c r="A532" s="791" t="s">
        <v>101</v>
      </c>
      <c r="B532" s="786"/>
      <c r="C532" t="s">
        <v>134</v>
      </c>
      <c r="D532" s="787" t="s">
        <v>134</v>
      </c>
      <c r="E532" s="787" t="s">
        <v>1409</v>
      </c>
      <c r="F532" s="787" t="str">
        <f>IF($E532 = "", "", VLOOKUP($E532,'[1]levels of intervention'!$A$1:$B$12,2,FALSE))</f>
        <v>secondary/tertiary</v>
      </c>
      <c r="G532" s="789"/>
      <c r="H532" s="789" t="s">
        <v>964</v>
      </c>
      <c r="I532" s="789" t="s">
        <v>1331</v>
      </c>
      <c r="J532" s="789" t="s">
        <v>2039</v>
      </c>
      <c r="K532" s="789">
        <v>5</v>
      </c>
      <c r="L532" s="789"/>
      <c r="M532" s="789">
        <v>1</v>
      </c>
      <c r="N532" s="789" t="s">
        <v>1532</v>
      </c>
      <c r="O532" s="789">
        <v>5</v>
      </c>
      <c r="P532" s="789">
        <v>1563.45</v>
      </c>
      <c r="Q532" s="793">
        <v>7817.25</v>
      </c>
      <c r="R532" s="790">
        <v>1</v>
      </c>
      <c r="S532" s="790">
        <f t="shared" si="8"/>
        <v>1</v>
      </c>
      <c r="T532" s="789" t="s">
        <v>2040</v>
      </c>
      <c r="U532" s="809" t="s">
        <v>1075</v>
      </c>
    </row>
    <row r="533" spans="1:21" ht="78.599999999999994" thickBot="1">
      <c r="A533" s="791" t="s">
        <v>101</v>
      </c>
      <c r="B533" s="786"/>
      <c r="C533" t="s">
        <v>134</v>
      </c>
      <c r="D533" s="787" t="s">
        <v>134</v>
      </c>
      <c r="E533" s="787" t="s">
        <v>1409</v>
      </c>
      <c r="F533" s="787" t="str">
        <f>IF($E533 = "", "", VLOOKUP($E533,'[1]levels of intervention'!$A$1:$B$12,2,FALSE))</f>
        <v>secondary/tertiary</v>
      </c>
      <c r="G533" s="789"/>
      <c r="H533" s="789" t="s">
        <v>1000</v>
      </c>
      <c r="I533" s="789" t="s">
        <v>1331</v>
      </c>
      <c r="J533" s="789" t="s">
        <v>1541</v>
      </c>
      <c r="K533" s="789" t="s">
        <v>2041</v>
      </c>
      <c r="L533" s="789"/>
      <c r="M533" s="789">
        <v>1</v>
      </c>
      <c r="N533" s="789" t="s">
        <v>1532</v>
      </c>
      <c r="O533" s="789">
        <v>1</v>
      </c>
      <c r="P533" s="789">
        <v>19.9892</v>
      </c>
      <c r="Q533" s="789">
        <v>19.989999999999998</v>
      </c>
      <c r="R533" s="790">
        <v>1</v>
      </c>
      <c r="S533" s="790">
        <f t="shared" si="8"/>
        <v>1</v>
      </c>
      <c r="T533" s="789" t="s">
        <v>2042</v>
      </c>
      <c r="U533" s="789"/>
    </row>
    <row r="534" spans="1:21" ht="31.8" thickBot="1">
      <c r="A534" s="791" t="s">
        <v>101</v>
      </c>
      <c r="B534" s="786"/>
      <c r="C534" t="s">
        <v>134</v>
      </c>
      <c r="D534" s="787" t="s">
        <v>134</v>
      </c>
      <c r="E534" s="787" t="s">
        <v>1409</v>
      </c>
      <c r="F534" s="787" t="str">
        <f>IF($E534 = "", "", VLOOKUP($E534,'[1]levels of intervention'!$A$1:$B$12,2,FALSE))</f>
        <v>secondary/tertiary</v>
      </c>
      <c r="G534" s="789"/>
      <c r="H534" s="789" t="s">
        <v>998</v>
      </c>
      <c r="I534" s="789" t="s">
        <v>1331</v>
      </c>
      <c r="J534" s="789" t="s">
        <v>1334</v>
      </c>
      <c r="K534" s="789">
        <v>1</v>
      </c>
      <c r="L534" s="789"/>
      <c r="M534" s="789">
        <v>1</v>
      </c>
      <c r="N534" s="789" t="s">
        <v>1532</v>
      </c>
      <c r="O534" s="789">
        <v>1</v>
      </c>
      <c r="P534" s="789">
        <v>2121.85</v>
      </c>
      <c r="Q534" s="793">
        <v>2121.85</v>
      </c>
      <c r="R534" s="790">
        <v>1</v>
      </c>
      <c r="S534" s="790">
        <f t="shared" si="8"/>
        <v>1</v>
      </c>
      <c r="T534" s="789" t="s">
        <v>2043</v>
      </c>
      <c r="U534" s="809" t="s">
        <v>2044</v>
      </c>
    </row>
    <row r="535" spans="1:21" ht="31.8" thickBot="1">
      <c r="A535" s="791" t="s">
        <v>101</v>
      </c>
      <c r="B535" s="786"/>
      <c r="C535" t="s">
        <v>134</v>
      </c>
      <c r="D535" s="787" t="s">
        <v>134</v>
      </c>
      <c r="E535" s="787" t="s">
        <v>1409</v>
      </c>
      <c r="F535" s="787" t="str">
        <f>IF($E535 = "", "", VLOOKUP($E535,'[1]levels of intervention'!$A$1:$B$12,2,FALSE))</f>
        <v>secondary/tertiary</v>
      </c>
      <c r="G535" s="789"/>
      <c r="H535" s="789" t="s">
        <v>997</v>
      </c>
      <c r="I535" s="789" t="s">
        <v>1331</v>
      </c>
      <c r="J535" s="789" t="s">
        <v>1334</v>
      </c>
      <c r="K535" s="789">
        <v>1</v>
      </c>
      <c r="L535" s="789">
        <v>1</v>
      </c>
      <c r="M535" s="789">
        <v>1</v>
      </c>
      <c r="N535" s="789" t="s">
        <v>1532</v>
      </c>
      <c r="O535" s="789">
        <v>1</v>
      </c>
      <c r="P535" s="793">
        <v>12218</v>
      </c>
      <c r="Q535" s="793">
        <v>12218</v>
      </c>
      <c r="R535" s="790">
        <v>1</v>
      </c>
      <c r="S535" s="790">
        <f t="shared" si="8"/>
        <v>1</v>
      </c>
      <c r="T535" s="789" t="s">
        <v>2045</v>
      </c>
      <c r="U535" s="809" t="s">
        <v>2046</v>
      </c>
    </row>
    <row r="536" spans="1:21" ht="63" thickBot="1">
      <c r="A536" s="791" t="s">
        <v>101</v>
      </c>
      <c r="B536" s="786"/>
      <c r="C536" t="s">
        <v>134</v>
      </c>
      <c r="D536" s="787" t="s">
        <v>134</v>
      </c>
      <c r="E536" s="787" t="s">
        <v>1409</v>
      </c>
      <c r="F536" s="787" t="str">
        <f>IF($E536 = "", "", VLOOKUP($E536,'[1]levels of intervention'!$A$1:$B$12,2,FALSE))</f>
        <v>secondary/tertiary</v>
      </c>
      <c r="G536" s="789"/>
      <c r="H536" s="789" t="s">
        <v>953</v>
      </c>
      <c r="I536" s="789" t="s">
        <v>1331</v>
      </c>
      <c r="J536" s="789" t="s">
        <v>1424</v>
      </c>
      <c r="K536" s="789">
        <v>2</v>
      </c>
      <c r="L536" s="789"/>
      <c r="M536" s="789">
        <v>1</v>
      </c>
      <c r="N536" s="789"/>
      <c r="O536" s="789">
        <v>2</v>
      </c>
      <c r="P536" s="789">
        <v>138.46</v>
      </c>
      <c r="Q536" s="789">
        <v>276.92</v>
      </c>
      <c r="R536" s="790">
        <v>1</v>
      </c>
      <c r="S536" s="790">
        <f t="shared" si="8"/>
        <v>1</v>
      </c>
      <c r="T536" s="789" t="s">
        <v>2047</v>
      </c>
      <c r="U536" s="789"/>
    </row>
    <row r="537" spans="1:21" ht="78.599999999999994" thickBot="1">
      <c r="A537" s="791" t="s">
        <v>101</v>
      </c>
      <c r="B537" s="786"/>
      <c r="C537" t="s">
        <v>134</v>
      </c>
      <c r="D537" s="787" t="s">
        <v>134</v>
      </c>
      <c r="E537" s="787" t="s">
        <v>1409</v>
      </c>
      <c r="F537" s="787" t="str">
        <f>IF($E537 = "", "", VLOOKUP($E537,'[1]levels of intervention'!$A$1:$B$12,2,FALSE))</f>
        <v>secondary/tertiary</v>
      </c>
      <c r="G537" s="789"/>
      <c r="H537" s="789" t="s">
        <v>855</v>
      </c>
      <c r="I537" s="789" t="s">
        <v>1331</v>
      </c>
      <c r="J537" s="789"/>
      <c r="K537" s="789">
        <v>4.5</v>
      </c>
      <c r="L537" s="789">
        <v>1</v>
      </c>
      <c r="M537" s="789">
        <v>7</v>
      </c>
      <c r="N537" s="789" t="s">
        <v>2048</v>
      </c>
      <c r="O537" s="789">
        <v>31.5</v>
      </c>
      <c r="P537" s="789">
        <v>43.09</v>
      </c>
      <c r="Q537" s="793">
        <v>1357.34</v>
      </c>
      <c r="R537" s="790">
        <v>1</v>
      </c>
      <c r="S537" s="790">
        <f t="shared" si="8"/>
        <v>1</v>
      </c>
      <c r="T537" s="789" t="s">
        <v>2049</v>
      </c>
      <c r="U537" s="789"/>
    </row>
    <row r="538" spans="1:21" ht="31.8" thickBot="1">
      <c r="A538" s="791" t="s">
        <v>101</v>
      </c>
      <c r="B538" s="786"/>
      <c r="C538" t="s">
        <v>134</v>
      </c>
      <c r="D538" s="787" t="s">
        <v>134</v>
      </c>
      <c r="E538" s="787" t="s">
        <v>1409</v>
      </c>
      <c r="F538" s="787" t="str">
        <f>IF($E538 = "", "", VLOOKUP($E538,'[1]levels of intervention'!$A$1:$B$12,2,FALSE))</f>
        <v>secondary/tertiary</v>
      </c>
      <c r="G538" s="789"/>
      <c r="H538" s="789" t="s">
        <v>999</v>
      </c>
      <c r="I538" s="789" t="s">
        <v>1331</v>
      </c>
      <c r="J538" s="789"/>
      <c r="K538" s="789">
        <v>2</v>
      </c>
      <c r="L538" s="789">
        <v>3</v>
      </c>
      <c r="M538" s="789">
        <v>7</v>
      </c>
      <c r="N538" s="789" t="s">
        <v>2048</v>
      </c>
      <c r="O538" s="789">
        <v>42</v>
      </c>
      <c r="P538" s="789">
        <v>430.33</v>
      </c>
      <c r="Q538" s="793">
        <v>18073.86</v>
      </c>
      <c r="R538" s="790">
        <v>1</v>
      </c>
      <c r="S538" s="790">
        <f t="shared" si="8"/>
        <v>1</v>
      </c>
      <c r="T538" s="789" t="s">
        <v>2049</v>
      </c>
      <c r="U538" s="788" t="s">
        <v>1772</v>
      </c>
    </row>
    <row r="539" spans="1:21" ht="78.599999999999994" thickBot="1">
      <c r="A539" s="791" t="s">
        <v>101</v>
      </c>
      <c r="B539" s="786"/>
      <c r="C539" t="s">
        <v>134</v>
      </c>
      <c r="D539" s="787" t="s">
        <v>134</v>
      </c>
      <c r="E539" s="787" t="s">
        <v>1409</v>
      </c>
      <c r="F539" s="787" t="str">
        <f>IF($E539 = "", "", VLOOKUP($E539,'[1]levels of intervention'!$A$1:$B$12,2,FALSE))</f>
        <v>secondary/tertiary</v>
      </c>
      <c r="G539" s="789" t="s">
        <v>2016</v>
      </c>
      <c r="H539" s="789" t="s">
        <v>834</v>
      </c>
      <c r="I539" s="789" t="s">
        <v>1331</v>
      </c>
      <c r="J539" s="789" t="s">
        <v>1354</v>
      </c>
      <c r="K539" s="789">
        <v>18</v>
      </c>
      <c r="L539" s="789"/>
      <c r="M539" s="789">
        <v>1</v>
      </c>
      <c r="N539" s="789" t="s">
        <v>1335</v>
      </c>
      <c r="O539" s="789">
        <v>18</v>
      </c>
      <c r="P539" s="789">
        <v>4.3868299999999998</v>
      </c>
      <c r="Q539" s="789">
        <v>78.959999999999994</v>
      </c>
      <c r="R539" s="790">
        <v>1</v>
      </c>
      <c r="S539" s="790">
        <f t="shared" si="8"/>
        <v>1</v>
      </c>
      <c r="T539" s="789" t="s">
        <v>2050</v>
      </c>
      <c r="U539" s="789"/>
    </row>
    <row r="540" spans="1:21" ht="78.599999999999994" thickBot="1">
      <c r="A540" s="791" t="s">
        <v>101</v>
      </c>
      <c r="B540" s="786"/>
      <c r="C540" t="s">
        <v>134</v>
      </c>
      <c r="D540" s="787" t="s">
        <v>134</v>
      </c>
      <c r="E540" s="787" t="s">
        <v>1409</v>
      </c>
      <c r="F540" s="787" t="str">
        <f>IF($E540 = "", "", VLOOKUP($E540,'[1]levels of intervention'!$A$1:$B$12,2,FALSE))</f>
        <v>secondary/tertiary</v>
      </c>
      <c r="G540" s="789"/>
      <c r="H540" s="789" t="s">
        <v>878</v>
      </c>
      <c r="I540" s="789" t="s">
        <v>1331</v>
      </c>
      <c r="J540" s="789" t="s">
        <v>1424</v>
      </c>
      <c r="K540" s="789">
        <v>10</v>
      </c>
      <c r="L540" s="789"/>
      <c r="M540" s="789">
        <v>1</v>
      </c>
      <c r="N540" s="789" t="s">
        <v>1335</v>
      </c>
      <c r="O540" s="789">
        <v>10</v>
      </c>
      <c r="P540" s="789">
        <v>882.63</v>
      </c>
      <c r="Q540" s="793">
        <v>8826.2999999999993</v>
      </c>
      <c r="R540" s="790">
        <v>1</v>
      </c>
      <c r="S540" s="790">
        <f t="shared" si="8"/>
        <v>1</v>
      </c>
      <c r="T540" s="789" t="s">
        <v>2051</v>
      </c>
      <c r="U540" s="789"/>
    </row>
    <row r="541" spans="1:21" ht="94.2" thickBot="1">
      <c r="A541" s="791" t="s">
        <v>101</v>
      </c>
      <c r="B541" s="786"/>
      <c r="C541" t="s">
        <v>134</v>
      </c>
      <c r="D541" s="787" t="s">
        <v>134</v>
      </c>
      <c r="E541" s="787" t="s">
        <v>1409</v>
      </c>
      <c r="F541" s="787" t="str">
        <f>IF($E541 = "", "", VLOOKUP($E541,'[1]levels of intervention'!$A$1:$B$12,2,FALSE))</f>
        <v>secondary/tertiary</v>
      </c>
      <c r="G541" s="789"/>
      <c r="H541" s="789" t="s">
        <v>969</v>
      </c>
      <c r="I541" s="789" t="s">
        <v>1331</v>
      </c>
      <c r="J541" s="789" t="s">
        <v>2052</v>
      </c>
      <c r="K541" s="789">
        <v>14</v>
      </c>
      <c r="L541" s="789"/>
      <c r="M541" s="789">
        <v>1</v>
      </c>
      <c r="N541" s="789" t="s">
        <v>1335</v>
      </c>
      <c r="O541" s="789">
        <v>14</v>
      </c>
      <c r="P541" s="789">
        <v>129.91</v>
      </c>
      <c r="Q541" s="793">
        <v>1818.74</v>
      </c>
      <c r="R541" s="790">
        <v>1</v>
      </c>
      <c r="S541" s="790">
        <f t="shared" si="8"/>
        <v>1</v>
      </c>
      <c r="T541" s="789" t="s">
        <v>2053</v>
      </c>
      <c r="U541" s="789"/>
    </row>
    <row r="542" spans="1:21" ht="16.2" thickBot="1">
      <c r="A542" s="798" t="s">
        <v>101</v>
      </c>
      <c r="B542" s="797"/>
      <c r="C542" t="s">
        <v>724</v>
      </c>
      <c r="D542" s="797" t="s">
        <v>724</v>
      </c>
      <c r="E542" s="797" t="s">
        <v>1409</v>
      </c>
      <c r="F542" s="787" t="str">
        <f>IF($E542 = "", "", VLOOKUP($E542,'[1]levels of intervention'!$A$1:$B$12,2,FALSE))</f>
        <v>secondary/tertiary</v>
      </c>
      <c r="G542" s="797"/>
      <c r="H542" s="797" t="s">
        <v>1003</v>
      </c>
      <c r="I542" s="797"/>
      <c r="J542" s="797"/>
      <c r="K542" s="797"/>
      <c r="L542" s="797"/>
      <c r="M542" s="797"/>
      <c r="N542" s="797"/>
      <c r="O542" s="797">
        <v>0</v>
      </c>
      <c r="P542" s="797"/>
      <c r="Q542" s="797">
        <v>0</v>
      </c>
      <c r="R542" s="797"/>
      <c r="S542" s="790">
        <f t="shared" si="8"/>
        <v>1</v>
      </c>
      <c r="T542" s="797"/>
      <c r="U542" s="797"/>
    </row>
    <row r="543" spans="1:21" ht="78.599999999999994" thickBot="1">
      <c r="A543" s="791" t="s">
        <v>101</v>
      </c>
      <c r="B543" s="786"/>
      <c r="C543" t="s">
        <v>724</v>
      </c>
      <c r="D543" s="787"/>
      <c r="E543" s="787" t="s">
        <v>2054</v>
      </c>
      <c r="F543" s="787" t="str">
        <f>IF($E543 = "", "", VLOOKUP($E543,'[1]levels of intervention'!$A$1:$B$12,2,FALSE))</f>
        <v>secondary/tertiary</v>
      </c>
      <c r="G543" s="789"/>
      <c r="H543" s="789" t="s">
        <v>820</v>
      </c>
      <c r="I543" s="789" t="s">
        <v>1331</v>
      </c>
      <c r="J543" s="789" t="s">
        <v>1531</v>
      </c>
      <c r="K543" s="789">
        <v>2</v>
      </c>
      <c r="L543" s="789"/>
      <c r="M543" s="789">
        <v>1</v>
      </c>
      <c r="N543" s="789" t="s">
        <v>1532</v>
      </c>
      <c r="O543" s="789">
        <v>2</v>
      </c>
      <c r="P543" s="789">
        <v>157.41999999999999</v>
      </c>
      <c r="Q543" s="789">
        <v>314.83999999999997</v>
      </c>
      <c r="R543" s="789"/>
      <c r="S543" s="790">
        <f t="shared" si="8"/>
        <v>1</v>
      </c>
      <c r="T543" s="789" t="s">
        <v>2055</v>
      </c>
      <c r="U543" s="789"/>
    </row>
    <row r="544" spans="1:21" ht="125.4" thickBot="1">
      <c r="A544" s="791" t="s">
        <v>101</v>
      </c>
      <c r="B544" s="786"/>
      <c r="C544" t="s">
        <v>724</v>
      </c>
      <c r="D544" s="787"/>
      <c r="E544" s="787" t="s">
        <v>2054</v>
      </c>
      <c r="F544" s="787" t="str">
        <f>IF($E544 = "", "", VLOOKUP($E544,'[1]levels of intervention'!$A$1:$B$12,2,FALSE))</f>
        <v>secondary/tertiary</v>
      </c>
      <c r="G544" s="789"/>
      <c r="H544" s="789" t="s">
        <v>1007</v>
      </c>
      <c r="I544" s="789" t="s">
        <v>1331</v>
      </c>
      <c r="J544" s="789" t="s">
        <v>1007</v>
      </c>
      <c r="K544" s="789">
        <v>2</v>
      </c>
      <c r="L544" s="789"/>
      <c r="M544" s="789">
        <v>2</v>
      </c>
      <c r="N544" s="789" t="s">
        <v>1532</v>
      </c>
      <c r="O544" s="789">
        <v>4</v>
      </c>
      <c r="P544" s="789">
        <v>465</v>
      </c>
      <c r="Q544" s="793">
        <v>1860</v>
      </c>
      <c r="R544" s="789"/>
      <c r="S544" s="790">
        <f t="shared" si="8"/>
        <v>1</v>
      </c>
      <c r="T544" s="789" t="s">
        <v>2056</v>
      </c>
      <c r="U544" s="815" t="s">
        <v>1678</v>
      </c>
    </row>
    <row r="545" spans="1:21" ht="31.8" thickBot="1">
      <c r="A545" s="791" t="s">
        <v>101</v>
      </c>
      <c r="B545" s="786"/>
      <c r="C545" t="s">
        <v>724</v>
      </c>
      <c r="D545" s="787"/>
      <c r="E545" s="787" t="s">
        <v>2054</v>
      </c>
      <c r="F545" s="787" t="str">
        <f>IF($E545 = "", "", VLOOKUP($E545,'[1]levels of intervention'!$A$1:$B$12,2,FALSE))</f>
        <v>secondary/tertiary</v>
      </c>
      <c r="G545" s="812"/>
      <c r="H545" s="812" t="s">
        <v>1006</v>
      </c>
      <c r="I545" s="789" t="s">
        <v>1331</v>
      </c>
      <c r="J545" s="789" t="s">
        <v>1424</v>
      </c>
      <c r="K545" s="789">
        <v>1</v>
      </c>
      <c r="L545" s="789">
        <v>2</v>
      </c>
      <c r="M545" s="789">
        <v>7</v>
      </c>
      <c r="N545" s="789" t="s">
        <v>1546</v>
      </c>
      <c r="O545" s="789">
        <v>14</v>
      </c>
      <c r="P545" s="789">
        <v>178.43</v>
      </c>
      <c r="Q545" s="793">
        <v>2498.02</v>
      </c>
      <c r="R545" s="789"/>
      <c r="S545" s="790">
        <f t="shared" si="8"/>
        <v>1</v>
      </c>
      <c r="T545" s="789" t="s">
        <v>2057</v>
      </c>
      <c r="U545" s="809" t="s">
        <v>1006</v>
      </c>
    </row>
    <row r="546" spans="1:21" ht="78.599999999999994" thickBot="1">
      <c r="A546" s="791" t="s">
        <v>101</v>
      </c>
      <c r="B546" s="786"/>
      <c r="C546" t="s">
        <v>724</v>
      </c>
      <c r="D546" s="787"/>
      <c r="E546" s="787" t="s">
        <v>2054</v>
      </c>
      <c r="F546" s="787" t="str">
        <f>IF($E546 = "", "", VLOOKUP($E546,'[1]levels of intervention'!$A$1:$B$12,2,FALSE))</f>
        <v>secondary/tertiary</v>
      </c>
      <c r="G546" s="789"/>
      <c r="H546" s="789" t="s">
        <v>1000</v>
      </c>
      <c r="I546" s="789" t="s">
        <v>1331</v>
      </c>
      <c r="J546" s="789" t="s">
        <v>1541</v>
      </c>
      <c r="K546" s="789" t="s">
        <v>2058</v>
      </c>
      <c r="L546" s="789"/>
      <c r="M546" s="789">
        <v>1</v>
      </c>
      <c r="N546" s="789" t="s">
        <v>1532</v>
      </c>
      <c r="O546" s="789">
        <v>1</v>
      </c>
      <c r="P546" s="789">
        <v>19.9892</v>
      </c>
      <c r="Q546" s="789">
        <v>19.989999999999998</v>
      </c>
      <c r="R546" s="789"/>
      <c r="S546" s="790">
        <f t="shared" si="8"/>
        <v>1</v>
      </c>
      <c r="T546" s="789" t="s">
        <v>2059</v>
      </c>
      <c r="U546" s="789"/>
    </row>
    <row r="547" spans="1:21" ht="63" thickBot="1">
      <c r="A547" s="791" t="s">
        <v>101</v>
      </c>
      <c r="B547" s="786"/>
      <c r="C547" t="s">
        <v>724</v>
      </c>
      <c r="D547" s="787"/>
      <c r="E547" s="787" t="s">
        <v>2054</v>
      </c>
      <c r="F547" s="787" t="str">
        <f>IF($E547 = "", "", VLOOKUP($E547,'[1]levels of intervention'!$A$1:$B$12,2,FALSE))</f>
        <v>secondary/tertiary</v>
      </c>
      <c r="G547" s="789"/>
      <c r="H547" s="789" t="s">
        <v>1005</v>
      </c>
      <c r="I547" s="789" t="s">
        <v>1331</v>
      </c>
      <c r="J547" s="789"/>
      <c r="K547" s="789">
        <v>1</v>
      </c>
      <c r="L547" s="789"/>
      <c r="M547" s="789">
        <v>1</v>
      </c>
      <c r="N547" s="789" t="s">
        <v>1532</v>
      </c>
      <c r="O547" s="789">
        <v>1</v>
      </c>
      <c r="P547" s="789">
        <v>325.95</v>
      </c>
      <c r="Q547" s="789">
        <v>325.95</v>
      </c>
      <c r="R547" s="789"/>
      <c r="S547" s="790">
        <f t="shared" si="8"/>
        <v>1</v>
      </c>
      <c r="T547" s="789" t="s">
        <v>2060</v>
      </c>
      <c r="U547" s="788" t="s">
        <v>1534</v>
      </c>
    </row>
    <row r="548" spans="1:21" ht="94.2" thickBot="1">
      <c r="A548" s="791" t="s">
        <v>101</v>
      </c>
      <c r="B548" s="786"/>
      <c r="C548" t="s">
        <v>724</v>
      </c>
      <c r="D548" s="787"/>
      <c r="E548" s="787" t="s">
        <v>2054</v>
      </c>
      <c r="F548" s="787" t="str">
        <f>IF($E548 = "", "", VLOOKUP($E548,'[1]levels of intervention'!$A$1:$B$12,2,FALSE))</f>
        <v>secondary/tertiary</v>
      </c>
      <c r="G548" s="789"/>
      <c r="H548" s="789" t="s">
        <v>1004</v>
      </c>
      <c r="I548" s="789" t="s">
        <v>1331</v>
      </c>
      <c r="J548" s="789"/>
      <c r="K548" s="789">
        <v>1</v>
      </c>
      <c r="L548" s="789"/>
      <c r="M548" s="789">
        <v>1</v>
      </c>
      <c r="N548" s="789" t="s">
        <v>1532</v>
      </c>
      <c r="O548" s="789">
        <v>1</v>
      </c>
      <c r="P548" s="789">
        <v>216.97</v>
      </c>
      <c r="Q548" s="789">
        <v>216.97</v>
      </c>
      <c r="R548" s="789"/>
      <c r="S548" s="790">
        <f t="shared" si="8"/>
        <v>1</v>
      </c>
      <c r="T548" s="789" t="s">
        <v>2061</v>
      </c>
      <c r="U548" s="789"/>
    </row>
    <row r="549" spans="1:21" ht="47.4" thickBot="1">
      <c r="A549" s="791" t="s">
        <v>101</v>
      </c>
      <c r="B549" s="786"/>
      <c r="C549" t="s">
        <v>724</v>
      </c>
      <c r="D549" s="787"/>
      <c r="E549" s="787" t="s">
        <v>2054</v>
      </c>
      <c r="F549" s="787" t="str">
        <f>IF($E549 = "", "", VLOOKUP($E549,'[1]levels of intervention'!$A$1:$B$12,2,FALSE))</f>
        <v>secondary/tertiary</v>
      </c>
      <c r="G549" s="789"/>
      <c r="H549" s="789" t="s">
        <v>2062</v>
      </c>
      <c r="I549" s="789" t="s">
        <v>1358</v>
      </c>
      <c r="J549" s="789" t="s">
        <v>2033</v>
      </c>
      <c r="K549" s="789">
        <v>1</v>
      </c>
      <c r="L549" s="789"/>
      <c r="M549" s="789">
        <v>1</v>
      </c>
      <c r="N549" s="789" t="s">
        <v>1532</v>
      </c>
      <c r="O549" s="789">
        <v>1</v>
      </c>
      <c r="P549" s="789"/>
      <c r="Q549" s="789">
        <v>0</v>
      </c>
      <c r="R549" s="789"/>
      <c r="S549" s="790">
        <f t="shared" si="8"/>
        <v>1</v>
      </c>
      <c r="T549" s="789" t="s">
        <v>2063</v>
      </c>
      <c r="U549" s="789"/>
    </row>
    <row r="550" spans="1:21" ht="31.8" thickBot="1">
      <c r="A550" s="791" t="s">
        <v>101</v>
      </c>
      <c r="B550" s="786"/>
      <c r="C550" t="s">
        <v>724</v>
      </c>
      <c r="D550" s="787"/>
      <c r="E550" s="787" t="s">
        <v>2054</v>
      </c>
      <c r="F550" s="787" t="str">
        <f>IF($E550 = "", "", VLOOKUP($E550,'[1]levels of intervention'!$A$1:$B$12,2,FALSE))</f>
        <v>secondary/tertiary</v>
      </c>
      <c r="G550" s="789"/>
      <c r="H550" s="789" t="s">
        <v>2064</v>
      </c>
      <c r="I550" s="789" t="s">
        <v>1358</v>
      </c>
      <c r="J550" s="789" t="s">
        <v>2065</v>
      </c>
      <c r="K550" s="789">
        <v>1</v>
      </c>
      <c r="L550" s="789"/>
      <c r="M550" s="789">
        <v>1</v>
      </c>
      <c r="N550" s="789"/>
      <c r="O550" s="789">
        <v>1</v>
      </c>
      <c r="P550" s="789"/>
      <c r="Q550" s="789">
        <v>0</v>
      </c>
      <c r="R550" s="789"/>
      <c r="S550" s="790">
        <f t="shared" si="8"/>
        <v>1</v>
      </c>
      <c r="T550" s="789" t="s">
        <v>2066</v>
      </c>
      <c r="U550" s="789"/>
    </row>
    <row r="551" spans="1:21" ht="47.4" thickBot="1">
      <c r="A551" s="791" t="s">
        <v>101</v>
      </c>
      <c r="B551" s="786"/>
      <c r="C551" t="s">
        <v>724</v>
      </c>
      <c r="D551" s="787"/>
      <c r="E551" s="787" t="s">
        <v>2054</v>
      </c>
      <c r="F551" s="787" t="str">
        <f>IF($E551 = "", "", VLOOKUP($E551,'[1]levels of intervention'!$A$1:$B$12,2,FALSE))</f>
        <v>secondary/tertiary</v>
      </c>
      <c r="G551" s="789"/>
      <c r="H551" s="789" t="s">
        <v>2067</v>
      </c>
      <c r="I551" s="789" t="s">
        <v>1358</v>
      </c>
      <c r="J551" s="789" t="s">
        <v>2068</v>
      </c>
      <c r="K551" s="789" t="s">
        <v>1886</v>
      </c>
      <c r="L551" s="789"/>
      <c r="M551" s="789">
        <v>1</v>
      </c>
      <c r="N551" s="789" t="s">
        <v>1532</v>
      </c>
      <c r="O551" s="789">
        <v>1</v>
      </c>
      <c r="P551" s="789"/>
      <c r="Q551" s="789">
        <v>0</v>
      </c>
      <c r="R551" s="789"/>
      <c r="S551" s="790">
        <f t="shared" si="8"/>
        <v>1</v>
      </c>
      <c r="T551" s="789" t="s">
        <v>2069</v>
      </c>
      <c r="U551" s="789"/>
    </row>
    <row r="552" spans="1:21" ht="47.4" thickBot="1">
      <c r="A552" s="791" t="s">
        <v>101</v>
      </c>
      <c r="B552" s="786"/>
      <c r="C552" t="s">
        <v>724</v>
      </c>
      <c r="D552" s="787"/>
      <c r="E552" s="787" t="s">
        <v>2054</v>
      </c>
      <c r="F552" s="787" t="str">
        <f>IF($E552 = "", "", VLOOKUP($E552,'[1]levels of intervention'!$A$1:$B$12,2,FALSE))</f>
        <v>secondary/tertiary</v>
      </c>
      <c r="G552" s="789"/>
      <c r="H552" s="789" t="s">
        <v>2070</v>
      </c>
      <c r="I552" s="789" t="s">
        <v>1358</v>
      </c>
      <c r="J552" s="789" t="s">
        <v>2070</v>
      </c>
      <c r="K552" s="789" t="s">
        <v>1886</v>
      </c>
      <c r="L552" s="789"/>
      <c r="M552" s="789">
        <v>1</v>
      </c>
      <c r="N552" s="789" t="s">
        <v>1532</v>
      </c>
      <c r="O552" s="789">
        <v>1</v>
      </c>
      <c r="P552" s="789"/>
      <c r="Q552" s="789">
        <v>0</v>
      </c>
      <c r="R552" s="789"/>
      <c r="S552" s="790">
        <f t="shared" si="8"/>
        <v>1</v>
      </c>
      <c r="T552" s="789" t="s">
        <v>2071</v>
      </c>
      <c r="U552" s="789"/>
    </row>
    <row r="553" spans="1:21" ht="31.8" thickBot="1">
      <c r="A553" s="791" t="s">
        <v>101</v>
      </c>
      <c r="B553" s="786"/>
      <c r="C553" t="s">
        <v>724</v>
      </c>
      <c r="D553" s="787"/>
      <c r="E553" s="787" t="s">
        <v>2054</v>
      </c>
      <c r="F553" s="787" t="str">
        <f>IF($E553 = "", "", VLOOKUP($E553,'[1]levels of intervention'!$A$1:$B$12,2,FALSE))</f>
        <v>secondary/tertiary</v>
      </c>
      <c r="G553" s="789"/>
      <c r="H553" s="789" t="s">
        <v>2072</v>
      </c>
      <c r="I553" s="789" t="s">
        <v>1358</v>
      </c>
      <c r="J553" s="789"/>
      <c r="K553" s="789">
        <v>6</v>
      </c>
      <c r="L553" s="789"/>
      <c r="M553" s="789"/>
      <c r="N553" s="789"/>
      <c r="O553" s="789">
        <v>6</v>
      </c>
      <c r="P553" s="789"/>
      <c r="Q553" s="789">
        <v>0</v>
      </c>
      <c r="R553" s="789"/>
      <c r="S553" s="790">
        <f t="shared" si="8"/>
        <v>1</v>
      </c>
      <c r="T553" s="789" t="s">
        <v>2073</v>
      </c>
      <c r="U553" s="789"/>
    </row>
    <row r="554" spans="1:21" ht="47.4" thickBot="1">
      <c r="A554" s="791" t="s">
        <v>101</v>
      </c>
      <c r="B554" s="786"/>
      <c r="C554" t="s">
        <v>724</v>
      </c>
      <c r="D554" s="787"/>
      <c r="E554" s="787" t="s">
        <v>2054</v>
      </c>
      <c r="F554" s="787" t="str">
        <f>IF($E554 = "", "", VLOOKUP($E554,'[1]levels of intervention'!$A$1:$B$12,2,FALSE))</f>
        <v>secondary/tertiary</v>
      </c>
      <c r="G554" s="789"/>
      <c r="H554" s="789" t="s">
        <v>2074</v>
      </c>
      <c r="I554" s="789" t="s">
        <v>1358</v>
      </c>
      <c r="J554" s="789"/>
      <c r="K554" s="789">
        <v>2</v>
      </c>
      <c r="L554" s="789"/>
      <c r="M554" s="789"/>
      <c r="N554" s="789"/>
      <c r="O554" s="789">
        <v>2</v>
      </c>
      <c r="P554" s="789"/>
      <c r="Q554" s="789">
        <v>0</v>
      </c>
      <c r="R554" s="789"/>
      <c r="S554" s="790">
        <f t="shared" si="8"/>
        <v>1</v>
      </c>
      <c r="T554" s="789" t="s">
        <v>2075</v>
      </c>
      <c r="U554" s="789" t="s">
        <v>2076</v>
      </c>
    </row>
    <row r="555" spans="1:21" ht="31.8" thickBot="1">
      <c r="A555" s="791" t="s">
        <v>101</v>
      </c>
      <c r="B555" s="786"/>
      <c r="C555" t="s">
        <v>724</v>
      </c>
      <c r="D555" s="787"/>
      <c r="E555" s="787" t="s">
        <v>2054</v>
      </c>
      <c r="F555" s="787" t="str">
        <f>IF($E555 = "", "", VLOOKUP($E555,'[1]levels of intervention'!$A$1:$B$12,2,FALSE))</f>
        <v>secondary/tertiary</v>
      </c>
      <c r="G555" s="789"/>
      <c r="H555" s="789" t="s">
        <v>2077</v>
      </c>
      <c r="I555" s="789" t="s">
        <v>1358</v>
      </c>
      <c r="J555" s="789"/>
      <c r="K555" s="789">
        <v>2</v>
      </c>
      <c r="L555" s="789"/>
      <c r="M555" s="789"/>
      <c r="N555" s="789"/>
      <c r="O555" s="789">
        <v>2</v>
      </c>
      <c r="P555" s="789"/>
      <c r="Q555" s="789">
        <v>0</v>
      </c>
      <c r="R555" s="789"/>
      <c r="S555" s="790">
        <f t="shared" si="8"/>
        <v>1</v>
      </c>
      <c r="T555" s="789" t="s">
        <v>2078</v>
      </c>
      <c r="U555" s="789" t="s">
        <v>2076</v>
      </c>
    </row>
    <row r="556" spans="1:21" ht="31.8" thickBot="1">
      <c r="A556" s="791" t="s">
        <v>101</v>
      </c>
      <c r="B556" s="786"/>
      <c r="C556" t="s">
        <v>724</v>
      </c>
      <c r="D556" s="787"/>
      <c r="E556" s="787" t="s">
        <v>2054</v>
      </c>
      <c r="F556" s="787" t="str">
        <f>IF($E556 = "", "", VLOOKUP($E556,'[1]levels of intervention'!$A$1:$B$12,2,FALSE))</f>
        <v>secondary/tertiary</v>
      </c>
      <c r="G556" s="789"/>
      <c r="H556" s="789" t="s">
        <v>2079</v>
      </c>
      <c r="I556" s="789" t="s">
        <v>1358</v>
      </c>
      <c r="J556" s="789"/>
      <c r="K556" s="789">
        <v>2</v>
      </c>
      <c r="L556" s="789"/>
      <c r="M556" s="789"/>
      <c r="N556" s="789"/>
      <c r="O556" s="789">
        <v>2</v>
      </c>
      <c r="P556" s="789"/>
      <c r="Q556" s="789">
        <v>0</v>
      </c>
      <c r="R556" s="789"/>
      <c r="S556" s="790">
        <f t="shared" si="8"/>
        <v>1</v>
      </c>
      <c r="T556" s="789" t="s">
        <v>2080</v>
      </c>
      <c r="U556" s="789" t="s">
        <v>2076</v>
      </c>
    </row>
    <row r="557" spans="1:21" ht="47.4" thickBot="1">
      <c r="A557" s="791" t="s">
        <v>101</v>
      </c>
      <c r="B557" s="786"/>
      <c r="C557" t="s">
        <v>724</v>
      </c>
      <c r="D557" s="787"/>
      <c r="E557" s="787" t="s">
        <v>2054</v>
      </c>
      <c r="F557" s="787" t="str">
        <f>IF($E557 = "", "", VLOOKUP($E557,'[1]levels of intervention'!$A$1:$B$12,2,FALSE))</f>
        <v>secondary/tertiary</v>
      </c>
      <c r="G557" s="789"/>
      <c r="H557" s="789" t="s">
        <v>2081</v>
      </c>
      <c r="I557" s="789" t="s">
        <v>1358</v>
      </c>
      <c r="J557" s="789"/>
      <c r="K557" s="789">
        <v>1</v>
      </c>
      <c r="L557" s="789"/>
      <c r="M557" s="789"/>
      <c r="N557" s="789"/>
      <c r="O557" s="789">
        <v>1</v>
      </c>
      <c r="P557" s="789"/>
      <c r="Q557" s="789">
        <v>0</v>
      </c>
      <c r="R557" s="789"/>
      <c r="S557" s="790">
        <f t="shared" si="8"/>
        <v>1</v>
      </c>
      <c r="T557" s="789" t="s">
        <v>2082</v>
      </c>
      <c r="U557" s="789"/>
    </row>
    <row r="558" spans="1:21" ht="31.8" thickBot="1">
      <c r="A558" s="791" t="s">
        <v>101</v>
      </c>
      <c r="B558" s="786"/>
      <c r="C558" t="s">
        <v>724</v>
      </c>
      <c r="D558" s="787"/>
      <c r="E558" s="787"/>
      <c r="F558" s="787" t="str">
        <f>IF($E558 = "", "", VLOOKUP($E558,'[1]levels of intervention'!$A$1:$B$12,2,FALSE))</f>
        <v/>
      </c>
      <c r="G558" s="789"/>
      <c r="H558" s="789" t="s">
        <v>2083</v>
      </c>
      <c r="I558" s="789" t="s">
        <v>1358</v>
      </c>
      <c r="J558" s="789"/>
      <c r="K558" s="789">
        <v>1</v>
      </c>
      <c r="L558" s="789"/>
      <c r="M558" s="789"/>
      <c r="N558" s="789"/>
      <c r="O558" s="789">
        <v>1</v>
      </c>
      <c r="P558" s="789"/>
      <c r="Q558" s="789">
        <v>0</v>
      </c>
      <c r="R558" s="789"/>
      <c r="S558" s="790">
        <f t="shared" si="8"/>
        <v>1</v>
      </c>
      <c r="T558" s="789" t="s">
        <v>2084</v>
      </c>
      <c r="U558" s="789" t="s">
        <v>2076</v>
      </c>
    </row>
    <row r="559" spans="1:21" ht="31.8" thickBot="1">
      <c r="A559" s="791" t="s">
        <v>101</v>
      </c>
      <c r="B559" s="786"/>
      <c r="C559" t="s">
        <v>724</v>
      </c>
      <c r="D559" s="787"/>
      <c r="E559" s="787"/>
      <c r="F559" s="787" t="str">
        <f>IF($E559 = "", "", VLOOKUP($E559,'[1]levels of intervention'!$A$1:$B$12,2,FALSE))</f>
        <v/>
      </c>
      <c r="G559" s="789"/>
      <c r="H559" s="789" t="s">
        <v>2085</v>
      </c>
      <c r="I559" s="789" t="s">
        <v>1358</v>
      </c>
      <c r="J559" s="789" t="s">
        <v>1437</v>
      </c>
      <c r="K559" s="789">
        <v>1</v>
      </c>
      <c r="L559" s="789"/>
      <c r="M559" s="789">
        <v>1</v>
      </c>
      <c r="N559" s="789"/>
      <c r="O559" s="789">
        <v>1</v>
      </c>
      <c r="P559" s="789"/>
      <c r="Q559" s="789">
        <v>0</v>
      </c>
      <c r="R559" s="789"/>
      <c r="S559" s="790">
        <f t="shared" si="8"/>
        <v>1</v>
      </c>
      <c r="T559" s="789" t="s">
        <v>2086</v>
      </c>
      <c r="U559" s="789"/>
    </row>
    <row r="560" spans="1:21" ht="78.599999999999994" thickBot="1">
      <c r="A560" s="791" t="s">
        <v>101</v>
      </c>
      <c r="B560" s="786"/>
      <c r="C560" t="s">
        <v>724</v>
      </c>
      <c r="D560" s="787"/>
      <c r="E560" s="787"/>
      <c r="F560" s="787" t="str">
        <f>IF($E560 = "", "", VLOOKUP($E560,'[1]levels of intervention'!$A$1:$B$12,2,FALSE))</f>
        <v/>
      </c>
      <c r="G560" s="789"/>
      <c r="H560" s="789" t="s">
        <v>820</v>
      </c>
      <c r="I560" s="789" t="s">
        <v>1331</v>
      </c>
      <c r="J560" s="789" t="s">
        <v>1531</v>
      </c>
      <c r="K560" s="789">
        <v>2</v>
      </c>
      <c r="L560" s="789"/>
      <c r="M560" s="789">
        <v>1</v>
      </c>
      <c r="N560" s="789" t="s">
        <v>1532</v>
      </c>
      <c r="O560" s="789">
        <v>2</v>
      </c>
      <c r="P560" s="789">
        <v>157.41999999999999</v>
      </c>
      <c r="Q560" s="789">
        <v>314.83999999999997</v>
      </c>
      <c r="R560" s="789"/>
      <c r="S560" s="790">
        <f t="shared" si="8"/>
        <v>1</v>
      </c>
      <c r="T560" s="789" t="s">
        <v>2087</v>
      </c>
      <c r="U560" s="789"/>
    </row>
    <row r="561" spans="1:21" ht="31.8" thickBot="1">
      <c r="A561" s="791" t="s">
        <v>101</v>
      </c>
      <c r="B561" s="786"/>
      <c r="C561" t="s">
        <v>724</v>
      </c>
      <c r="D561" s="787"/>
      <c r="E561" s="787"/>
      <c r="F561" s="787" t="str">
        <f>IF($E561 = "", "", VLOOKUP($E561,'[1]levels of intervention'!$A$1:$B$12,2,FALSE))</f>
        <v/>
      </c>
      <c r="G561" s="789"/>
      <c r="H561" s="789" t="s">
        <v>1008</v>
      </c>
      <c r="I561" s="789" t="s">
        <v>1331</v>
      </c>
      <c r="J561" s="789" t="s">
        <v>1553</v>
      </c>
      <c r="K561" s="789">
        <v>3</v>
      </c>
      <c r="L561" s="789"/>
      <c r="M561" s="789"/>
      <c r="N561" s="789"/>
      <c r="O561" s="789">
        <v>3</v>
      </c>
      <c r="P561" s="789">
        <v>1211.56</v>
      </c>
      <c r="Q561" s="793">
        <v>3634.68</v>
      </c>
      <c r="R561" s="789"/>
      <c r="S561" s="790">
        <f t="shared" si="8"/>
        <v>1</v>
      </c>
      <c r="T561" s="789" t="s">
        <v>2088</v>
      </c>
      <c r="U561" s="809" t="s">
        <v>1832</v>
      </c>
    </row>
    <row r="562" spans="1:21" ht="63" thickBot="1">
      <c r="A562" s="791" t="s">
        <v>101</v>
      </c>
      <c r="B562" s="786"/>
      <c r="C562" t="s">
        <v>724</v>
      </c>
      <c r="D562" s="787"/>
      <c r="E562" s="787"/>
      <c r="F562" s="787" t="str">
        <f>IF($E562 = "", "", VLOOKUP($E562,'[1]levels of intervention'!$A$1:$B$12,2,FALSE))</f>
        <v/>
      </c>
      <c r="G562" s="789"/>
      <c r="H562" s="789" t="s">
        <v>931</v>
      </c>
      <c r="I562" s="789" t="s">
        <v>1331</v>
      </c>
      <c r="J562" s="789" t="s">
        <v>1341</v>
      </c>
      <c r="K562" s="789">
        <v>1</v>
      </c>
      <c r="L562" s="789"/>
      <c r="M562" s="789">
        <v>1</v>
      </c>
      <c r="N562" s="789"/>
      <c r="O562" s="789">
        <v>1</v>
      </c>
      <c r="P562" s="789">
        <v>15.637700000000001</v>
      </c>
      <c r="Q562" s="789">
        <v>15.64</v>
      </c>
      <c r="R562" s="789"/>
      <c r="S562" s="790">
        <f t="shared" si="8"/>
        <v>1</v>
      </c>
      <c r="T562" s="789" t="s">
        <v>2089</v>
      </c>
      <c r="U562" s="789"/>
    </row>
    <row r="563" spans="1:21" ht="63" thickBot="1">
      <c r="A563" s="791" t="s">
        <v>101</v>
      </c>
      <c r="B563" s="786"/>
      <c r="C563" t="s">
        <v>724</v>
      </c>
      <c r="D563" s="787"/>
      <c r="E563" s="787"/>
      <c r="F563" s="787" t="str">
        <f>IF($E563 = "", "", VLOOKUP($E563,'[1]levels of intervention'!$A$1:$B$12,2,FALSE))</f>
        <v/>
      </c>
      <c r="G563" s="789"/>
      <c r="H563" s="789" t="s">
        <v>891</v>
      </c>
      <c r="I563" s="789" t="s">
        <v>1331</v>
      </c>
      <c r="J563" s="789" t="s">
        <v>1341</v>
      </c>
      <c r="K563" s="789">
        <v>1</v>
      </c>
      <c r="L563" s="789"/>
      <c r="M563" s="789"/>
      <c r="N563" s="789"/>
      <c r="O563" s="789">
        <v>1</v>
      </c>
      <c r="P563" s="793">
        <v>2689.81</v>
      </c>
      <c r="Q563" s="793">
        <v>2689.81</v>
      </c>
      <c r="R563" s="789"/>
      <c r="S563" s="790">
        <f t="shared" si="8"/>
        <v>1</v>
      </c>
      <c r="T563" s="789" t="s">
        <v>2089</v>
      </c>
      <c r="U563" s="789"/>
    </row>
    <row r="564" spans="1:21" ht="18" thickBot="1">
      <c r="A564" s="791" t="s">
        <v>101</v>
      </c>
      <c r="B564" s="786"/>
      <c r="C564" t="s">
        <v>724</v>
      </c>
      <c r="D564" s="787"/>
      <c r="E564" s="787"/>
      <c r="F564" s="787" t="str">
        <f>IF($E564 = "", "", VLOOKUP($E564,'[1]levels of intervention'!$A$1:$B$12,2,FALSE))</f>
        <v/>
      </c>
      <c r="G564" s="789"/>
      <c r="H564" s="789" t="s">
        <v>2090</v>
      </c>
      <c r="I564" s="789" t="s">
        <v>1358</v>
      </c>
      <c r="J564" s="789"/>
      <c r="K564" s="789">
        <v>1</v>
      </c>
      <c r="L564" s="789"/>
      <c r="M564" s="789"/>
      <c r="N564" s="789"/>
      <c r="O564" s="789">
        <v>1</v>
      </c>
      <c r="P564" s="789"/>
      <c r="Q564" s="789">
        <v>0</v>
      </c>
      <c r="R564" s="789"/>
      <c r="S564" s="790">
        <f t="shared" si="8"/>
        <v>1</v>
      </c>
      <c r="T564" s="789" t="s">
        <v>2091</v>
      </c>
      <c r="U564" s="789" t="s">
        <v>2076</v>
      </c>
    </row>
    <row r="565" spans="1:21" ht="94.2" thickBot="1">
      <c r="A565" s="791" t="s">
        <v>101</v>
      </c>
      <c r="B565" s="786"/>
      <c r="C565" t="s">
        <v>724</v>
      </c>
      <c r="D565" s="787"/>
      <c r="E565" s="787"/>
      <c r="F565" s="787" t="str">
        <f>IF($E565 = "", "", VLOOKUP($E565,'[1]levels of intervention'!$A$1:$B$12,2,FALSE))</f>
        <v/>
      </c>
      <c r="G565" s="789"/>
      <c r="H565" s="789" t="s">
        <v>942</v>
      </c>
      <c r="I565" s="789" t="s">
        <v>1331</v>
      </c>
      <c r="J565" s="789"/>
      <c r="K565" s="789">
        <v>1</v>
      </c>
      <c r="L565" s="789">
        <v>1</v>
      </c>
      <c r="M565" s="789">
        <v>1</v>
      </c>
      <c r="N565" s="789"/>
      <c r="O565" s="789">
        <v>1</v>
      </c>
      <c r="P565" s="789">
        <v>1100</v>
      </c>
      <c r="Q565" s="789">
        <v>1100</v>
      </c>
      <c r="R565" s="789"/>
      <c r="S565" s="790">
        <f t="shared" si="8"/>
        <v>1</v>
      </c>
      <c r="T565" s="789"/>
      <c r="U565" s="788" t="s">
        <v>1552</v>
      </c>
    </row>
    <row r="566" spans="1:21" ht="31.8" thickBot="1">
      <c r="A566" s="791" t="s">
        <v>101</v>
      </c>
      <c r="B566" s="786"/>
      <c r="C566" t="s">
        <v>724</v>
      </c>
      <c r="D566" s="787"/>
      <c r="E566" s="787"/>
      <c r="F566" s="787" t="str">
        <f>IF($E566 = "", "", VLOOKUP($E566,'[1]levels of intervention'!$A$1:$B$12,2,FALSE))</f>
        <v/>
      </c>
      <c r="G566" s="789"/>
      <c r="H566" s="789" t="s">
        <v>2092</v>
      </c>
      <c r="I566" s="789" t="s">
        <v>1358</v>
      </c>
      <c r="J566" s="789"/>
      <c r="K566" s="789">
        <v>1</v>
      </c>
      <c r="L566" s="789">
        <v>1</v>
      </c>
      <c r="M566" s="789">
        <v>1</v>
      </c>
      <c r="N566" s="789"/>
      <c r="O566" s="789">
        <v>1</v>
      </c>
      <c r="P566" s="789">
        <v>184.08</v>
      </c>
      <c r="Q566" s="789">
        <v>184.08</v>
      </c>
      <c r="R566" s="789"/>
      <c r="S566" s="790">
        <f t="shared" si="8"/>
        <v>1</v>
      </c>
      <c r="T566" s="789"/>
      <c r="U566" s="810" t="s">
        <v>2093</v>
      </c>
    </row>
    <row r="567" spans="1:21" ht="31.8" thickBot="1">
      <c r="A567" s="798" t="s">
        <v>101</v>
      </c>
      <c r="B567" s="797"/>
      <c r="C567" t="s">
        <v>658</v>
      </c>
      <c r="D567" s="797"/>
      <c r="E567" s="797"/>
      <c r="F567" s="787" t="str">
        <f>IF($E567 = "", "", VLOOKUP($E567,'[1]levels of intervention'!$A$1:$B$12,2,FALSE))</f>
        <v/>
      </c>
      <c r="G567" s="797"/>
      <c r="H567" s="797" t="s">
        <v>945</v>
      </c>
      <c r="I567" s="797"/>
      <c r="J567" s="797"/>
      <c r="K567" s="797"/>
      <c r="L567" s="797"/>
      <c r="M567" s="797"/>
      <c r="N567" s="797"/>
      <c r="O567" s="797">
        <v>0</v>
      </c>
      <c r="P567" s="797"/>
      <c r="Q567" s="797">
        <v>0</v>
      </c>
      <c r="R567" s="797"/>
      <c r="S567" s="790">
        <f t="shared" si="8"/>
        <v>1</v>
      </c>
      <c r="T567" s="797" t="s">
        <v>2094</v>
      </c>
      <c r="U567" s="797" t="s">
        <v>2095</v>
      </c>
    </row>
    <row r="568" spans="1:21" ht="52.8" thickBot="1">
      <c r="A568" s="785" t="s">
        <v>202</v>
      </c>
      <c r="B568" s="786" t="s">
        <v>203</v>
      </c>
      <c r="C568" s="803" t="s">
        <v>204</v>
      </c>
      <c r="D568" s="803" t="s">
        <v>204</v>
      </c>
      <c r="E568" s="787"/>
      <c r="F568" s="787" t="str">
        <f>IF($E568 = "", "", VLOOKUP($E568,'[1]levels of intervention'!$A$1:$B$12,2,FALSE))</f>
        <v/>
      </c>
      <c r="G568" s="789"/>
      <c r="H568" s="789" t="s">
        <v>204</v>
      </c>
      <c r="I568" s="789" t="s">
        <v>1331</v>
      </c>
      <c r="J568" s="789" t="s">
        <v>2096</v>
      </c>
      <c r="K568" s="789">
        <v>1</v>
      </c>
      <c r="L568" s="789">
        <v>1</v>
      </c>
      <c r="M568" s="789">
        <v>2</v>
      </c>
      <c r="N568" s="789"/>
      <c r="O568" s="789">
        <v>2</v>
      </c>
      <c r="P568" s="789">
        <v>184</v>
      </c>
      <c r="Q568" s="789">
        <v>368</v>
      </c>
      <c r="R568" s="790">
        <v>1</v>
      </c>
      <c r="S568" s="790">
        <f t="shared" si="8"/>
        <v>1</v>
      </c>
      <c r="T568" s="789" t="s">
        <v>2097</v>
      </c>
      <c r="U568" s="801" t="s">
        <v>2098</v>
      </c>
    </row>
    <row r="569" spans="1:21" ht="63" thickBot="1">
      <c r="A569" s="791" t="s">
        <v>202</v>
      </c>
      <c r="B569" s="786"/>
      <c r="C569" s="803" t="s">
        <v>205</v>
      </c>
      <c r="D569" s="803" t="s">
        <v>205</v>
      </c>
      <c r="E569" s="787"/>
      <c r="F569" s="787" t="str">
        <f>IF($E569 = "", "", VLOOKUP($E569,'[1]levels of intervention'!$A$1:$B$12,2,FALSE))</f>
        <v/>
      </c>
      <c r="G569" s="789"/>
      <c r="H569" s="789" t="s">
        <v>205</v>
      </c>
      <c r="I569" s="789" t="s">
        <v>1331</v>
      </c>
      <c r="J569" s="789" t="s">
        <v>2099</v>
      </c>
      <c r="K569" s="789">
        <v>1</v>
      </c>
      <c r="L569" s="789">
        <v>1</v>
      </c>
      <c r="M569" s="789">
        <v>4</v>
      </c>
      <c r="N569" s="789"/>
      <c r="O569" s="789">
        <v>4</v>
      </c>
      <c r="P569" s="789">
        <v>168</v>
      </c>
      <c r="Q569" s="789">
        <v>672</v>
      </c>
      <c r="R569" s="790">
        <v>1</v>
      </c>
      <c r="S569" s="790">
        <f t="shared" si="8"/>
        <v>1</v>
      </c>
      <c r="T569" s="789" t="s">
        <v>2100</v>
      </c>
      <c r="U569" s="801" t="s">
        <v>1390</v>
      </c>
    </row>
    <row r="570" spans="1:21" ht="187.8" thickBot="1">
      <c r="A570" s="791" t="s">
        <v>202</v>
      </c>
      <c r="B570" s="786"/>
      <c r="C570" s="803" t="s">
        <v>205</v>
      </c>
      <c r="D570" s="803" t="s">
        <v>205</v>
      </c>
      <c r="E570" s="787"/>
      <c r="F570" s="787" t="str">
        <f>IF($E570 = "", "", VLOOKUP($E570,'[1]levels of intervention'!$A$1:$B$12,2,FALSE))</f>
        <v/>
      </c>
      <c r="G570" s="789"/>
      <c r="H570" s="789" t="s">
        <v>839</v>
      </c>
      <c r="I570" s="789" t="s">
        <v>1331</v>
      </c>
      <c r="J570" s="789" t="s">
        <v>1432</v>
      </c>
      <c r="K570" s="789">
        <v>1</v>
      </c>
      <c r="L570" s="789">
        <v>1</v>
      </c>
      <c r="M570" s="789">
        <v>1</v>
      </c>
      <c r="N570" s="789"/>
      <c r="O570" s="789">
        <v>1</v>
      </c>
      <c r="P570" s="789">
        <v>153.5155</v>
      </c>
      <c r="Q570" s="789">
        <v>153.52000000000001</v>
      </c>
      <c r="R570" s="790">
        <v>1</v>
      </c>
      <c r="S570" s="790">
        <f t="shared" si="8"/>
        <v>1</v>
      </c>
      <c r="T570" s="789" t="s">
        <v>2101</v>
      </c>
      <c r="U570" s="789"/>
    </row>
    <row r="571" spans="1:21" ht="31.8" thickBot="1">
      <c r="A571" s="791" t="s">
        <v>202</v>
      </c>
      <c r="B571" s="786"/>
      <c r="C571" s="787" t="s">
        <v>206</v>
      </c>
      <c r="D571" s="787" t="s">
        <v>206</v>
      </c>
      <c r="E571" s="787"/>
      <c r="F571" s="787" t="str">
        <f>IF($E571 = "", "", VLOOKUP($E571,'[1]levels of intervention'!$A$1:$B$12,2,FALSE))</f>
        <v/>
      </c>
      <c r="G571" s="789"/>
      <c r="H571" s="789" t="s">
        <v>206</v>
      </c>
      <c r="I571" s="789" t="s">
        <v>1331</v>
      </c>
      <c r="J571" s="789" t="s">
        <v>2102</v>
      </c>
      <c r="K571" s="789">
        <v>1</v>
      </c>
      <c r="L571" s="789">
        <v>1</v>
      </c>
      <c r="M571" s="789">
        <v>1</v>
      </c>
      <c r="N571" s="789"/>
      <c r="O571" s="789">
        <v>1</v>
      </c>
      <c r="P571" s="789">
        <v>152</v>
      </c>
      <c r="Q571" s="789">
        <v>152</v>
      </c>
      <c r="R571" s="790">
        <v>1</v>
      </c>
      <c r="S571" s="790">
        <f t="shared" si="8"/>
        <v>1</v>
      </c>
      <c r="T571" s="789" t="s">
        <v>2103</v>
      </c>
      <c r="U571" s="801" t="s">
        <v>1390</v>
      </c>
    </row>
    <row r="572" spans="1:21" ht="31.8" thickBot="1">
      <c r="A572" s="791" t="s">
        <v>202</v>
      </c>
      <c r="B572" s="786"/>
      <c r="C572" s="787" t="s">
        <v>206</v>
      </c>
      <c r="D572" s="787" t="s">
        <v>206</v>
      </c>
      <c r="E572" s="787"/>
      <c r="F572" s="787" t="str">
        <f>IF($E572 = "", "", VLOOKUP($E572,'[1]levels of intervention'!$A$1:$B$12,2,FALSE))</f>
        <v/>
      </c>
      <c r="G572" s="789"/>
      <c r="H572" s="789" t="s">
        <v>1308</v>
      </c>
      <c r="I572" s="789" t="s">
        <v>1331</v>
      </c>
      <c r="J572" s="789"/>
      <c r="K572" s="789">
        <v>1</v>
      </c>
      <c r="L572" s="789">
        <v>1</v>
      </c>
      <c r="M572" s="789">
        <v>1</v>
      </c>
      <c r="N572" s="789" t="s">
        <v>2104</v>
      </c>
      <c r="O572" s="789">
        <v>1</v>
      </c>
      <c r="P572" s="789">
        <v>6.93</v>
      </c>
      <c r="Q572" s="789">
        <v>6.93</v>
      </c>
      <c r="R572" s="790">
        <v>1</v>
      </c>
      <c r="S572" s="790">
        <f t="shared" si="8"/>
        <v>1</v>
      </c>
      <c r="T572" s="789"/>
      <c r="U572" s="809" t="s">
        <v>2105</v>
      </c>
    </row>
    <row r="573" spans="1:21" ht="31.8" thickBot="1">
      <c r="A573" s="798" t="s">
        <v>202</v>
      </c>
      <c r="B573" s="797"/>
      <c r="C573" s="819" t="s">
        <v>55</v>
      </c>
      <c r="D573" s="797"/>
      <c r="E573" s="797"/>
      <c r="F573" s="787" t="str">
        <f>IF($E573 = "", "", VLOOKUP($E573,'[1]levels of intervention'!$A$1:$B$12,2,FALSE))</f>
        <v/>
      </c>
      <c r="G573" s="797"/>
      <c r="H573" s="797" t="s">
        <v>2106</v>
      </c>
      <c r="I573" s="797" t="s">
        <v>1358</v>
      </c>
      <c r="J573" s="797"/>
      <c r="K573" s="797"/>
      <c r="L573" s="797"/>
      <c r="M573" s="798" t="s">
        <v>2107</v>
      </c>
      <c r="N573" s="797"/>
      <c r="O573" s="797">
        <v>0</v>
      </c>
      <c r="P573" s="797"/>
      <c r="Q573" s="797">
        <v>0</v>
      </c>
      <c r="R573" s="805">
        <v>1</v>
      </c>
      <c r="S573" s="790">
        <f t="shared" si="8"/>
        <v>1</v>
      </c>
      <c r="T573" s="797"/>
      <c r="U573" s="797"/>
    </row>
    <row r="574" spans="1:21" ht="47.4" thickBot="1">
      <c r="A574" s="791" t="s">
        <v>202</v>
      </c>
      <c r="B574" s="786"/>
      <c r="C574" s="803" t="s">
        <v>207</v>
      </c>
      <c r="D574" s="803" t="s">
        <v>207</v>
      </c>
      <c r="E574" s="787"/>
      <c r="F574" s="787" t="str">
        <f>IF($E574 = "", "", VLOOKUP($E574,'[1]levels of intervention'!$A$1:$B$12,2,FALSE))</f>
        <v/>
      </c>
      <c r="G574" s="789"/>
      <c r="H574" s="789" t="s">
        <v>207</v>
      </c>
      <c r="I574" s="789" t="s">
        <v>1331</v>
      </c>
      <c r="J574" s="789" t="s">
        <v>2108</v>
      </c>
      <c r="K574" s="789">
        <v>1</v>
      </c>
      <c r="L574" s="789">
        <v>1</v>
      </c>
      <c r="M574" s="789">
        <v>3</v>
      </c>
      <c r="N574" s="789"/>
      <c r="O574" s="789">
        <v>3</v>
      </c>
      <c r="P574" s="789">
        <v>664</v>
      </c>
      <c r="Q574" s="793">
        <v>1992</v>
      </c>
      <c r="R574" s="790">
        <v>1</v>
      </c>
      <c r="S574" s="790">
        <f t="shared" si="8"/>
        <v>1</v>
      </c>
      <c r="T574" s="789" t="s">
        <v>2109</v>
      </c>
      <c r="U574" s="801" t="s">
        <v>1390</v>
      </c>
    </row>
    <row r="575" spans="1:21" ht="187.8" thickBot="1">
      <c r="A575" s="791" t="s">
        <v>202</v>
      </c>
      <c r="B575" s="786"/>
      <c r="C575" s="803" t="s">
        <v>207</v>
      </c>
      <c r="D575" s="803" t="s">
        <v>207</v>
      </c>
      <c r="E575" s="787"/>
      <c r="F575" s="787" t="str">
        <f>IF($E575 = "", "", VLOOKUP($E575,'[1]levels of intervention'!$A$1:$B$12,2,FALSE))</f>
        <v/>
      </c>
      <c r="G575" s="789"/>
      <c r="H575" s="789" t="s">
        <v>839</v>
      </c>
      <c r="I575" s="789" t="s">
        <v>1331</v>
      </c>
      <c r="J575" s="789" t="s">
        <v>1432</v>
      </c>
      <c r="K575" s="789">
        <v>1</v>
      </c>
      <c r="L575" s="789">
        <v>1</v>
      </c>
      <c r="M575" s="789">
        <v>3</v>
      </c>
      <c r="N575" s="789"/>
      <c r="O575" s="789">
        <v>3</v>
      </c>
      <c r="P575" s="789">
        <v>153.5155</v>
      </c>
      <c r="Q575" s="789">
        <v>460.55</v>
      </c>
      <c r="R575" s="790">
        <v>1</v>
      </c>
      <c r="S575" s="790">
        <f t="shared" si="8"/>
        <v>1</v>
      </c>
      <c r="T575" s="789"/>
      <c r="U575" s="789"/>
    </row>
    <row r="576" spans="1:21" ht="187.8" thickBot="1">
      <c r="A576" s="791" t="s">
        <v>202</v>
      </c>
      <c r="B576" s="786"/>
      <c r="C576" s="787" t="s">
        <v>208</v>
      </c>
      <c r="D576" s="787" t="s">
        <v>208</v>
      </c>
      <c r="E576" s="787"/>
      <c r="F576" s="787" t="str">
        <f>IF($E576 = "", "", VLOOKUP($E576,'[1]levels of intervention'!$A$1:$B$12,2,FALSE))</f>
        <v/>
      </c>
      <c r="G576" s="789"/>
      <c r="H576" s="789" t="s">
        <v>839</v>
      </c>
      <c r="I576" s="789" t="s">
        <v>1331</v>
      </c>
      <c r="J576" s="789" t="s">
        <v>2108</v>
      </c>
      <c r="K576" s="789">
        <v>1</v>
      </c>
      <c r="L576" s="789">
        <v>1</v>
      </c>
      <c r="M576" s="789">
        <v>3</v>
      </c>
      <c r="N576" s="789"/>
      <c r="O576" s="789">
        <v>3</v>
      </c>
      <c r="P576" s="789">
        <v>153.5155</v>
      </c>
      <c r="Q576" s="789">
        <v>460.55</v>
      </c>
      <c r="R576" s="790">
        <v>1</v>
      </c>
      <c r="S576" s="790">
        <f t="shared" si="8"/>
        <v>1</v>
      </c>
      <c r="T576" s="789" t="s">
        <v>2110</v>
      </c>
      <c r="U576" s="789"/>
    </row>
    <row r="577" spans="1:21" ht="78.599999999999994" thickBot="1">
      <c r="A577" s="798" t="s">
        <v>202</v>
      </c>
      <c r="B577" s="797"/>
      <c r="C577" s="819" t="s">
        <v>55</v>
      </c>
      <c r="D577" s="797"/>
      <c r="E577" s="797"/>
      <c r="F577" s="787" t="str">
        <f>IF($E577 = "", "", VLOOKUP($E577,'[1]levels of intervention'!$A$1:$B$12,2,FALSE))</f>
        <v/>
      </c>
      <c r="G577" s="797"/>
      <c r="H577" s="797" t="s">
        <v>2111</v>
      </c>
      <c r="I577" s="797" t="s">
        <v>1358</v>
      </c>
      <c r="J577" s="797"/>
      <c r="K577" s="797"/>
      <c r="L577" s="797"/>
      <c r="M577" s="798" t="s">
        <v>2107</v>
      </c>
      <c r="N577" s="797"/>
      <c r="O577" s="797"/>
      <c r="P577" s="797" t="s">
        <v>2112</v>
      </c>
      <c r="Q577" s="797" t="e">
        <v>#VALUE!</v>
      </c>
      <c r="R577" s="805">
        <v>1</v>
      </c>
      <c r="S577" s="790">
        <f t="shared" si="8"/>
        <v>1</v>
      </c>
      <c r="T577" s="797"/>
      <c r="U577" s="797"/>
    </row>
    <row r="578" spans="1:21" ht="31.8" thickBot="1">
      <c r="A578" s="791" t="s">
        <v>202</v>
      </c>
      <c r="B578" s="786"/>
      <c r="C578" s="787" t="s">
        <v>208</v>
      </c>
      <c r="D578" s="787" t="s">
        <v>208</v>
      </c>
      <c r="E578" s="787"/>
      <c r="F578" s="787" t="str">
        <f>IF($E578 = "", "", VLOOKUP($E578,'[1]levels of intervention'!$A$1:$B$12,2,FALSE))</f>
        <v/>
      </c>
      <c r="G578" s="789"/>
      <c r="H578" s="789" t="s">
        <v>208</v>
      </c>
      <c r="I578" s="789" t="s">
        <v>1331</v>
      </c>
      <c r="J578" s="789" t="s">
        <v>2108</v>
      </c>
      <c r="K578" s="789">
        <v>1</v>
      </c>
      <c r="L578" s="789">
        <v>1</v>
      </c>
      <c r="M578" s="789">
        <v>3</v>
      </c>
      <c r="N578" s="789"/>
      <c r="O578" s="789">
        <v>3</v>
      </c>
      <c r="P578" s="789">
        <v>153</v>
      </c>
      <c r="Q578" s="789">
        <v>459</v>
      </c>
      <c r="R578" s="790">
        <v>1</v>
      </c>
      <c r="S578" s="790">
        <f t="shared" si="8"/>
        <v>1</v>
      </c>
      <c r="T578" s="789"/>
      <c r="U578" s="789" t="s">
        <v>2113</v>
      </c>
    </row>
    <row r="579" spans="1:21" ht="31.8" thickBot="1">
      <c r="A579" s="791" t="s">
        <v>202</v>
      </c>
      <c r="B579" s="786"/>
      <c r="C579" s="803" t="s">
        <v>809</v>
      </c>
      <c r="D579" s="803" t="s">
        <v>809</v>
      </c>
      <c r="E579" s="787"/>
      <c r="F579" s="787" t="str">
        <f>IF($E579 = "", "", VLOOKUP($E579,'[1]levels of intervention'!$A$1:$B$12,2,FALSE))</f>
        <v/>
      </c>
      <c r="G579" s="789"/>
      <c r="H579" s="789" t="s">
        <v>809</v>
      </c>
      <c r="I579" s="789" t="s">
        <v>1331</v>
      </c>
      <c r="J579" s="789" t="s">
        <v>2096</v>
      </c>
      <c r="K579" s="789">
        <v>1</v>
      </c>
      <c r="L579" s="789">
        <v>1</v>
      </c>
      <c r="M579" s="789">
        <v>2</v>
      </c>
      <c r="N579" s="789"/>
      <c r="O579" s="789">
        <v>2</v>
      </c>
      <c r="P579" s="789">
        <v>576</v>
      </c>
      <c r="Q579" s="793">
        <v>1152</v>
      </c>
      <c r="R579" s="790">
        <v>1</v>
      </c>
      <c r="S579" s="790">
        <f t="shared" si="8"/>
        <v>1</v>
      </c>
      <c r="T579" s="789"/>
      <c r="U579" s="801" t="s">
        <v>1390</v>
      </c>
    </row>
    <row r="580" spans="1:21" ht="78.599999999999994" thickBot="1">
      <c r="A580" s="798" t="s">
        <v>202</v>
      </c>
      <c r="B580" s="797"/>
      <c r="C580" s="819" t="s">
        <v>55</v>
      </c>
      <c r="D580" s="797"/>
      <c r="E580" s="797"/>
      <c r="F580" s="787" t="str">
        <f>IF($E580 = "", "", VLOOKUP($E580,'[1]levels of intervention'!$A$1:$B$12,2,FALSE))</f>
        <v/>
      </c>
      <c r="G580" s="797"/>
      <c r="H580" s="797" t="s">
        <v>2111</v>
      </c>
      <c r="I580" s="797" t="s">
        <v>1358</v>
      </c>
      <c r="J580" s="797"/>
      <c r="K580" s="797"/>
      <c r="L580" s="797"/>
      <c r="M580" s="798" t="s">
        <v>2107</v>
      </c>
      <c r="N580" s="797"/>
      <c r="O580" s="797"/>
      <c r="P580" s="797" t="s">
        <v>2112</v>
      </c>
      <c r="Q580" s="797" t="e">
        <v>#VALUE!</v>
      </c>
      <c r="R580" s="805">
        <v>1</v>
      </c>
      <c r="S580" s="790">
        <f t="shared" ref="S580:S643" si="9">IF(R580="",1,R580)</f>
        <v>1</v>
      </c>
      <c r="T580" s="797"/>
      <c r="U580" s="797"/>
    </row>
    <row r="581" spans="1:21" ht="187.8" thickBot="1">
      <c r="A581" s="791" t="s">
        <v>202</v>
      </c>
      <c r="B581" s="786"/>
      <c r="C581" s="803" t="s">
        <v>809</v>
      </c>
      <c r="D581" s="803" t="s">
        <v>809</v>
      </c>
      <c r="E581" s="787"/>
      <c r="F581" s="787" t="str">
        <f>IF($E581 = "", "", VLOOKUP($E581,'[1]levels of intervention'!$A$1:$B$12,2,FALSE))</f>
        <v/>
      </c>
      <c r="G581" s="789"/>
      <c r="H581" s="789" t="s">
        <v>839</v>
      </c>
      <c r="I581" s="789" t="s">
        <v>1331</v>
      </c>
      <c r="J581" s="789" t="s">
        <v>1432</v>
      </c>
      <c r="K581" s="789">
        <v>1</v>
      </c>
      <c r="L581" s="789">
        <v>1</v>
      </c>
      <c r="M581" s="789">
        <v>2</v>
      </c>
      <c r="N581" s="789"/>
      <c r="O581" s="789">
        <v>2</v>
      </c>
      <c r="P581" s="789">
        <v>153.5155</v>
      </c>
      <c r="Q581" s="789">
        <v>307.02999999999997</v>
      </c>
      <c r="R581" s="790">
        <v>1</v>
      </c>
      <c r="S581" s="790">
        <f t="shared" si="9"/>
        <v>1</v>
      </c>
      <c r="T581" s="789"/>
      <c r="U581" s="789"/>
    </row>
    <row r="582" spans="1:21" ht="63" thickBot="1">
      <c r="A582" s="791" t="s">
        <v>202</v>
      </c>
      <c r="B582" s="786"/>
      <c r="C582" s="803" t="s">
        <v>209</v>
      </c>
      <c r="D582" s="803" t="s">
        <v>209</v>
      </c>
      <c r="E582" s="787"/>
      <c r="F582" s="787" t="str">
        <f>IF($E582 = "", "", VLOOKUP($E582,'[1]levels of intervention'!$A$1:$B$12,2,FALSE))</f>
        <v/>
      </c>
      <c r="G582" s="789"/>
      <c r="H582" s="789" t="s">
        <v>1309</v>
      </c>
      <c r="I582" s="789" t="s">
        <v>1331</v>
      </c>
      <c r="J582" s="789" t="s">
        <v>2108</v>
      </c>
      <c r="K582" s="789">
        <v>1</v>
      </c>
      <c r="L582" s="789">
        <v>1</v>
      </c>
      <c r="M582" s="789">
        <v>3</v>
      </c>
      <c r="N582" s="789"/>
      <c r="O582" s="789">
        <v>3</v>
      </c>
      <c r="P582" s="789">
        <v>1008</v>
      </c>
      <c r="Q582" s="793">
        <v>3024</v>
      </c>
      <c r="R582" s="790">
        <v>1</v>
      </c>
      <c r="S582" s="790">
        <f t="shared" si="9"/>
        <v>1</v>
      </c>
      <c r="T582" s="789" t="s">
        <v>2114</v>
      </c>
      <c r="U582" s="801" t="s">
        <v>1390</v>
      </c>
    </row>
    <row r="583" spans="1:21" ht="187.8" thickBot="1">
      <c r="A583" s="791" t="s">
        <v>202</v>
      </c>
      <c r="B583" s="786"/>
      <c r="C583" s="803" t="s">
        <v>209</v>
      </c>
      <c r="D583" s="803" t="s">
        <v>209</v>
      </c>
      <c r="E583" s="787"/>
      <c r="F583" s="787" t="str">
        <f>IF($E583 = "", "", VLOOKUP($E583,'[1]levels of intervention'!$A$1:$B$12,2,FALSE))</f>
        <v/>
      </c>
      <c r="G583" s="789"/>
      <c r="H583" s="789" t="s">
        <v>839</v>
      </c>
      <c r="I583" s="789" t="s">
        <v>1331</v>
      </c>
      <c r="J583" s="789" t="s">
        <v>1432</v>
      </c>
      <c r="K583" s="789">
        <v>1</v>
      </c>
      <c r="L583" s="789">
        <v>1</v>
      </c>
      <c r="M583" s="789">
        <v>3</v>
      </c>
      <c r="N583" s="789"/>
      <c r="O583" s="789">
        <v>3</v>
      </c>
      <c r="P583" s="789">
        <v>153.5155</v>
      </c>
      <c r="Q583" s="789">
        <v>460.55</v>
      </c>
      <c r="R583" s="790">
        <v>1</v>
      </c>
      <c r="S583" s="790">
        <f t="shared" si="9"/>
        <v>1</v>
      </c>
      <c r="T583" s="789"/>
      <c r="U583" s="789"/>
    </row>
    <row r="584" spans="1:21" ht="58.2" thickBot="1">
      <c r="A584" s="791" t="s">
        <v>202</v>
      </c>
      <c r="B584" s="786"/>
      <c r="C584" s="787" t="s">
        <v>810</v>
      </c>
      <c r="D584" s="787" t="s">
        <v>810</v>
      </c>
      <c r="E584" s="787"/>
      <c r="F584" s="787" t="str">
        <f>IF($E584 = "", "", VLOOKUP($E584,'[1]levels of intervention'!$A$1:$B$12,2,FALSE))</f>
        <v/>
      </c>
      <c r="G584" s="789"/>
      <c r="H584" s="789" t="s">
        <v>810</v>
      </c>
      <c r="I584" s="789" t="s">
        <v>1331</v>
      </c>
      <c r="J584" s="789" t="s">
        <v>2102</v>
      </c>
      <c r="K584" s="789">
        <v>1</v>
      </c>
      <c r="L584" s="789">
        <v>1</v>
      </c>
      <c r="M584" s="789">
        <v>1</v>
      </c>
      <c r="N584" s="789"/>
      <c r="O584" s="789">
        <v>1</v>
      </c>
      <c r="P584" s="789">
        <v>1048</v>
      </c>
      <c r="Q584" s="793">
        <v>1048</v>
      </c>
      <c r="R584" s="790">
        <v>1</v>
      </c>
      <c r="S584" s="790">
        <f t="shared" si="9"/>
        <v>1</v>
      </c>
      <c r="T584" s="789"/>
      <c r="U584" s="801" t="s">
        <v>2115</v>
      </c>
    </row>
    <row r="585" spans="1:21" ht="78.599999999999994" thickBot="1">
      <c r="A585" s="785" t="s">
        <v>45</v>
      </c>
      <c r="B585" s="786" t="s">
        <v>2116</v>
      </c>
      <c r="C585" s="787" t="s">
        <v>663</v>
      </c>
      <c r="D585" s="787" t="s">
        <v>663</v>
      </c>
      <c r="E585" s="787" t="s">
        <v>2117</v>
      </c>
      <c r="F585" s="787" t="str">
        <f>IF($E585 = "", "", VLOOKUP($E585,'[1]levels of intervention'!$A$1:$B$12,2,FALSE))</f>
        <v>community</v>
      </c>
      <c r="G585" s="789"/>
      <c r="H585" s="789" t="s">
        <v>834</v>
      </c>
      <c r="I585" s="789" t="s">
        <v>1331</v>
      </c>
      <c r="J585" s="789" t="s">
        <v>1332</v>
      </c>
      <c r="K585" s="789">
        <v>2</v>
      </c>
      <c r="L585" s="789"/>
      <c r="M585" s="789">
        <v>3</v>
      </c>
      <c r="N585" s="789" t="s">
        <v>1546</v>
      </c>
      <c r="O585" s="789">
        <v>6</v>
      </c>
      <c r="P585" s="789">
        <v>4.3868299999999998</v>
      </c>
      <c r="Q585" s="789">
        <v>26.32</v>
      </c>
      <c r="R585" s="789"/>
      <c r="S585" s="790">
        <f t="shared" si="9"/>
        <v>1</v>
      </c>
      <c r="T585" s="789" t="s">
        <v>2118</v>
      </c>
      <c r="U585" s="789"/>
    </row>
    <row r="586" spans="1:21" ht="94.2" thickBot="1">
      <c r="A586" s="785" t="s">
        <v>45</v>
      </c>
      <c r="B586" s="786" t="s">
        <v>2116</v>
      </c>
      <c r="C586" s="787" t="s">
        <v>663</v>
      </c>
      <c r="D586" s="787" t="s">
        <v>663</v>
      </c>
      <c r="E586" s="787" t="s">
        <v>2117</v>
      </c>
      <c r="F586" s="787" t="str">
        <f>IF($E586 = "", "", VLOOKUP($E586,'[1]levels of intervention'!$A$1:$B$12,2,FALSE))</f>
        <v>community</v>
      </c>
      <c r="G586" s="789"/>
      <c r="H586" s="789" t="s">
        <v>833</v>
      </c>
      <c r="I586" s="789" t="s">
        <v>1331</v>
      </c>
      <c r="J586" s="789" t="s">
        <v>2119</v>
      </c>
      <c r="K586" s="789">
        <v>7</v>
      </c>
      <c r="L586" s="789"/>
      <c r="M586" s="789">
        <v>7</v>
      </c>
      <c r="N586" s="789" t="s">
        <v>1546</v>
      </c>
      <c r="O586" s="789">
        <v>49</v>
      </c>
      <c r="P586" s="789">
        <v>17.702000000000002</v>
      </c>
      <c r="Q586" s="789">
        <v>867.4</v>
      </c>
      <c r="R586" s="789"/>
      <c r="S586" s="790">
        <f t="shared" si="9"/>
        <v>1</v>
      </c>
      <c r="T586" s="789" t="s">
        <v>2118</v>
      </c>
      <c r="U586" s="789"/>
    </row>
    <row r="587" spans="1:21" ht="43.8" thickBot="1">
      <c r="A587" s="785" t="s">
        <v>45</v>
      </c>
      <c r="B587" s="786" t="s">
        <v>2116</v>
      </c>
      <c r="C587" s="787" t="s">
        <v>663</v>
      </c>
      <c r="D587" s="787" t="s">
        <v>663</v>
      </c>
      <c r="E587" s="787" t="s">
        <v>2117</v>
      </c>
      <c r="F587" s="787" t="str">
        <f>IF($E587 = "", "", VLOOKUP($E587,'[1]levels of intervention'!$A$1:$B$12,2,FALSE))</f>
        <v>community</v>
      </c>
      <c r="G587" s="789"/>
      <c r="H587" s="789" t="s">
        <v>2120</v>
      </c>
      <c r="I587" s="789" t="s">
        <v>1358</v>
      </c>
      <c r="J587" s="789" t="s">
        <v>2121</v>
      </c>
      <c r="K587" s="813" t="s">
        <v>2122</v>
      </c>
      <c r="L587" s="789"/>
      <c r="M587" s="789" t="s">
        <v>2123</v>
      </c>
      <c r="N587" s="789"/>
      <c r="O587" s="789">
        <v>0</v>
      </c>
      <c r="P587" s="789"/>
      <c r="Q587" s="789">
        <v>0</v>
      </c>
      <c r="R587" s="789"/>
      <c r="S587" s="790">
        <f t="shared" si="9"/>
        <v>1</v>
      </c>
      <c r="T587" s="789" t="s">
        <v>2118</v>
      </c>
      <c r="U587" s="789"/>
    </row>
    <row r="588" spans="1:21" ht="43.8" thickBot="1">
      <c r="A588" s="785" t="s">
        <v>45</v>
      </c>
      <c r="B588" s="786" t="s">
        <v>2116</v>
      </c>
      <c r="C588" s="787" t="s">
        <v>663</v>
      </c>
      <c r="D588" s="787" t="s">
        <v>663</v>
      </c>
      <c r="E588" s="787" t="s">
        <v>2117</v>
      </c>
      <c r="F588" s="787" t="str">
        <f>IF($E588 = "", "", VLOOKUP($E588,'[1]levels of intervention'!$A$1:$B$12,2,FALSE))</f>
        <v>community</v>
      </c>
      <c r="G588" s="789"/>
      <c r="H588" s="789" t="s">
        <v>2124</v>
      </c>
      <c r="I588" s="789" t="s">
        <v>1358</v>
      </c>
      <c r="J588" s="789" t="s">
        <v>2121</v>
      </c>
      <c r="K588" s="789" t="s">
        <v>2125</v>
      </c>
      <c r="L588" s="789"/>
      <c r="M588" s="789" t="s">
        <v>2123</v>
      </c>
      <c r="N588" s="789"/>
      <c r="O588" s="789">
        <v>0</v>
      </c>
      <c r="P588" s="789"/>
      <c r="Q588" s="789">
        <v>0</v>
      </c>
      <c r="R588" s="789"/>
      <c r="S588" s="790">
        <f t="shared" si="9"/>
        <v>1</v>
      </c>
      <c r="T588" s="789" t="s">
        <v>2118</v>
      </c>
      <c r="U588" s="789"/>
    </row>
    <row r="589" spans="1:21" ht="43.8" thickBot="1">
      <c r="A589" s="785" t="s">
        <v>45</v>
      </c>
      <c r="B589" s="786" t="s">
        <v>2116</v>
      </c>
      <c r="C589" s="787" t="s">
        <v>663</v>
      </c>
      <c r="D589" s="787" t="s">
        <v>663</v>
      </c>
      <c r="E589" s="787" t="s">
        <v>2117</v>
      </c>
      <c r="F589" s="787" t="str">
        <f>IF($E589 = "", "", VLOOKUP($E589,'[1]levels of intervention'!$A$1:$B$12,2,FALSE))</f>
        <v>community</v>
      </c>
      <c r="G589" s="789"/>
      <c r="H589" s="789" t="s">
        <v>2126</v>
      </c>
      <c r="I589" s="789" t="s">
        <v>1358</v>
      </c>
      <c r="J589" s="789" t="s">
        <v>2127</v>
      </c>
      <c r="K589" s="789">
        <v>30</v>
      </c>
      <c r="L589" s="789"/>
      <c r="M589" s="789">
        <v>1</v>
      </c>
      <c r="N589" s="789" t="s">
        <v>2128</v>
      </c>
      <c r="O589" s="789">
        <v>30</v>
      </c>
      <c r="P589" s="789"/>
      <c r="Q589" s="789">
        <v>0</v>
      </c>
      <c r="R589" s="789"/>
      <c r="S589" s="790">
        <f t="shared" si="9"/>
        <v>1</v>
      </c>
      <c r="T589" s="789" t="s">
        <v>2118</v>
      </c>
      <c r="U589" s="789"/>
    </row>
    <row r="590" spans="1:21" ht="78.599999999999994" thickBot="1">
      <c r="A590" s="785" t="s">
        <v>45</v>
      </c>
      <c r="B590" s="786" t="s">
        <v>2116</v>
      </c>
      <c r="C590" s="787" t="s">
        <v>672</v>
      </c>
      <c r="D590" s="787" t="s">
        <v>672</v>
      </c>
      <c r="E590" s="787" t="s">
        <v>2117</v>
      </c>
      <c r="F590" s="787" t="str">
        <f>IF($E590 = "", "", VLOOKUP($E590,'[1]levels of intervention'!$A$1:$B$12,2,FALSE))</f>
        <v>community</v>
      </c>
      <c r="G590" s="789"/>
      <c r="H590" s="789" t="s">
        <v>834</v>
      </c>
      <c r="I590" s="789" t="s">
        <v>1331</v>
      </c>
      <c r="J590" s="789" t="s">
        <v>1332</v>
      </c>
      <c r="K590" s="789">
        <v>12</v>
      </c>
      <c r="L590" s="789"/>
      <c r="M590" s="789">
        <v>3</v>
      </c>
      <c r="N590" s="789" t="s">
        <v>1546</v>
      </c>
      <c r="O590" s="789">
        <v>36</v>
      </c>
      <c r="P590" s="789">
        <v>4.3868299999999998</v>
      </c>
      <c r="Q590" s="789">
        <v>157.93</v>
      </c>
      <c r="R590" s="789"/>
      <c r="S590" s="790">
        <f t="shared" si="9"/>
        <v>1</v>
      </c>
      <c r="T590" s="789" t="s">
        <v>2129</v>
      </c>
      <c r="U590" s="789"/>
    </row>
    <row r="591" spans="1:21" ht="94.2" thickBot="1">
      <c r="A591" s="785" t="s">
        <v>45</v>
      </c>
      <c r="B591" s="786" t="s">
        <v>2116</v>
      </c>
      <c r="C591" s="787" t="s">
        <v>672</v>
      </c>
      <c r="D591" s="787" t="s">
        <v>672</v>
      </c>
      <c r="E591" s="787" t="s">
        <v>2117</v>
      </c>
      <c r="F591" s="787" t="str">
        <f>IF($E591 = "", "", VLOOKUP($E591,'[1]levels of intervention'!$A$1:$B$12,2,FALSE))</f>
        <v>community</v>
      </c>
      <c r="G591" s="789"/>
      <c r="H591" s="789" t="s">
        <v>833</v>
      </c>
      <c r="I591" s="789" t="s">
        <v>1331</v>
      </c>
      <c r="J591" s="789" t="s">
        <v>2119</v>
      </c>
      <c r="K591" s="789">
        <v>14</v>
      </c>
      <c r="L591" s="789"/>
      <c r="M591" s="789">
        <v>7</v>
      </c>
      <c r="N591" s="789" t="s">
        <v>1546</v>
      </c>
      <c r="O591" s="789">
        <v>98</v>
      </c>
      <c r="P591" s="789">
        <v>17.702000000000002</v>
      </c>
      <c r="Q591" s="793">
        <v>1734.8</v>
      </c>
      <c r="R591" s="789"/>
      <c r="S591" s="790">
        <f t="shared" si="9"/>
        <v>1</v>
      </c>
      <c r="T591" s="789" t="s">
        <v>2129</v>
      </c>
      <c r="U591" s="789"/>
    </row>
    <row r="592" spans="1:21" ht="31.8" thickBot="1">
      <c r="A592" s="785" t="s">
        <v>45</v>
      </c>
      <c r="B592" s="786" t="s">
        <v>2116</v>
      </c>
      <c r="C592" s="787" t="s">
        <v>672</v>
      </c>
      <c r="D592" s="787" t="s">
        <v>672</v>
      </c>
      <c r="E592" s="787" t="s">
        <v>2117</v>
      </c>
      <c r="F592" s="787" t="str">
        <f>IF($E592 = "", "", VLOOKUP($E592,'[1]levels of intervention'!$A$1:$B$12,2,FALSE))</f>
        <v>community</v>
      </c>
      <c r="G592" s="789"/>
      <c r="H592" s="789" t="s">
        <v>2120</v>
      </c>
      <c r="I592" s="789" t="s">
        <v>1358</v>
      </c>
      <c r="J592" s="789" t="s">
        <v>2121</v>
      </c>
      <c r="K592" s="813" t="s">
        <v>2122</v>
      </c>
      <c r="L592" s="789"/>
      <c r="M592" s="789" t="s">
        <v>2123</v>
      </c>
      <c r="N592" s="789"/>
      <c r="O592" s="789">
        <v>0</v>
      </c>
      <c r="P592" s="789"/>
      <c r="Q592" s="789">
        <v>0</v>
      </c>
      <c r="R592" s="789"/>
      <c r="S592" s="790">
        <f t="shared" si="9"/>
        <v>1</v>
      </c>
      <c r="T592" s="789" t="s">
        <v>2130</v>
      </c>
      <c r="U592" s="789"/>
    </row>
    <row r="593" spans="1:21" ht="31.8" thickBot="1">
      <c r="A593" s="785" t="s">
        <v>45</v>
      </c>
      <c r="B593" s="786" t="s">
        <v>2116</v>
      </c>
      <c r="C593" s="787" t="s">
        <v>672</v>
      </c>
      <c r="D593" s="787" t="s">
        <v>672</v>
      </c>
      <c r="E593" s="787" t="s">
        <v>2117</v>
      </c>
      <c r="F593" s="787" t="str">
        <f>IF($E593 = "", "", VLOOKUP($E593,'[1]levels of intervention'!$A$1:$B$12,2,FALSE))</f>
        <v>community</v>
      </c>
      <c r="G593" s="789"/>
      <c r="H593" s="789" t="s">
        <v>2124</v>
      </c>
      <c r="I593" s="789" t="s">
        <v>1358</v>
      </c>
      <c r="J593" s="789" t="s">
        <v>2121</v>
      </c>
      <c r="K593" s="789" t="s">
        <v>2125</v>
      </c>
      <c r="L593" s="789"/>
      <c r="M593" s="789" t="s">
        <v>2123</v>
      </c>
      <c r="N593" s="789"/>
      <c r="O593" s="789">
        <v>0</v>
      </c>
      <c r="P593" s="789"/>
      <c r="Q593" s="789">
        <v>0</v>
      </c>
      <c r="R593" s="789"/>
      <c r="S593" s="790">
        <f t="shared" si="9"/>
        <v>1</v>
      </c>
      <c r="T593" s="789" t="s">
        <v>2130</v>
      </c>
      <c r="U593" s="789"/>
    </row>
    <row r="594" spans="1:21" ht="29.4" thickBot="1">
      <c r="A594" s="785" t="s">
        <v>45</v>
      </c>
      <c r="B594" s="786" t="s">
        <v>2116</v>
      </c>
      <c r="C594" s="787" t="s">
        <v>672</v>
      </c>
      <c r="D594" s="787" t="s">
        <v>672</v>
      </c>
      <c r="E594" s="787" t="s">
        <v>2117</v>
      </c>
      <c r="F594" s="787" t="str">
        <f>IF($E594 = "", "", VLOOKUP($E594,'[1]levels of intervention'!$A$1:$B$12,2,FALSE))</f>
        <v>community</v>
      </c>
      <c r="G594" s="789"/>
      <c r="H594" s="789" t="s">
        <v>2126</v>
      </c>
      <c r="I594" s="789" t="s">
        <v>1358</v>
      </c>
      <c r="J594" s="789" t="s">
        <v>2127</v>
      </c>
      <c r="K594" s="789">
        <v>30</v>
      </c>
      <c r="L594" s="789"/>
      <c r="M594" s="789">
        <v>1</v>
      </c>
      <c r="N594" s="789" t="s">
        <v>2128</v>
      </c>
      <c r="O594" s="789">
        <v>30</v>
      </c>
      <c r="P594" s="789"/>
      <c r="Q594" s="789">
        <v>0</v>
      </c>
      <c r="R594" s="789"/>
      <c r="S594" s="790">
        <f t="shared" si="9"/>
        <v>1</v>
      </c>
      <c r="T594" s="789" t="s">
        <v>2129</v>
      </c>
      <c r="U594" s="789"/>
    </row>
    <row r="595" spans="1:21" ht="78.599999999999994" thickBot="1">
      <c r="A595" s="785" t="s">
        <v>45</v>
      </c>
      <c r="B595" s="786" t="s">
        <v>2116</v>
      </c>
      <c r="C595" s="787" t="s">
        <v>672</v>
      </c>
      <c r="D595" s="787" t="s">
        <v>672</v>
      </c>
      <c r="E595" s="787" t="s">
        <v>2131</v>
      </c>
      <c r="F595" s="787" t="str">
        <f>IF($E595 = "", "", VLOOKUP($E595,'[1]levels of intervention'!$A$1:$B$12,2,FALSE))</f>
        <v>all</v>
      </c>
      <c r="G595" s="789"/>
      <c r="H595" s="789" t="s">
        <v>855</v>
      </c>
      <c r="I595" s="789" t="s">
        <v>1331</v>
      </c>
      <c r="J595" s="789" t="s">
        <v>1332</v>
      </c>
      <c r="K595" s="789">
        <v>1</v>
      </c>
      <c r="L595" s="789">
        <v>1</v>
      </c>
      <c r="M595" s="789">
        <v>5</v>
      </c>
      <c r="N595" s="789" t="s">
        <v>1546</v>
      </c>
      <c r="O595" s="789">
        <v>5</v>
      </c>
      <c r="P595" s="789">
        <v>43.09</v>
      </c>
      <c r="Q595" s="789">
        <v>215.45</v>
      </c>
      <c r="R595" s="790">
        <v>0.2</v>
      </c>
      <c r="S595" s="790">
        <f t="shared" si="9"/>
        <v>0.2</v>
      </c>
      <c r="T595" s="789" t="s">
        <v>2129</v>
      </c>
      <c r="U595" s="789" t="s">
        <v>2132</v>
      </c>
    </row>
    <row r="596" spans="1:21" ht="63" thickBot="1">
      <c r="A596" s="785" t="s">
        <v>45</v>
      </c>
      <c r="B596" s="786" t="s">
        <v>2116</v>
      </c>
      <c r="C596" s="787" t="s">
        <v>672</v>
      </c>
      <c r="D596" s="787" t="s">
        <v>672</v>
      </c>
      <c r="E596" s="787" t="s">
        <v>2131</v>
      </c>
      <c r="F596" s="787" t="str">
        <f>IF($E596 = "", "", VLOOKUP($E596,'[1]levels of intervention'!$A$1:$B$12,2,FALSE))</f>
        <v>all</v>
      </c>
      <c r="G596" s="789"/>
      <c r="H596" s="789" t="s">
        <v>852</v>
      </c>
      <c r="I596" s="789" t="s">
        <v>1331</v>
      </c>
      <c r="J596" s="789" t="s">
        <v>1332</v>
      </c>
      <c r="K596" s="806">
        <v>20</v>
      </c>
      <c r="L596" s="789"/>
      <c r="M596" s="789" t="s">
        <v>2133</v>
      </c>
      <c r="N596" s="789"/>
      <c r="O596" s="806">
        <v>20</v>
      </c>
      <c r="P596" s="806">
        <v>148.69999999999999</v>
      </c>
      <c r="Q596" s="808">
        <v>2974</v>
      </c>
      <c r="R596" s="807">
        <v>0.2</v>
      </c>
      <c r="S596" s="790">
        <f t="shared" si="9"/>
        <v>0.2</v>
      </c>
      <c r="T596" s="789" t="s">
        <v>2134</v>
      </c>
      <c r="U596" s="789"/>
    </row>
    <row r="597" spans="1:21" ht="94.2" thickBot="1">
      <c r="A597" s="785" t="s">
        <v>45</v>
      </c>
      <c r="B597" s="786" t="s">
        <v>2116</v>
      </c>
      <c r="C597" s="787" t="s">
        <v>672</v>
      </c>
      <c r="D597" s="787" t="s">
        <v>672</v>
      </c>
      <c r="E597" s="787" t="s">
        <v>2131</v>
      </c>
      <c r="F597" s="787" t="str">
        <f>IF($E597 = "", "", VLOOKUP($E597,'[1]levels of intervention'!$A$1:$B$12,2,FALSE))</f>
        <v>all</v>
      </c>
      <c r="G597" s="789"/>
      <c r="H597" s="789" t="s">
        <v>854</v>
      </c>
      <c r="I597" s="789" t="s">
        <v>1331</v>
      </c>
      <c r="J597" s="789" t="s">
        <v>2135</v>
      </c>
      <c r="K597" s="806">
        <v>4</v>
      </c>
      <c r="L597" s="789"/>
      <c r="M597" s="789" t="s">
        <v>2136</v>
      </c>
      <c r="N597" s="789"/>
      <c r="O597" s="806">
        <v>4</v>
      </c>
      <c r="P597" s="806">
        <v>54.652250000000002</v>
      </c>
      <c r="Q597" s="806">
        <v>218.61</v>
      </c>
      <c r="R597" s="807">
        <v>0.1</v>
      </c>
      <c r="S597" s="790">
        <f t="shared" si="9"/>
        <v>0.1</v>
      </c>
      <c r="T597" s="789" t="s">
        <v>2137</v>
      </c>
      <c r="U597" s="789" t="s">
        <v>2138</v>
      </c>
    </row>
    <row r="598" spans="1:21" ht="63" thickBot="1">
      <c r="A598" s="785" t="s">
        <v>45</v>
      </c>
      <c r="B598" s="786" t="s">
        <v>2116</v>
      </c>
      <c r="C598" s="787" t="s">
        <v>672</v>
      </c>
      <c r="D598" s="787" t="s">
        <v>672</v>
      </c>
      <c r="E598" s="787" t="s">
        <v>2131</v>
      </c>
      <c r="F598" s="787" t="str">
        <f>IF($E598 = "", "", VLOOKUP($E598,'[1]levels of intervention'!$A$1:$B$12,2,FALSE))</f>
        <v>all</v>
      </c>
      <c r="G598" s="789"/>
      <c r="H598" s="789" t="s">
        <v>853</v>
      </c>
      <c r="I598" s="789" t="s">
        <v>1331</v>
      </c>
      <c r="J598" s="789" t="s">
        <v>2139</v>
      </c>
      <c r="K598" s="806">
        <v>1</v>
      </c>
      <c r="L598" s="789"/>
      <c r="M598" s="806">
        <v>5</v>
      </c>
      <c r="N598" s="789"/>
      <c r="O598" s="806">
        <v>5</v>
      </c>
      <c r="P598" s="806">
        <v>178.43</v>
      </c>
      <c r="Q598" s="806">
        <v>892.15</v>
      </c>
      <c r="R598" s="807">
        <v>0.2</v>
      </c>
      <c r="S598" s="790">
        <f t="shared" si="9"/>
        <v>0.2</v>
      </c>
      <c r="T598" s="789" t="s">
        <v>2140</v>
      </c>
      <c r="U598" s="789"/>
    </row>
    <row r="599" spans="1:21" ht="78.599999999999994" thickBot="1">
      <c r="A599" s="785" t="s">
        <v>45</v>
      </c>
      <c r="B599" s="786" t="s">
        <v>2116</v>
      </c>
      <c r="C599" s="787" t="s">
        <v>672</v>
      </c>
      <c r="D599" s="787" t="s">
        <v>672</v>
      </c>
      <c r="E599" s="787" t="s">
        <v>2131</v>
      </c>
      <c r="F599" s="787" t="str">
        <f>IF($E599 = "", "", VLOOKUP($E599,'[1]levels of intervention'!$A$1:$B$12,2,FALSE))</f>
        <v>all</v>
      </c>
      <c r="G599" s="789"/>
      <c r="H599" s="789" t="s">
        <v>834</v>
      </c>
      <c r="I599" s="789" t="s">
        <v>1331</v>
      </c>
      <c r="J599" s="789" t="s">
        <v>1834</v>
      </c>
      <c r="K599" s="789">
        <v>0.5</v>
      </c>
      <c r="L599" s="789">
        <v>4</v>
      </c>
      <c r="M599" s="789">
        <v>5</v>
      </c>
      <c r="N599" s="789"/>
      <c r="O599" s="789">
        <v>10</v>
      </c>
      <c r="P599" s="789">
        <v>4.3868299999999998</v>
      </c>
      <c r="Q599" s="789">
        <v>43.87</v>
      </c>
      <c r="R599" s="790">
        <v>1</v>
      </c>
      <c r="S599" s="790">
        <f t="shared" si="9"/>
        <v>1</v>
      </c>
      <c r="T599" s="789" t="s">
        <v>2129</v>
      </c>
      <c r="U599" s="789"/>
    </row>
    <row r="600" spans="1:21" ht="78.599999999999994" thickBot="1">
      <c r="A600" s="785" t="s">
        <v>45</v>
      </c>
      <c r="B600" s="786" t="s">
        <v>2116</v>
      </c>
      <c r="C600" s="787" t="s">
        <v>672</v>
      </c>
      <c r="D600" s="787" t="s">
        <v>672</v>
      </c>
      <c r="E600" s="787" t="s">
        <v>2131</v>
      </c>
      <c r="F600" s="787" t="str">
        <f>IF($E600 = "", "", VLOOKUP($E600,'[1]levels of intervention'!$A$1:$B$12,2,FALSE))</f>
        <v>all</v>
      </c>
      <c r="G600" s="789"/>
      <c r="H600" s="789" t="s">
        <v>856</v>
      </c>
      <c r="I600" s="789" t="s">
        <v>1331</v>
      </c>
      <c r="J600" s="789" t="s">
        <v>1834</v>
      </c>
      <c r="K600" s="789">
        <v>0.5</v>
      </c>
      <c r="L600" s="789">
        <v>4</v>
      </c>
      <c r="M600" s="789">
        <v>5</v>
      </c>
      <c r="N600" s="789"/>
      <c r="O600" s="789">
        <v>10</v>
      </c>
      <c r="P600" s="789">
        <v>2.7749600000000001</v>
      </c>
      <c r="Q600" s="789">
        <v>27.75</v>
      </c>
      <c r="R600" s="790">
        <v>0.1</v>
      </c>
      <c r="S600" s="790">
        <f t="shared" si="9"/>
        <v>0.1</v>
      </c>
      <c r="T600" s="789" t="s">
        <v>2129</v>
      </c>
      <c r="U600" s="789"/>
    </row>
    <row r="601" spans="1:21" ht="63" thickBot="1">
      <c r="A601" s="785" t="s">
        <v>45</v>
      </c>
      <c r="B601" s="786" t="s">
        <v>2116</v>
      </c>
      <c r="C601" s="787" t="s">
        <v>672</v>
      </c>
      <c r="D601" s="787" t="s">
        <v>672</v>
      </c>
      <c r="E601" s="787" t="s">
        <v>2131</v>
      </c>
      <c r="F601" s="787" t="str">
        <f>IF($E601 = "", "", VLOOKUP($E601,'[1]levels of intervention'!$A$1:$B$12,2,FALSE))</f>
        <v>all</v>
      </c>
      <c r="G601" s="789" t="s">
        <v>2141</v>
      </c>
      <c r="H601" s="789" t="s">
        <v>857</v>
      </c>
      <c r="I601" s="789" t="s">
        <v>1331</v>
      </c>
      <c r="J601" s="789" t="s">
        <v>2142</v>
      </c>
      <c r="K601" s="789">
        <v>15</v>
      </c>
      <c r="L601" s="789">
        <v>2</v>
      </c>
      <c r="M601" s="789">
        <v>7</v>
      </c>
      <c r="N601" s="789" t="s">
        <v>1546</v>
      </c>
      <c r="O601" s="789">
        <v>210</v>
      </c>
      <c r="P601" s="789">
        <v>27.37</v>
      </c>
      <c r="Q601" s="793">
        <v>5747.7</v>
      </c>
      <c r="R601" s="789"/>
      <c r="S601" s="790">
        <f t="shared" si="9"/>
        <v>1</v>
      </c>
      <c r="T601" s="789" t="s">
        <v>2129</v>
      </c>
      <c r="U601" s="809" t="s">
        <v>2143</v>
      </c>
    </row>
    <row r="602" spans="1:21" ht="31.8" thickBot="1">
      <c r="A602" s="785" t="s">
        <v>45</v>
      </c>
      <c r="B602" s="786" t="s">
        <v>2116</v>
      </c>
      <c r="C602" s="787" t="s">
        <v>672</v>
      </c>
      <c r="D602" s="787" t="s">
        <v>672</v>
      </c>
      <c r="E602" s="787" t="s">
        <v>2131</v>
      </c>
      <c r="F602" s="787" t="str">
        <f>IF($E602 = "", "", VLOOKUP($E602,'[1]levels of intervention'!$A$1:$B$12,2,FALSE))</f>
        <v>all</v>
      </c>
      <c r="G602" s="789"/>
      <c r="H602" s="789" t="s">
        <v>851</v>
      </c>
      <c r="I602" s="789" t="s">
        <v>1331</v>
      </c>
      <c r="J602" s="789" t="s">
        <v>2119</v>
      </c>
      <c r="K602" s="789">
        <v>0.2</v>
      </c>
      <c r="L602" s="789">
        <v>2</v>
      </c>
      <c r="M602" s="789">
        <v>7</v>
      </c>
      <c r="N602" s="789" t="s">
        <v>1546</v>
      </c>
      <c r="O602" s="789">
        <v>2.8</v>
      </c>
      <c r="P602" s="789">
        <v>17.702000000000002</v>
      </c>
      <c r="Q602" s="789">
        <v>49.57</v>
      </c>
      <c r="R602" s="790">
        <v>0.5</v>
      </c>
      <c r="S602" s="790">
        <f t="shared" si="9"/>
        <v>0.5</v>
      </c>
      <c r="T602" s="789" t="s">
        <v>2129</v>
      </c>
      <c r="U602" s="789"/>
    </row>
    <row r="603" spans="1:21" ht="94.2" thickBot="1">
      <c r="A603" s="785" t="s">
        <v>45</v>
      </c>
      <c r="B603" s="786" t="s">
        <v>2116</v>
      </c>
      <c r="C603" s="787" t="s">
        <v>672</v>
      </c>
      <c r="D603" s="787" t="s">
        <v>672</v>
      </c>
      <c r="E603" s="787" t="s">
        <v>2131</v>
      </c>
      <c r="F603" s="787" t="str">
        <f>IF($E603 = "", "", VLOOKUP($E603,'[1]levels of intervention'!$A$1:$B$12,2,FALSE))</f>
        <v>all</v>
      </c>
      <c r="G603" s="789"/>
      <c r="H603" s="789" t="s">
        <v>833</v>
      </c>
      <c r="I603" s="789" t="s">
        <v>1331</v>
      </c>
      <c r="J603" s="789" t="s">
        <v>2121</v>
      </c>
      <c r="K603" s="789">
        <v>2</v>
      </c>
      <c r="L603" s="789">
        <v>2</v>
      </c>
      <c r="M603" s="789">
        <v>7</v>
      </c>
      <c r="N603" s="789"/>
      <c r="O603" s="789">
        <v>28</v>
      </c>
      <c r="P603" s="789">
        <v>17.702000000000002</v>
      </c>
      <c r="Q603" s="789">
        <v>495.66</v>
      </c>
      <c r="R603" s="790">
        <v>0.5</v>
      </c>
      <c r="S603" s="790">
        <f t="shared" si="9"/>
        <v>0.5</v>
      </c>
      <c r="T603" s="789" t="s">
        <v>2130</v>
      </c>
      <c r="U603" s="789"/>
    </row>
    <row r="604" spans="1:21" ht="31.8" thickBot="1">
      <c r="A604" s="785" t="s">
        <v>45</v>
      </c>
      <c r="B604" s="786" t="s">
        <v>2116</v>
      </c>
      <c r="C604" s="787" t="s">
        <v>672</v>
      </c>
      <c r="D604" s="787" t="s">
        <v>672</v>
      </c>
      <c r="E604" s="787" t="s">
        <v>2131</v>
      </c>
      <c r="F604" s="787" t="str">
        <f>IF($E604 = "", "", VLOOKUP($E604,'[1]levels of intervention'!$A$1:$B$12,2,FALSE))</f>
        <v>all</v>
      </c>
      <c r="G604" s="789"/>
      <c r="H604" s="789" t="s">
        <v>2120</v>
      </c>
      <c r="I604" s="789" t="s">
        <v>1358</v>
      </c>
      <c r="J604" s="789" t="s">
        <v>2121</v>
      </c>
      <c r="K604" s="789" t="s">
        <v>2144</v>
      </c>
      <c r="L604" s="789"/>
      <c r="M604" s="789" t="s">
        <v>2123</v>
      </c>
      <c r="N604" s="789"/>
      <c r="O604" s="789">
        <v>0</v>
      </c>
      <c r="P604" s="789"/>
      <c r="Q604" s="789">
        <v>0</v>
      </c>
      <c r="R604" s="789"/>
      <c r="S604" s="790">
        <f t="shared" si="9"/>
        <v>1</v>
      </c>
      <c r="T604" s="789" t="s">
        <v>2130</v>
      </c>
      <c r="U604" s="789"/>
    </row>
    <row r="605" spans="1:21" ht="29.4" thickBot="1">
      <c r="A605" s="785" t="s">
        <v>45</v>
      </c>
      <c r="B605" s="786" t="s">
        <v>2116</v>
      </c>
      <c r="C605" s="787" t="s">
        <v>672</v>
      </c>
      <c r="D605" s="787" t="s">
        <v>672</v>
      </c>
      <c r="E605" s="787" t="s">
        <v>2131</v>
      </c>
      <c r="F605" s="787" t="str">
        <f>IF($E605 = "", "", VLOOKUP($E605,'[1]levels of intervention'!$A$1:$B$12,2,FALSE))</f>
        <v>all</v>
      </c>
      <c r="G605" s="789"/>
      <c r="H605" s="789" t="s">
        <v>2145</v>
      </c>
      <c r="I605" s="789" t="s">
        <v>1358</v>
      </c>
      <c r="J605" s="789" t="s">
        <v>2127</v>
      </c>
      <c r="K605" s="789">
        <v>20</v>
      </c>
      <c r="L605" s="789"/>
      <c r="M605" s="789">
        <v>1</v>
      </c>
      <c r="N605" s="789"/>
      <c r="O605" s="789">
        <v>20</v>
      </c>
      <c r="P605" s="789"/>
      <c r="Q605" s="789">
        <v>0</v>
      </c>
      <c r="R605" s="789"/>
      <c r="S605" s="790">
        <f t="shared" si="9"/>
        <v>1</v>
      </c>
      <c r="T605" s="789" t="s">
        <v>2129</v>
      </c>
      <c r="U605" s="789"/>
    </row>
    <row r="606" spans="1:21" ht="29.4" thickBot="1">
      <c r="A606" s="785" t="s">
        <v>45</v>
      </c>
      <c r="B606" s="786" t="s">
        <v>2116</v>
      </c>
      <c r="C606" s="787" t="s">
        <v>672</v>
      </c>
      <c r="D606" s="787" t="s">
        <v>672</v>
      </c>
      <c r="E606" s="787" t="s">
        <v>2131</v>
      </c>
      <c r="F606" s="787" t="str">
        <f>IF($E606 = "", "", VLOOKUP($E606,'[1]levels of intervention'!$A$1:$B$12,2,FALSE))</f>
        <v>all</v>
      </c>
      <c r="G606" s="789"/>
      <c r="H606" s="789" t="s">
        <v>2124</v>
      </c>
      <c r="I606" s="789" t="s">
        <v>1358</v>
      </c>
      <c r="J606" s="789" t="s">
        <v>2127</v>
      </c>
      <c r="K606" s="789">
        <v>20</v>
      </c>
      <c r="L606" s="789"/>
      <c r="M606" s="789">
        <v>1</v>
      </c>
      <c r="N606" s="789"/>
      <c r="O606" s="789">
        <v>20</v>
      </c>
      <c r="P606" s="789"/>
      <c r="Q606" s="789">
        <v>0</v>
      </c>
      <c r="R606" s="789"/>
      <c r="S606" s="790">
        <f t="shared" si="9"/>
        <v>1</v>
      </c>
      <c r="T606" s="789" t="s">
        <v>2129</v>
      </c>
      <c r="U606" s="789"/>
    </row>
    <row r="607" spans="1:21" ht="29.4" thickBot="1">
      <c r="A607" s="785" t="s">
        <v>45</v>
      </c>
      <c r="B607" s="786" t="s">
        <v>2116</v>
      </c>
      <c r="C607" s="787" t="s">
        <v>672</v>
      </c>
      <c r="D607" s="787" t="s">
        <v>672</v>
      </c>
      <c r="E607" s="787" t="s">
        <v>2131</v>
      </c>
      <c r="F607" s="787" t="str">
        <f>IF($E607 = "", "", VLOOKUP($E607,'[1]levels of intervention'!$A$1:$B$12,2,FALSE))</f>
        <v>all</v>
      </c>
      <c r="G607" s="789"/>
      <c r="H607" s="789" t="s">
        <v>2146</v>
      </c>
      <c r="I607" s="789" t="s">
        <v>1358</v>
      </c>
      <c r="J607" s="789" t="s">
        <v>2127</v>
      </c>
      <c r="K607" s="789">
        <v>15</v>
      </c>
      <c r="L607" s="789"/>
      <c r="M607" s="789">
        <v>1</v>
      </c>
      <c r="N607" s="789"/>
      <c r="O607" s="789">
        <v>15</v>
      </c>
      <c r="P607" s="789"/>
      <c r="Q607" s="789">
        <v>0</v>
      </c>
      <c r="R607" s="789"/>
      <c r="S607" s="790">
        <f t="shared" si="9"/>
        <v>1</v>
      </c>
      <c r="T607" s="789" t="s">
        <v>2129</v>
      </c>
      <c r="U607" s="789"/>
    </row>
    <row r="608" spans="1:21" ht="43.8" thickBot="1">
      <c r="A608" s="785" t="s">
        <v>45</v>
      </c>
      <c r="B608" s="786" t="s">
        <v>2116</v>
      </c>
      <c r="C608" s="787" t="s">
        <v>2147</v>
      </c>
      <c r="D608" s="787" t="s">
        <v>2147</v>
      </c>
      <c r="E608" s="787" t="s">
        <v>2131</v>
      </c>
      <c r="F608" s="787" t="str">
        <f>IF($E608 = "", "", VLOOKUP($E608,'[1]levels of intervention'!$A$1:$B$12,2,FALSE))</f>
        <v>all</v>
      </c>
      <c r="G608" s="789"/>
      <c r="H608" s="789" t="s">
        <v>2148</v>
      </c>
      <c r="I608" s="789" t="s">
        <v>1358</v>
      </c>
      <c r="J608" s="789" t="s">
        <v>1332</v>
      </c>
      <c r="K608" s="813" t="s">
        <v>2149</v>
      </c>
      <c r="L608" s="789"/>
      <c r="M608" s="789" t="s">
        <v>2150</v>
      </c>
      <c r="N608" s="789"/>
      <c r="O608" s="789">
        <v>0</v>
      </c>
      <c r="P608" s="789"/>
      <c r="Q608" s="789">
        <v>0</v>
      </c>
      <c r="R608" s="789"/>
      <c r="S608" s="790">
        <f t="shared" si="9"/>
        <v>1</v>
      </c>
      <c r="T608" s="789" t="s">
        <v>2129</v>
      </c>
      <c r="U608" s="789"/>
    </row>
    <row r="609" spans="1:21" ht="43.8" thickBot="1">
      <c r="A609" s="785" t="s">
        <v>45</v>
      </c>
      <c r="B609" s="786" t="s">
        <v>2116</v>
      </c>
      <c r="C609" s="787" t="s">
        <v>2147</v>
      </c>
      <c r="D609" s="787" t="s">
        <v>2147</v>
      </c>
      <c r="E609" s="787" t="s">
        <v>2131</v>
      </c>
      <c r="F609" s="787" t="str">
        <f>IF($E609 = "", "", VLOOKUP($E609,'[1]levels of intervention'!$A$1:$B$12,2,FALSE))</f>
        <v>all</v>
      </c>
      <c r="G609" s="789"/>
      <c r="H609" s="789" t="s">
        <v>2151</v>
      </c>
      <c r="I609" s="789" t="s">
        <v>1358</v>
      </c>
      <c r="J609" s="789" t="s">
        <v>1332</v>
      </c>
      <c r="K609" s="813" t="s">
        <v>2152</v>
      </c>
      <c r="L609" s="789"/>
      <c r="M609" s="789" t="s">
        <v>2153</v>
      </c>
      <c r="N609" s="789"/>
      <c r="O609" s="789">
        <v>0</v>
      </c>
      <c r="P609" s="789"/>
      <c r="Q609" s="789">
        <v>0</v>
      </c>
      <c r="R609" s="789"/>
      <c r="S609" s="790">
        <f t="shared" si="9"/>
        <v>1</v>
      </c>
      <c r="T609" s="789" t="s">
        <v>2129</v>
      </c>
      <c r="U609" s="789"/>
    </row>
    <row r="610" spans="1:21" ht="31.8" thickBot="1">
      <c r="A610" s="785" t="s">
        <v>45</v>
      </c>
      <c r="B610" s="786" t="s">
        <v>2116</v>
      </c>
      <c r="C610" s="787" t="s">
        <v>674</v>
      </c>
      <c r="D610" s="787" t="s">
        <v>674</v>
      </c>
      <c r="E610" s="787" t="s">
        <v>2131</v>
      </c>
      <c r="F610" s="787" t="str">
        <f>IF($E610 = "", "", VLOOKUP($E610,'[1]levels of intervention'!$A$1:$B$12,2,FALSE))</f>
        <v>all</v>
      </c>
      <c r="G610" s="789"/>
      <c r="H610" s="789" t="s">
        <v>2148</v>
      </c>
      <c r="I610" s="789" t="s">
        <v>1358</v>
      </c>
      <c r="J610" s="789" t="s">
        <v>1903</v>
      </c>
      <c r="K610" s="789">
        <v>2</v>
      </c>
      <c r="L610" s="789"/>
      <c r="M610" s="789" t="s">
        <v>2133</v>
      </c>
      <c r="N610" s="789"/>
      <c r="O610" s="789">
        <v>2</v>
      </c>
      <c r="P610" s="789"/>
      <c r="Q610" s="789">
        <v>0</v>
      </c>
      <c r="R610" s="789"/>
      <c r="S610" s="790">
        <f t="shared" si="9"/>
        <v>1</v>
      </c>
      <c r="T610" s="789" t="s">
        <v>2154</v>
      </c>
      <c r="U610" s="789"/>
    </row>
    <row r="611" spans="1:21" ht="31.8" thickBot="1">
      <c r="A611" s="785" t="s">
        <v>45</v>
      </c>
      <c r="B611" s="786" t="s">
        <v>2116</v>
      </c>
      <c r="C611" s="787" t="s">
        <v>674</v>
      </c>
      <c r="D611" s="787" t="s">
        <v>674</v>
      </c>
      <c r="E611" s="787" t="s">
        <v>2131</v>
      </c>
      <c r="F611" s="787" t="str">
        <f>IF($E611 = "", "", VLOOKUP($E611,'[1]levels of intervention'!$A$1:$B$12,2,FALSE))</f>
        <v>all</v>
      </c>
      <c r="G611" s="789"/>
      <c r="H611" s="789" t="s">
        <v>2151</v>
      </c>
      <c r="I611" s="789" t="s">
        <v>1358</v>
      </c>
      <c r="J611" s="789" t="s">
        <v>1731</v>
      </c>
      <c r="K611" s="789">
        <v>2</v>
      </c>
      <c r="L611" s="789"/>
      <c r="M611" s="789" t="s">
        <v>2133</v>
      </c>
      <c r="N611" s="789"/>
      <c r="O611" s="789">
        <v>2</v>
      </c>
      <c r="P611" s="789"/>
      <c r="Q611" s="789">
        <v>0</v>
      </c>
      <c r="R611" s="789"/>
      <c r="S611" s="790">
        <f t="shared" si="9"/>
        <v>1</v>
      </c>
      <c r="T611" s="789" t="s">
        <v>2155</v>
      </c>
      <c r="U611" s="789"/>
    </row>
    <row r="612" spans="1:21" ht="31.8" thickBot="1">
      <c r="A612" s="785" t="s">
        <v>45</v>
      </c>
      <c r="B612" s="786" t="s">
        <v>2116</v>
      </c>
      <c r="C612" s="787" t="s">
        <v>674</v>
      </c>
      <c r="D612" s="787" t="s">
        <v>674</v>
      </c>
      <c r="E612" s="787" t="s">
        <v>2131</v>
      </c>
      <c r="F612" s="787" t="str">
        <f>IF($E612 = "", "", VLOOKUP($E612,'[1]levels of intervention'!$A$1:$B$12,2,FALSE))</f>
        <v>all</v>
      </c>
      <c r="G612" s="789"/>
      <c r="H612" s="789" t="s">
        <v>862</v>
      </c>
      <c r="I612" s="789" t="s">
        <v>1331</v>
      </c>
      <c r="J612" s="789" t="s">
        <v>2135</v>
      </c>
      <c r="K612" s="789">
        <v>1</v>
      </c>
      <c r="L612" s="789"/>
      <c r="M612" s="789">
        <v>5</v>
      </c>
      <c r="N612" s="789"/>
      <c r="O612" s="789">
        <v>5</v>
      </c>
      <c r="P612" s="789">
        <v>46.48</v>
      </c>
      <c r="Q612" s="789">
        <v>232.4</v>
      </c>
      <c r="R612" s="790">
        <v>0.05</v>
      </c>
      <c r="S612" s="790">
        <f t="shared" si="9"/>
        <v>0.05</v>
      </c>
      <c r="T612" s="789" t="s">
        <v>2156</v>
      </c>
      <c r="U612" s="809" t="s">
        <v>1984</v>
      </c>
    </row>
    <row r="613" spans="1:21" ht="47.4" thickBot="1">
      <c r="A613" s="785" t="s">
        <v>45</v>
      </c>
      <c r="B613" s="786" t="s">
        <v>2116</v>
      </c>
      <c r="C613" s="787" t="s">
        <v>674</v>
      </c>
      <c r="D613" s="787" t="s">
        <v>674</v>
      </c>
      <c r="E613" s="787" t="s">
        <v>2131</v>
      </c>
      <c r="F613" s="787" t="str">
        <f>IF($E613 = "", "", VLOOKUP($E613,'[1]levels of intervention'!$A$1:$B$12,2,FALSE))</f>
        <v>all</v>
      </c>
      <c r="G613" s="789"/>
      <c r="H613" s="789" t="s">
        <v>2157</v>
      </c>
      <c r="I613" s="789" t="s">
        <v>1358</v>
      </c>
      <c r="J613" s="789" t="s">
        <v>1332</v>
      </c>
      <c r="K613" s="789">
        <v>10</v>
      </c>
      <c r="L613" s="789"/>
      <c r="M613" s="789" t="s">
        <v>2133</v>
      </c>
      <c r="N613" s="789"/>
      <c r="O613" s="789">
        <v>10</v>
      </c>
      <c r="P613" s="789"/>
      <c r="Q613" s="789">
        <v>0</v>
      </c>
      <c r="R613" s="789"/>
      <c r="S613" s="790">
        <f t="shared" si="9"/>
        <v>1</v>
      </c>
      <c r="T613" s="789" t="s">
        <v>2158</v>
      </c>
      <c r="U613" s="789"/>
    </row>
    <row r="614" spans="1:21" ht="31.8" thickBot="1">
      <c r="A614" s="785" t="s">
        <v>45</v>
      </c>
      <c r="B614" s="786" t="s">
        <v>2116</v>
      </c>
      <c r="C614" s="787" t="s">
        <v>674</v>
      </c>
      <c r="D614" s="787" t="s">
        <v>674</v>
      </c>
      <c r="E614" s="787" t="s">
        <v>2131</v>
      </c>
      <c r="F614" s="787" t="str">
        <f>IF($E614 = "", "", VLOOKUP($E614,'[1]levels of intervention'!$A$1:$B$12,2,FALSE))</f>
        <v>all</v>
      </c>
      <c r="G614" s="789"/>
      <c r="H614" s="789" t="s">
        <v>2159</v>
      </c>
      <c r="I614" s="789" t="s">
        <v>1358</v>
      </c>
      <c r="J614" s="789" t="s">
        <v>1834</v>
      </c>
      <c r="K614" s="789">
        <v>3</v>
      </c>
      <c r="L614" s="789"/>
      <c r="M614" s="789" t="s">
        <v>2153</v>
      </c>
      <c r="N614" s="789"/>
      <c r="O614" s="789">
        <v>3</v>
      </c>
      <c r="P614" s="789"/>
      <c r="Q614" s="789">
        <v>0</v>
      </c>
      <c r="R614" s="789"/>
      <c r="S614" s="790">
        <f t="shared" si="9"/>
        <v>1</v>
      </c>
      <c r="T614" s="789" t="s">
        <v>2160</v>
      </c>
      <c r="U614" s="789"/>
    </row>
    <row r="615" spans="1:21" ht="78.599999999999994" thickBot="1">
      <c r="A615" s="785" t="s">
        <v>45</v>
      </c>
      <c r="B615" s="786" t="s">
        <v>2116</v>
      </c>
      <c r="C615" s="787" t="s">
        <v>674</v>
      </c>
      <c r="D615" s="787" t="s">
        <v>674</v>
      </c>
      <c r="E615" s="787" t="s">
        <v>2131</v>
      </c>
      <c r="F615" s="787" t="str">
        <f>IF($E615 = "", "", VLOOKUP($E615,'[1]levels of intervention'!$A$1:$B$12,2,FALSE))</f>
        <v>all</v>
      </c>
      <c r="G615" s="789"/>
      <c r="H615" s="789" t="s">
        <v>860</v>
      </c>
      <c r="I615" s="789" t="s">
        <v>1331</v>
      </c>
      <c r="J615" s="789" t="s">
        <v>2135</v>
      </c>
      <c r="K615" s="789">
        <v>2</v>
      </c>
      <c r="L615" s="789"/>
      <c r="M615" s="789" t="s">
        <v>2133</v>
      </c>
      <c r="N615" s="789"/>
      <c r="O615" s="789">
        <v>2</v>
      </c>
      <c r="P615" s="789">
        <v>0.69582999999999995</v>
      </c>
      <c r="Q615" s="789">
        <v>1.39</v>
      </c>
      <c r="R615" s="789"/>
      <c r="S615" s="790">
        <f t="shared" si="9"/>
        <v>1</v>
      </c>
      <c r="T615" s="789" t="s">
        <v>2129</v>
      </c>
      <c r="U615" s="789"/>
    </row>
    <row r="616" spans="1:21" ht="187.8" thickBot="1">
      <c r="A616" s="785" t="s">
        <v>45</v>
      </c>
      <c r="B616" s="786" t="s">
        <v>2116</v>
      </c>
      <c r="C616" s="787" t="s">
        <v>674</v>
      </c>
      <c r="D616" s="787" t="s">
        <v>674</v>
      </c>
      <c r="E616" s="787" t="s">
        <v>2131</v>
      </c>
      <c r="F616" s="787" t="str">
        <f>IF($E616 = "", "", VLOOKUP($E616,'[1]levels of intervention'!$A$1:$B$12,2,FALSE))</f>
        <v>all</v>
      </c>
      <c r="G616" s="789"/>
      <c r="H616" s="789" t="s">
        <v>839</v>
      </c>
      <c r="I616" s="789" t="s">
        <v>1331</v>
      </c>
      <c r="J616" s="789" t="s">
        <v>2161</v>
      </c>
      <c r="K616" s="789">
        <v>1</v>
      </c>
      <c r="L616" s="789">
        <v>2</v>
      </c>
      <c r="M616" s="789" t="s">
        <v>2153</v>
      </c>
      <c r="N616" s="789"/>
      <c r="O616" s="789">
        <v>2</v>
      </c>
      <c r="P616" s="789">
        <v>153.5155</v>
      </c>
      <c r="Q616" s="789">
        <v>307.02999999999997</v>
      </c>
      <c r="R616" s="790">
        <v>0.2</v>
      </c>
      <c r="S616" s="790">
        <f t="shared" si="9"/>
        <v>0.2</v>
      </c>
      <c r="T616" s="789" t="s">
        <v>2129</v>
      </c>
      <c r="U616" s="789"/>
    </row>
    <row r="617" spans="1:21" ht="78.599999999999994" thickBot="1">
      <c r="A617" s="785" t="s">
        <v>45</v>
      </c>
      <c r="B617" s="786" t="s">
        <v>2116</v>
      </c>
      <c r="C617" s="787" t="s">
        <v>674</v>
      </c>
      <c r="D617" s="787" t="s">
        <v>674</v>
      </c>
      <c r="E617" s="787" t="s">
        <v>2131</v>
      </c>
      <c r="F617" s="787" t="str">
        <f>IF($E617 = "", "", VLOOKUP($E617,'[1]levels of intervention'!$A$1:$B$12,2,FALSE))</f>
        <v>all</v>
      </c>
      <c r="G617" s="789"/>
      <c r="H617" s="789" t="s">
        <v>820</v>
      </c>
      <c r="I617" s="789" t="s">
        <v>1331</v>
      </c>
      <c r="J617" s="789" t="s">
        <v>2121</v>
      </c>
      <c r="K617" s="789">
        <v>2</v>
      </c>
      <c r="L617" s="789"/>
      <c r="M617" s="789">
        <v>2</v>
      </c>
      <c r="N617" s="789"/>
      <c r="O617" s="789">
        <v>4</v>
      </c>
      <c r="P617" s="789">
        <v>157.41999999999999</v>
      </c>
      <c r="Q617" s="789">
        <v>629.67999999999995</v>
      </c>
      <c r="R617" s="790">
        <v>0.2</v>
      </c>
      <c r="S617" s="790">
        <f t="shared" si="9"/>
        <v>0.2</v>
      </c>
      <c r="T617" s="789" t="s">
        <v>2130</v>
      </c>
      <c r="U617" s="789"/>
    </row>
    <row r="618" spans="1:21" ht="31.8" thickBot="1">
      <c r="A618" s="785" t="s">
        <v>45</v>
      </c>
      <c r="B618" s="786" t="s">
        <v>2116</v>
      </c>
      <c r="C618" s="787" t="s">
        <v>674</v>
      </c>
      <c r="D618" s="787" t="s">
        <v>674</v>
      </c>
      <c r="E618" s="787" t="s">
        <v>2162</v>
      </c>
      <c r="F618" s="787" t="str">
        <f>IF($E618 = "", "", VLOOKUP($E618,'[1]levels of intervention'!$A$1:$B$12,2,FALSE))</f>
        <v>tertiary</v>
      </c>
      <c r="G618" s="789"/>
      <c r="H618" s="789" t="s">
        <v>2148</v>
      </c>
      <c r="I618" s="789" t="s">
        <v>1358</v>
      </c>
      <c r="J618" s="789" t="s">
        <v>1903</v>
      </c>
      <c r="K618" s="789">
        <v>2</v>
      </c>
      <c r="L618" s="789"/>
      <c r="M618" s="789" t="s">
        <v>2133</v>
      </c>
      <c r="N618" s="789"/>
      <c r="O618" s="789">
        <v>2</v>
      </c>
      <c r="P618" s="789"/>
      <c r="Q618" s="789">
        <v>0</v>
      </c>
      <c r="R618" s="789"/>
      <c r="S618" s="790">
        <f t="shared" si="9"/>
        <v>1</v>
      </c>
      <c r="T618" s="789" t="s">
        <v>2154</v>
      </c>
      <c r="U618" s="789"/>
    </row>
    <row r="619" spans="1:21" ht="31.8" thickBot="1">
      <c r="A619" s="785" t="s">
        <v>45</v>
      </c>
      <c r="B619" s="786" t="s">
        <v>2116</v>
      </c>
      <c r="C619" s="787" t="s">
        <v>674</v>
      </c>
      <c r="D619" s="787" t="s">
        <v>674</v>
      </c>
      <c r="E619" s="787" t="s">
        <v>2162</v>
      </c>
      <c r="F619" s="787" t="str">
        <f>IF($E619 = "", "", VLOOKUP($E619,'[1]levels of intervention'!$A$1:$B$12,2,FALSE))</f>
        <v>tertiary</v>
      </c>
      <c r="G619" s="789"/>
      <c r="H619" s="789" t="s">
        <v>2151</v>
      </c>
      <c r="I619" s="789" t="s">
        <v>1358</v>
      </c>
      <c r="J619" s="789" t="s">
        <v>1731</v>
      </c>
      <c r="K619" s="789">
        <v>2</v>
      </c>
      <c r="L619" s="789"/>
      <c r="M619" s="789" t="s">
        <v>2133</v>
      </c>
      <c r="N619" s="789"/>
      <c r="O619" s="789">
        <v>2</v>
      </c>
      <c r="P619" s="789"/>
      <c r="Q619" s="789">
        <v>0</v>
      </c>
      <c r="R619" s="789"/>
      <c r="S619" s="790">
        <f t="shared" si="9"/>
        <v>1</v>
      </c>
      <c r="T619" s="789" t="s">
        <v>2155</v>
      </c>
      <c r="U619" s="789"/>
    </row>
    <row r="620" spans="1:21" ht="63" thickBot="1">
      <c r="A620" s="785" t="s">
        <v>45</v>
      </c>
      <c r="B620" s="786" t="s">
        <v>2116</v>
      </c>
      <c r="C620" s="787" t="s">
        <v>674</v>
      </c>
      <c r="D620" s="787" t="s">
        <v>674</v>
      </c>
      <c r="E620" s="787" t="s">
        <v>2162</v>
      </c>
      <c r="F620" s="787" t="str">
        <f>IF($E620 = "", "", VLOOKUP($E620,'[1]levels of intervention'!$A$1:$B$12,2,FALSE))</f>
        <v>tertiary</v>
      </c>
      <c r="G620" s="789"/>
      <c r="H620" s="789" t="s">
        <v>852</v>
      </c>
      <c r="I620" s="789" t="s">
        <v>1331</v>
      </c>
      <c r="J620" s="789" t="s">
        <v>1332</v>
      </c>
      <c r="K620" s="789">
        <v>20</v>
      </c>
      <c r="L620" s="789"/>
      <c r="M620" s="789">
        <v>1</v>
      </c>
      <c r="N620" s="789" t="s">
        <v>2128</v>
      </c>
      <c r="O620" s="789">
        <v>20</v>
      </c>
      <c r="P620" s="789">
        <v>148.69999999999999</v>
      </c>
      <c r="Q620" s="793">
        <v>2974</v>
      </c>
      <c r="R620" s="789"/>
      <c r="S620" s="790">
        <f t="shared" si="9"/>
        <v>1</v>
      </c>
      <c r="T620" s="789" t="s">
        <v>2134</v>
      </c>
      <c r="U620" s="789"/>
    </row>
    <row r="621" spans="1:21" ht="78.599999999999994" thickBot="1">
      <c r="A621" s="785" t="s">
        <v>45</v>
      </c>
      <c r="B621" s="786" t="s">
        <v>2116</v>
      </c>
      <c r="C621" s="787" t="s">
        <v>674</v>
      </c>
      <c r="D621" s="787" t="s">
        <v>674</v>
      </c>
      <c r="E621" s="787" t="s">
        <v>2162</v>
      </c>
      <c r="F621" s="787" t="str">
        <f>IF($E621 = "", "", VLOOKUP($E621,'[1]levels of intervention'!$A$1:$B$12,2,FALSE))</f>
        <v>tertiary</v>
      </c>
      <c r="G621" s="789"/>
      <c r="H621" s="789" t="s">
        <v>855</v>
      </c>
      <c r="I621" s="789" t="s">
        <v>1331</v>
      </c>
      <c r="J621" s="789" t="s">
        <v>1903</v>
      </c>
      <c r="K621" s="789">
        <v>3</v>
      </c>
      <c r="L621" s="789"/>
      <c r="M621" s="789">
        <v>1</v>
      </c>
      <c r="N621" s="789" t="s">
        <v>2128</v>
      </c>
      <c r="O621" s="789">
        <v>3</v>
      </c>
      <c r="P621" s="789">
        <v>43.09</v>
      </c>
      <c r="Q621" s="789">
        <v>129.27000000000001</v>
      </c>
      <c r="R621" s="789"/>
      <c r="S621" s="790">
        <f t="shared" si="9"/>
        <v>1</v>
      </c>
      <c r="T621" s="789" t="s">
        <v>2163</v>
      </c>
      <c r="U621" s="789"/>
    </row>
    <row r="622" spans="1:21" ht="94.2" thickBot="1">
      <c r="A622" s="785" t="s">
        <v>45</v>
      </c>
      <c r="B622" s="786" t="s">
        <v>2116</v>
      </c>
      <c r="C622" s="787" t="s">
        <v>674</v>
      </c>
      <c r="D622" s="787" t="s">
        <v>674</v>
      </c>
      <c r="E622" s="787" t="s">
        <v>2162</v>
      </c>
      <c r="F622" s="787" t="str">
        <f>IF($E622 = "", "", VLOOKUP($E622,'[1]levels of intervention'!$A$1:$B$12,2,FALSE))</f>
        <v>tertiary</v>
      </c>
      <c r="G622" s="789"/>
      <c r="H622" s="789" t="s">
        <v>854</v>
      </c>
      <c r="I622" s="789" t="s">
        <v>1331</v>
      </c>
      <c r="J622" s="789" t="s">
        <v>2135</v>
      </c>
      <c r="K622" s="789">
        <v>4</v>
      </c>
      <c r="L622" s="789"/>
      <c r="M622" s="789" t="s">
        <v>2136</v>
      </c>
      <c r="N622" s="789"/>
      <c r="O622" s="789">
        <v>4</v>
      </c>
      <c r="P622" s="789">
        <v>54.652250000000002</v>
      </c>
      <c r="Q622" s="789">
        <v>218.61</v>
      </c>
      <c r="R622" s="789"/>
      <c r="S622" s="790">
        <f t="shared" si="9"/>
        <v>1</v>
      </c>
      <c r="T622" s="789" t="s">
        <v>2137</v>
      </c>
      <c r="U622" s="789" t="s">
        <v>2138</v>
      </c>
    </row>
    <row r="623" spans="1:21" ht="63" thickBot="1">
      <c r="A623" s="785" t="s">
        <v>45</v>
      </c>
      <c r="B623" s="786" t="s">
        <v>2116</v>
      </c>
      <c r="C623" s="787" t="s">
        <v>674</v>
      </c>
      <c r="D623" s="787" t="s">
        <v>674</v>
      </c>
      <c r="E623" s="787" t="s">
        <v>2162</v>
      </c>
      <c r="F623" s="787" t="str">
        <f>IF($E623 = "", "", VLOOKUP($E623,'[1]levels of intervention'!$A$1:$B$12,2,FALSE))</f>
        <v>tertiary</v>
      </c>
      <c r="G623" s="789"/>
      <c r="H623" s="789" t="s">
        <v>853</v>
      </c>
      <c r="I623" s="789" t="s">
        <v>1331</v>
      </c>
      <c r="J623" s="789" t="s">
        <v>2139</v>
      </c>
      <c r="K623" s="789">
        <v>1</v>
      </c>
      <c r="L623" s="789"/>
      <c r="M623" s="789">
        <v>5</v>
      </c>
      <c r="N623" s="789"/>
      <c r="O623" s="789">
        <v>5</v>
      </c>
      <c r="P623" s="789">
        <v>178.43</v>
      </c>
      <c r="Q623" s="789">
        <v>892.15</v>
      </c>
      <c r="R623" s="789"/>
      <c r="S623" s="790">
        <f t="shared" si="9"/>
        <v>1</v>
      </c>
      <c r="T623" s="789" t="s">
        <v>2140</v>
      </c>
      <c r="U623" s="789"/>
    </row>
    <row r="624" spans="1:21" ht="31.8" thickBot="1">
      <c r="A624" s="785" t="s">
        <v>45</v>
      </c>
      <c r="B624" s="786" t="s">
        <v>2116</v>
      </c>
      <c r="C624" s="787" t="s">
        <v>674</v>
      </c>
      <c r="D624" s="787" t="s">
        <v>674</v>
      </c>
      <c r="E624" s="787" t="s">
        <v>2164</v>
      </c>
      <c r="F624" s="787" t="str">
        <f>IF($E624 = "", "", VLOOKUP($E624,'[1]levels of intervention'!$A$1:$B$12,2,FALSE))</f>
        <v>tertiary</v>
      </c>
      <c r="G624" s="789"/>
      <c r="H624" s="789" t="s">
        <v>862</v>
      </c>
      <c r="I624" s="789" t="s">
        <v>1331</v>
      </c>
      <c r="J624" s="789" t="s">
        <v>2135</v>
      </c>
      <c r="K624" s="789">
        <v>1</v>
      </c>
      <c r="L624" s="789">
        <v>1</v>
      </c>
      <c r="M624" s="789">
        <v>5</v>
      </c>
      <c r="N624" s="789"/>
      <c r="O624" s="789">
        <v>5</v>
      </c>
      <c r="P624" s="789">
        <v>46.48</v>
      </c>
      <c r="Q624" s="789">
        <v>232.4</v>
      </c>
      <c r="R624" s="789"/>
      <c r="S624" s="790">
        <f t="shared" si="9"/>
        <v>1</v>
      </c>
      <c r="T624" s="789" t="s">
        <v>2156</v>
      </c>
      <c r="U624" s="809" t="s">
        <v>1984</v>
      </c>
    </row>
    <row r="625" spans="1:21" ht="47.4" thickBot="1">
      <c r="A625" s="785" t="s">
        <v>45</v>
      </c>
      <c r="B625" s="786" t="s">
        <v>2116</v>
      </c>
      <c r="C625" s="787" t="s">
        <v>674</v>
      </c>
      <c r="D625" s="787" t="s">
        <v>674</v>
      </c>
      <c r="E625" s="787" t="s">
        <v>2164</v>
      </c>
      <c r="F625" s="787" t="str">
        <f>IF($E625 = "", "", VLOOKUP($E625,'[1]levels of intervention'!$A$1:$B$12,2,FALSE))</f>
        <v>tertiary</v>
      </c>
      <c r="G625" s="789"/>
      <c r="H625" s="789" t="s">
        <v>2157</v>
      </c>
      <c r="I625" s="789" t="s">
        <v>1358</v>
      </c>
      <c r="J625" s="789" t="s">
        <v>1332</v>
      </c>
      <c r="K625" s="789">
        <v>10</v>
      </c>
      <c r="L625" s="789"/>
      <c r="M625" s="789" t="s">
        <v>2133</v>
      </c>
      <c r="N625" s="789"/>
      <c r="O625" s="789">
        <v>10</v>
      </c>
      <c r="P625" s="789"/>
      <c r="Q625" s="789">
        <v>0</v>
      </c>
      <c r="R625" s="789"/>
      <c r="S625" s="790">
        <f t="shared" si="9"/>
        <v>1</v>
      </c>
      <c r="T625" s="789" t="s">
        <v>2158</v>
      </c>
      <c r="U625" s="789"/>
    </row>
    <row r="626" spans="1:21" ht="31.8" thickBot="1">
      <c r="A626" s="785" t="s">
        <v>45</v>
      </c>
      <c r="B626" s="786" t="s">
        <v>2116</v>
      </c>
      <c r="C626" s="787" t="s">
        <v>674</v>
      </c>
      <c r="D626" s="787" t="s">
        <v>674</v>
      </c>
      <c r="E626" s="787" t="s">
        <v>2162</v>
      </c>
      <c r="F626" s="787" t="str">
        <f>IF($E626 = "", "", VLOOKUP($E626,'[1]levels of intervention'!$A$1:$B$12,2,FALSE))</f>
        <v>tertiary</v>
      </c>
      <c r="G626" s="789"/>
      <c r="H626" s="789" t="s">
        <v>2159</v>
      </c>
      <c r="I626" s="789" t="s">
        <v>1358</v>
      </c>
      <c r="J626" s="789" t="s">
        <v>1834</v>
      </c>
      <c r="K626" s="789">
        <v>3</v>
      </c>
      <c r="L626" s="789"/>
      <c r="M626" s="789" t="s">
        <v>2153</v>
      </c>
      <c r="N626" s="789"/>
      <c r="O626" s="789">
        <v>3</v>
      </c>
      <c r="P626" s="789"/>
      <c r="Q626" s="789">
        <v>0</v>
      </c>
      <c r="R626" s="789"/>
      <c r="S626" s="790">
        <f t="shared" si="9"/>
        <v>1</v>
      </c>
      <c r="T626" s="789" t="s">
        <v>2160</v>
      </c>
      <c r="U626" s="789"/>
    </row>
    <row r="627" spans="1:21" ht="78.599999999999994" thickBot="1">
      <c r="A627" s="785" t="s">
        <v>45</v>
      </c>
      <c r="B627" s="786" t="s">
        <v>2116</v>
      </c>
      <c r="C627" s="787" t="s">
        <v>674</v>
      </c>
      <c r="D627" s="787" t="s">
        <v>674</v>
      </c>
      <c r="E627" s="787" t="s">
        <v>2162</v>
      </c>
      <c r="F627" s="787" t="str">
        <f>IF($E627 = "", "", VLOOKUP($E627,'[1]levels of intervention'!$A$1:$B$12,2,FALSE))</f>
        <v>tertiary</v>
      </c>
      <c r="G627" s="789"/>
      <c r="H627" s="789" t="s">
        <v>860</v>
      </c>
      <c r="I627" s="789" t="s">
        <v>1331</v>
      </c>
      <c r="J627" s="789" t="s">
        <v>2135</v>
      </c>
      <c r="K627" s="789">
        <v>2</v>
      </c>
      <c r="L627" s="789"/>
      <c r="M627" s="789" t="s">
        <v>2133</v>
      </c>
      <c r="N627" s="789"/>
      <c r="O627" s="789">
        <v>2</v>
      </c>
      <c r="P627" s="789">
        <v>0.69582999999999995</v>
      </c>
      <c r="Q627" s="789">
        <v>1.39</v>
      </c>
      <c r="R627" s="789"/>
      <c r="S627" s="790">
        <f t="shared" si="9"/>
        <v>1</v>
      </c>
      <c r="T627" s="789" t="s">
        <v>2129</v>
      </c>
      <c r="U627" s="789"/>
    </row>
    <row r="628" spans="1:21" ht="63" thickBot="1">
      <c r="A628" s="785" t="s">
        <v>45</v>
      </c>
      <c r="B628" s="786" t="s">
        <v>2116</v>
      </c>
      <c r="C628" s="787" t="s">
        <v>674</v>
      </c>
      <c r="D628" s="787" t="s">
        <v>674</v>
      </c>
      <c r="E628" s="787" t="s">
        <v>2164</v>
      </c>
      <c r="F628" s="787" t="str">
        <f>IF($E628 = "", "", VLOOKUP($E628,'[1]levels of intervention'!$A$1:$B$12,2,FALSE))</f>
        <v>tertiary</v>
      </c>
      <c r="G628" s="789"/>
      <c r="H628" s="789" t="s">
        <v>861</v>
      </c>
      <c r="I628" s="789" t="s">
        <v>1331</v>
      </c>
      <c r="J628" s="789" t="s">
        <v>1834</v>
      </c>
      <c r="K628" s="789">
        <v>15</v>
      </c>
      <c r="L628" s="789">
        <v>2</v>
      </c>
      <c r="M628" s="789">
        <v>7</v>
      </c>
      <c r="N628" s="789" t="s">
        <v>1546</v>
      </c>
      <c r="O628" s="789">
        <v>210</v>
      </c>
      <c r="P628" s="789">
        <v>27.37</v>
      </c>
      <c r="Q628" s="793">
        <v>5747.7</v>
      </c>
      <c r="R628" s="789"/>
      <c r="S628" s="790">
        <f t="shared" si="9"/>
        <v>1</v>
      </c>
      <c r="T628" s="789" t="s">
        <v>2165</v>
      </c>
      <c r="U628" s="809" t="s">
        <v>2143</v>
      </c>
    </row>
    <row r="629" spans="1:21" ht="187.8" thickBot="1">
      <c r="A629" s="785" t="s">
        <v>45</v>
      </c>
      <c r="B629" s="786" t="s">
        <v>2116</v>
      </c>
      <c r="C629" s="787" t="s">
        <v>674</v>
      </c>
      <c r="D629" s="787" t="s">
        <v>674</v>
      </c>
      <c r="E629" s="787" t="s">
        <v>2162</v>
      </c>
      <c r="F629" s="787" t="str">
        <f>IF($E629 = "", "", VLOOKUP($E629,'[1]levels of intervention'!$A$1:$B$12,2,FALSE))</f>
        <v>tertiary</v>
      </c>
      <c r="G629" s="789"/>
      <c r="H629" s="789" t="s">
        <v>839</v>
      </c>
      <c r="I629" s="789" t="s">
        <v>1331</v>
      </c>
      <c r="J629" s="789" t="s">
        <v>2161</v>
      </c>
      <c r="K629" s="813" t="s">
        <v>2166</v>
      </c>
      <c r="L629" s="789"/>
      <c r="M629" s="789" t="s">
        <v>2153</v>
      </c>
      <c r="N629" s="789"/>
      <c r="O629" s="789">
        <v>0</v>
      </c>
      <c r="P629" s="789">
        <v>153.5155</v>
      </c>
      <c r="Q629" s="789">
        <v>0</v>
      </c>
      <c r="R629" s="789"/>
      <c r="S629" s="790">
        <f t="shared" si="9"/>
        <v>1</v>
      </c>
      <c r="T629" s="789" t="s">
        <v>2129</v>
      </c>
      <c r="U629" s="789"/>
    </row>
    <row r="630" spans="1:21" ht="94.2" thickBot="1">
      <c r="A630" s="785" t="s">
        <v>45</v>
      </c>
      <c r="B630" s="786" t="s">
        <v>2116</v>
      </c>
      <c r="C630" s="787" t="s">
        <v>674</v>
      </c>
      <c r="D630" s="787" t="s">
        <v>674</v>
      </c>
      <c r="E630" s="787" t="s">
        <v>2162</v>
      </c>
      <c r="F630" s="787" t="str">
        <f>IF($E630 = "", "", VLOOKUP($E630,'[1]levels of intervention'!$A$1:$B$12,2,FALSE))</f>
        <v>tertiary</v>
      </c>
      <c r="G630" s="789"/>
      <c r="H630" s="789" t="s">
        <v>859</v>
      </c>
      <c r="I630" s="789" t="s">
        <v>1331</v>
      </c>
      <c r="J630" s="789" t="s">
        <v>2119</v>
      </c>
      <c r="K630" s="813" t="s">
        <v>2166</v>
      </c>
      <c r="L630" s="789"/>
      <c r="M630" s="789">
        <v>7</v>
      </c>
      <c r="N630" s="789" t="s">
        <v>1546</v>
      </c>
      <c r="O630" s="789">
        <v>7</v>
      </c>
      <c r="P630" s="789">
        <v>676.74</v>
      </c>
      <c r="Q630" s="793">
        <v>4737.18</v>
      </c>
      <c r="R630" s="789"/>
      <c r="S630" s="790">
        <f t="shared" si="9"/>
        <v>1</v>
      </c>
      <c r="T630" s="789" t="s">
        <v>2129</v>
      </c>
      <c r="U630" s="789" t="s">
        <v>2167</v>
      </c>
    </row>
    <row r="631" spans="1:21" ht="94.2" thickBot="1">
      <c r="A631" s="785" t="s">
        <v>45</v>
      </c>
      <c r="B631" s="786" t="s">
        <v>2116</v>
      </c>
      <c r="C631" s="787" t="s">
        <v>674</v>
      </c>
      <c r="D631" s="787" t="s">
        <v>674</v>
      </c>
      <c r="E631" s="787" t="s">
        <v>2162</v>
      </c>
      <c r="F631" s="787" t="str">
        <f>IF($E631 = "", "", VLOOKUP($E631,'[1]levels of intervention'!$A$1:$B$12,2,FALSE))</f>
        <v>tertiary</v>
      </c>
      <c r="G631" s="789"/>
      <c r="H631" s="789" t="s">
        <v>833</v>
      </c>
      <c r="I631" s="789" t="s">
        <v>1331</v>
      </c>
      <c r="J631" s="789" t="s">
        <v>2135</v>
      </c>
      <c r="K631" s="789">
        <v>2</v>
      </c>
      <c r="L631" s="789"/>
      <c r="M631" s="789">
        <v>1</v>
      </c>
      <c r="N631" s="789"/>
      <c r="O631" s="789">
        <v>2</v>
      </c>
      <c r="P631" s="789">
        <v>17.702000000000002</v>
      </c>
      <c r="Q631" s="789">
        <v>35.4</v>
      </c>
      <c r="R631" s="789"/>
      <c r="S631" s="790">
        <f t="shared" si="9"/>
        <v>1</v>
      </c>
      <c r="T631" s="789" t="s">
        <v>2129</v>
      </c>
      <c r="U631" s="789"/>
    </row>
    <row r="632" spans="1:21" ht="94.2" thickBot="1">
      <c r="A632" s="785" t="s">
        <v>45</v>
      </c>
      <c r="B632" s="786" t="s">
        <v>2116</v>
      </c>
      <c r="C632" s="787" t="s">
        <v>674</v>
      </c>
      <c r="D632" s="787" t="s">
        <v>674</v>
      </c>
      <c r="E632" s="787" t="s">
        <v>2162</v>
      </c>
      <c r="F632" s="787" t="str">
        <f>IF($E632 = "", "", VLOOKUP($E632,'[1]levels of intervention'!$A$1:$B$12,2,FALSE))</f>
        <v>tertiary</v>
      </c>
      <c r="G632" s="789"/>
      <c r="H632" s="789" t="s">
        <v>833</v>
      </c>
      <c r="I632" s="789" t="s">
        <v>1331</v>
      </c>
      <c r="J632" s="789" t="s">
        <v>2121</v>
      </c>
      <c r="K632" s="789">
        <v>14</v>
      </c>
      <c r="L632" s="789"/>
      <c r="M632" s="789">
        <v>2</v>
      </c>
      <c r="N632" s="789"/>
      <c r="O632" s="789">
        <v>28</v>
      </c>
      <c r="P632" s="789">
        <v>17.702000000000002</v>
      </c>
      <c r="Q632" s="789">
        <v>495.66</v>
      </c>
      <c r="R632" s="789"/>
      <c r="S632" s="790">
        <f t="shared" si="9"/>
        <v>1</v>
      </c>
      <c r="T632" s="789" t="s">
        <v>2130</v>
      </c>
      <c r="U632" s="789"/>
    </row>
    <row r="633" spans="1:21" ht="78.599999999999994" thickBot="1">
      <c r="A633" s="785" t="s">
        <v>45</v>
      </c>
      <c r="B633" s="786" t="s">
        <v>2116</v>
      </c>
      <c r="C633" s="787" t="s">
        <v>674</v>
      </c>
      <c r="D633" s="787" t="s">
        <v>674</v>
      </c>
      <c r="E633" s="787" t="s">
        <v>2162</v>
      </c>
      <c r="F633" s="787" t="str">
        <f>IF($E633 = "", "", VLOOKUP($E633,'[1]levels of intervention'!$A$1:$B$12,2,FALSE))</f>
        <v>tertiary</v>
      </c>
      <c r="G633" s="789"/>
      <c r="H633" s="789" t="s">
        <v>820</v>
      </c>
      <c r="I633" s="789" t="s">
        <v>1331</v>
      </c>
      <c r="J633" s="789" t="s">
        <v>2121</v>
      </c>
      <c r="K633" s="789">
        <v>2</v>
      </c>
      <c r="L633" s="789"/>
      <c r="M633" s="789">
        <v>2</v>
      </c>
      <c r="N633" s="789"/>
      <c r="O633" s="789">
        <v>4</v>
      </c>
      <c r="P633" s="789">
        <v>157.41999999999999</v>
      </c>
      <c r="Q633" s="789">
        <v>629.67999999999995</v>
      </c>
      <c r="R633" s="789"/>
      <c r="S633" s="790">
        <f t="shared" si="9"/>
        <v>1</v>
      </c>
      <c r="T633" s="789" t="s">
        <v>2130</v>
      </c>
      <c r="U633" s="789"/>
    </row>
    <row r="634" spans="1:21" ht="31.8" thickBot="1">
      <c r="A634" s="785" t="s">
        <v>45</v>
      </c>
      <c r="B634" s="786" t="s">
        <v>2116</v>
      </c>
      <c r="C634" s="787" t="s">
        <v>674</v>
      </c>
      <c r="D634" s="787" t="s">
        <v>674</v>
      </c>
      <c r="E634" s="787" t="s">
        <v>2162</v>
      </c>
      <c r="F634" s="787" t="str">
        <f>IF($E634 = "", "", VLOOKUP($E634,'[1]levels of intervention'!$A$1:$B$12,2,FALSE))</f>
        <v>tertiary</v>
      </c>
      <c r="G634" s="789"/>
      <c r="H634" s="789" t="s">
        <v>2120</v>
      </c>
      <c r="I634" s="789" t="s">
        <v>1358</v>
      </c>
      <c r="J634" s="789" t="s">
        <v>2121</v>
      </c>
      <c r="K634" s="789" t="s">
        <v>2144</v>
      </c>
      <c r="L634" s="789"/>
      <c r="M634" s="789">
        <v>2</v>
      </c>
      <c r="N634" s="789"/>
      <c r="O634" s="789">
        <v>2</v>
      </c>
      <c r="P634" s="789"/>
      <c r="Q634" s="789">
        <v>0</v>
      </c>
      <c r="R634" s="789"/>
      <c r="S634" s="790">
        <f t="shared" si="9"/>
        <v>1</v>
      </c>
      <c r="T634" s="789" t="s">
        <v>2130</v>
      </c>
      <c r="U634" s="789"/>
    </row>
    <row r="635" spans="1:21" ht="31.8" thickBot="1">
      <c r="A635" s="785" t="s">
        <v>45</v>
      </c>
      <c r="B635" s="786" t="s">
        <v>2116</v>
      </c>
      <c r="C635" s="787" t="s">
        <v>674</v>
      </c>
      <c r="D635" s="787" t="s">
        <v>674</v>
      </c>
      <c r="E635" s="787" t="s">
        <v>2162</v>
      </c>
      <c r="F635" s="787" t="str">
        <f>IF($E635 = "", "", VLOOKUP($E635,'[1]levels of intervention'!$A$1:$B$12,2,FALSE))</f>
        <v>tertiary</v>
      </c>
      <c r="G635" s="789"/>
      <c r="H635" s="789" t="s">
        <v>2145</v>
      </c>
      <c r="I635" s="789" t="s">
        <v>1358</v>
      </c>
      <c r="J635" s="789" t="s">
        <v>2121</v>
      </c>
      <c r="K635" s="789" t="s">
        <v>2168</v>
      </c>
      <c r="L635" s="789"/>
      <c r="M635" s="789">
        <v>2</v>
      </c>
      <c r="N635" s="789"/>
      <c r="O635" s="789">
        <v>2</v>
      </c>
      <c r="P635" s="789"/>
      <c r="Q635" s="789">
        <v>0</v>
      </c>
      <c r="R635" s="789"/>
      <c r="S635" s="790">
        <f t="shared" si="9"/>
        <v>1</v>
      </c>
      <c r="T635" s="789" t="s">
        <v>2130</v>
      </c>
      <c r="U635" s="789"/>
    </row>
    <row r="636" spans="1:21" ht="29.4" thickBot="1">
      <c r="A636" s="785" t="s">
        <v>45</v>
      </c>
      <c r="B636" s="786" t="s">
        <v>2116</v>
      </c>
      <c r="C636" s="787" t="s">
        <v>674</v>
      </c>
      <c r="D636" s="787" t="s">
        <v>674</v>
      </c>
      <c r="E636" s="787" t="s">
        <v>2162</v>
      </c>
      <c r="F636" s="787" t="str">
        <f>IF($E636 = "", "", VLOOKUP($E636,'[1]levels of intervention'!$A$1:$B$12,2,FALSE))</f>
        <v>tertiary</v>
      </c>
      <c r="G636" s="789"/>
      <c r="H636" s="789" t="s">
        <v>2124</v>
      </c>
      <c r="I636" s="789" t="s">
        <v>1358</v>
      </c>
      <c r="J636" s="789" t="s">
        <v>2127</v>
      </c>
      <c r="K636" s="789">
        <v>30</v>
      </c>
      <c r="L636" s="789"/>
      <c r="M636" s="789" t="s">
        <v>2133</v>
      </c>
      <c r="N636" s="789"/>
      <c r="O636" s="789">
        <v>30</v>
      </c>
      <c r="P636" s="789"/>
      <c r="Q636" s="789">
        <v>0</v>
      </c>
      <c r="R636" s="789"/>
      <c r="S636" s="790">
        <f t="shared" si="9"/>
        <v>1</v>
      </c>
      <c r="T636" s="789" t="s">
        <v>2129</v>
      </c>
      <c r="U636" s="789"/>
    </row>
    <row r="637" spans="1:21" ht="29.4" thickBot="1">
      <c r="A637" s="785" t="s">
        <v>45</v>
      </c>
      <c r="B637" s="786" t="s">
        <v>2116</v>
      </c>
      <c r="C637" s="787" t="s">
        <v>674</v>
      </c>
      <c r="D637" s="787" t="s">
        <v>674</v>
      </c>
      <c r="E637" s="787" t="s">
        <v>2162</v>
      </c>
      <c r="F637" s="787" t="str">
        <f>IF($E637 = "", "", VLOOKUP($E637,'[1]levels of intervention'!$A$1:$B$12,2,FALSE))</f>
        <v>tertiary</v>
      </c>
      <c r="G637" s="789"/>
      <c r="H637" s="789" t="s">
        <v>2169</v>
      </c>
      <c r="I637" s="789" t="s">
        <v>1358</v>
      </c>
      <c r="J637" s="789" t="s">
        <v>2127</v>
      </c>
      <c r="K637" s="789">
        <v>30</v>
      </c>
      <c r="L637" s="789"/>
      <c r="M637" s="789" t="s">
        <v>2133</v>
      </c>
      <c r="N637" s="789"/>
      <c r="O637" s="789">
        <v>30</v>
      </c>
      <c r="P637" s="789"/>
      <c r="Q637" s="789">
        <v>0</v>
      </c>
      <c r="R637" s="789"/>
      <c r="S637" s="790">
        <f t="shared" si="9"/>
        <v>1</v>
      </c>
      <c r="T637" s="789" t="s">
        <v>2129</v>
      </c>
      <c r="U637" s="789"/>
    </row>
    <row r="638" spans="1:21" ht="29.4" thickBot="1">
      <c r="A638" s="785" t="s">
        <v>45</v>
      </c>
      <c r="B638" s="786" t="s">
        <v>2116</v>
      </c>
      <c r="C638" s="787" t="s">
        <v>674</v>
      </c>
      <c r="D638" s="787" t="s">
        <v>674</v>
      </c>
      <c r="E638" s="787" t="s">
        <v>2162</v>
      </c>
      <c r="F638" s="787" t="str">
        <f>IF($E638 = "", "", VLOOKUP($E638,'[1]levels of intervention'!$A$1:$B$12,2,FALSE))</f>
        <v>tertiary</v>
      </c>
      <c r="G638" s="789"/>
      <c r="H638" s="789" t="s">
        <v>2146</v>
      </c>
      <c r="I638" s="789" t="s">
        <v>1358</v>
      </c>
      <c r="J638" s="789" t="s">
        <v>2127</v>
      </c>
      <c r="K638" s="789">
        <v>20</v>
      </c>
      <c r="L638" s="789"/>
      <c r="M638" s="789" t="s">
        <v>2133</v>
      </c>
      <c r="N638" s="789"/>
      <c r="O638" s="789">
        <v>20</v>
      </c>
      <c r="P638" s="789"/>
      <c r="Q638" s="789">
        <v>0</v>
      </c>
      <c r="R638" s="789"/>
      <c r="S638" s="790">
        <f t="shared" si="9"/>
        <v>1</v>
      </c>
      <c r="T638" s="789" t="s">
        <v>2129</v>
      </c>
      <c r="U638" s="789"/>
    </row>
    <row r="639" spans="1:21" ht="47.4" thickBot="1">
      <c r="A639" s="797" t="s">
        <v>45</v>
      </c>
      <c r="B639" s="797" t="s">
        <v>2170</v>
      </c>
      <c r="C639" s="816" t="s">
        <v>677</v>
      </c>
      <c r="D639" s="797" t="s">
        <v>677</v>
      </c>
      <c r="E639" s="797" t="s">
        <v>2171</v>
      </c>
      <c r="F639" s="787" t="str">
        <f>IF($E639 = "", "", VLOOKUP($E639,'[1]levels of intervention'!$A$1:$B$12,2,FALSE))</f>
        <v>primary</v>
      </c>
      <c r="G639" s="797"/>
      <c r="H639" s="797" t="s">
        <v>866</v>
      </c>
      <c r="I639" s="797" t="s">
        <v>1331</v>
      </c>
      <c r="J639" s="797" t="s">
        <v>1903</v>
      </c>
      <c r="K639" s="797"/>
      <c r="L639" s="797"/>
      <c r="M639" s="797"/>
      <c r="N639" s="797"/>
      <c r="O639" s="797">
        <v>0</v>
      </c>
      <c r="P639" s="797"/>
      <c r="Q639" s="797">
        <v>0</v>
      </c>
      <c r="R639" s="797"/>
      <c r="S639" s="790">
        <f t="shared" si="9"/>
        <v>1</v>
      </c>
      <c r="T639" s="797"/>
      <c r="U639" s="797"/>
    </row>
    <row r="640" spans="1:21" ht="94.2" thickBot="1">
      <c r="A640" s="785" t="s">
        <v>45</v>
      </c>
      <c r="B640" s="786" t="s">
        <v>2170</v>
      </c>
      <c r="C640" s="816" t="s">
        <v>677</v>
      </c>
      <c r="D640" s="787" t="s">
        <v>677</v>
      </c>
      <c r="E640" s="787" t="s">
        <v>2171</v>
      </c>
      <c r="F640" s="787" t="str">
        <f>IF($E640 = "", "", VLOOKUP($E640,'[1]levels of intervention'!$A$1:$B$12,2,FALSE))</f>
        <v>primary</v>
      </c>
      <c r="G640" s="789"/>
      <c r="H640" s="789" t="s">
        <v>859</v>
      </c>
      <c r="I640" s="789" t="s">
        <v>1331</v>
      </c>
      <c r="J640" s="789" t="s">
        <v>2119</v>
      </c>
      <c r="K640" s="813" t="s">
        <v>2166</v>
      </c>
      <c r="L640" s="789"/>
      <c r="M640" s="789">
        <v>7</v>
      </c>
      <c r="N640" s="789" t="s">
        <v>1546</v>
      </c>
      <c r="O640" s="789">
        <v>7</v>
      </c>
      <c r="P640" s="789">
        <v>676.74</v>
      </c>
      <c r="Q640" s="793">
        <v>4737.18</v>
      </c>
      <c r="R640" s="789"/>
      <c r="S640" s="790">
        <f t="shared" si="9"/>
        <v>1</v>
      </c>
      <c r="T640" s="789" t="s">
        <v>2129</v>
      </c>
      <c r="U640" s="789" t="s">
        <v>2167</v>
      </c>
    </row>
    <row r="641" spans="1:21" ht="94.2" thickBot="1">
      <c r="A641" s="785" t="s">
        <v>45</v>
      </c>
      <c r="B641" s="786" t="s">
        <v>2170</v>
      </c>
      <c r="C641" s="816" t="s">
        <v>677</v>
      </c>
      <c r="D641" s="787" t="s">
        <v>677</v>
      </c>
      <c r="E641" s="787" t="s">
        <v>2171</v>
      </c>
      <c r="F641" s="787" t="str">
        <f>IF($E641 = "", "", VLOOKUP($E641,'[1]levels of intervention'!$A$1:$B$12,2,FALSE))</f>
        <v>primary</v>
      </c>
      <c r="G641" s="789"/>
      <c r="H641" s="789" t="s">
        <v>833</v>
      </c>
      <c r="I641" s="789" t="s">
        <v>1331</v>
      </c>
      <c r="J641" s="789" t="s">
        <v>2121</v>
      </c>
      <c r="K641" s="789">
        <v>2</v>
      </c>
      <c r="L641" s="789"/>
      <c r="M641" s="789">
        <v>2</v>
      </c>
      <c r="N641" s="789"/>
      <c r="O641" s="789">
        <v>4</v>
      </c>
      <c r="P641" s="789">
        <v>17.702000000000002</v>
      </c>
      <c r="Q641" s="789">
        <v>70.81</v>
      </c>
      <c r="R641" s="789"/>
      <c r="S641" s="790">
        <f t="shared" si="9"/>
        <v>1</v>
      </c>
      <c r="T641" s="789" t="s">
        <v>2130</v>
      </c>
      <c r="U641" s="789"/>
    </row>
    <row r="642" spans="1:21" ht="63" thickBot="1">
      <c r="A642" s="785" t="s">
        <v>45</v>
      </c>
      <c r="B642" s="786" t="s">
        <v>2170</v>
      </c>
      <c r="C642" s="816" t="s">
        <v>677</v>
      </c>
      <c r="D642" s="787" t="s">
        <v>677</v>
      </c>
      <c r="E642" s="787" t="s">
        <v>2171</v>
      </c>
      <c r="F642" s="787" t="str">
        <f>IF($E642 = "", "", VLOOKUP($E642,'[1]levels of intervention'!$A$1:$B$12,2,FALSE))</f>
        <v>primary</v>
      </c>
      <c r="G642" s="789"/>
      <c r="H642" s="789" t="s">
        <v>852</v>
      </c>
      <c r="I642" s="789" t="s">
        <v>1331</v>
      </c>
      <c r="J642" s="789" t="s">
        <v>1903</v>
      </c>
      <c r="K642" s="789">
        <v>20</v>
      </c>
      <c r="L642" s="789"/>
      <c r="M642" s="789" t="s">
        <v>2133</v>
      </c>
      <c r="N642" s="789"/>
      <c r="O642" s="789">
        <v>20</v>
      </c>
      <c r="P642" s="789">
        <v>148.69999999999999</v>
      </c>
      <c r="Q642" s="793">
        <v>2974</v>
      </c>
      <c r="R642" s="789"/>
      <c r="S642" s="790">
        <f t="shared" si="9"/>
        <v>1</v>
      </c>
      <c r="T642" s="789" t="s">
        <v>2134</v>
      </c>
      <c r="U642" s="789"/>
    </row>
    <row r="643" spans="1:21" ht="31.8" thickBot="1">
      <c r="A643" s="797" t="s">
        <v>45</v>
      </c>
      <c r="B643" s="797" t="s">
        <v>2172</v>
      </c>
      <c r="C643" s="816" t="s">
        <v>55</v>
      </c>
      <c r="D643" s="798" t="s">
        <v>2173</v>
      </c>
      <c r="E643" s="797"/>
      <c r="F643" s="787" t="str">
        <f>IF($E643 = "", "", VLOOKUP($E643,'[1]levels of intervention'!$A$1:$B$12,2,FALSE))</f>
        <v/>
      </c>
      <c r="G643" s="797"/>
      <c r="H643" s="797" t="s">
        <v>2148</v>
      </c>
      <c r="I643" s="797" t="s">
        <v>1358</v>
      </c>
      <c r="J643" s="797"/>
      <c r="K643" s="797"/>
      <c r="L643" s="797"/>
      <c r="M643" s="797"/>
      <c r="N643" s="797"/>
      <c r="O643" s="797">
        <v>0</v>
      </c>
      <c r="P643" s="797"/>
      <c r="Q643" s="797">
        <v>0</v>
      </c>
      <c r="R643" s="797"/>
      <c r="S643" s="790">
        <f t="shared" si="9"/>
        <v>1</v>
      </c>
      <c r="T643" s="797" t="s">
        <v>2174</v>
      </c>
      <c r="U643" s="797"/>
    </row>
    <row r="644" spans="1:21" ht="31.8" thickBot="1">
      <c r="A644" s="797" t="s">
        <v>45</v>
      </c>
      <c r="B644" s="797" t="s">
        <v>2172</v>
      </c>
      <c r="C644" s="816" t="s">
        <v>55</v>
      </c>
      <c r="D644" s="798" t="s">
        <v>2175</v>
      </c>
      <c r="E644" s="797"/>
      <c r="F644" s="787" t="str">
        <f>IF($E644 = "", "", VLOOKUP($E644,'[1]levels of intervention'!$A$1:$B$12,2,FALSE))</f>
        <v/>
      </c>
      <c r="G644" s="797"/>
      <c r="H644" s="797" t="s">
        <v>2151</v>
      </c>
      <c r="I644" s="797" t="s">
        <v>1358</v>
      </c>
      <c r="J644" s="797"/>
      <c r="K644" s="797"/>
      <c r="L644" s="797"/>
      <c r="M644" s="797"/>
      <c r="N644" s="797"/>
      <c r="O644" s="797">
        <v>0</v>
      </c>
      <c r="P644" s="797"/>
      <c r="Q644" s="797">
        <v>0</v>
      </c>
      <c r="R644" s="797"/>
      <c r="S644" s="790">
        <f t="shared" ref="S644:S707" si="10">IF(R644="",1,R644)</f>
        <v>1</v>
      </c>
      <c r="T644" s="797" t="s">
        <v>2174</v>
      </c>
      <c r="U644" s="797"/>
    </row>
    <row r="645" spans="1:21" ht="35.4" thickBot="1">
      <c r="A645" s="785" t="s">
        <v>45</v>
      </c>
      <c r="B645" s="786" t="s">
        <v>2172</v>
      </c>
      <c r="C645" s="787" t="s">
        <v>665</v>
      </c>
      <c r="D645" s="787" t="s">
        <v>665</v>
      </c>
      <c r="E645" s="787" t="s">
        <v>2117</v>
      </c>
      <c r="F645" s="787" t="str">
        <f>IF($E645 = "", "", VLOOKUP($E645,'[1]levels of intervention'!$A$1:$B$12,2,FALSE))</f>
        <v>community</v>
      </c>
      <c r="G645" s="789"/>
      <c r="H645" s="789" t="s">
        <v>2176</v>
      </c>
      <c r="I645" s="789" t="s">
        <v>1358</v>
      </c>
      <c r="J645" s="789" t="s">
        <v>2177</v>
      </c>
      <c r="K645" s="789">
        <v>3</v>
      </c>
      <c r="L645" s="789"/>
      <c r="M645" s="789" t="s">
        <v>2133</v>
      </c>
      <c r="N645" s="789"/>
      <c r="O645" s="789">
        <v>3</v>
      </c>
      <c r="P645" s="789"/>
      <c r="Q645" s="789">
        <v>0</v>
      </c>
      <c r="R645" s="789"/>
      <c r="S645" s="790">
        <f t="shared" si="10"/>
        <v>1</v>
      </c>
      <c r="T645" s="789" t="s">
        <v>2178</v>
      </c>
      <c r="U645" s="789"/>
    </row>
    <row r="646" spans="1:21" ht="47.4" thickBot="1">
      <c r="A646" s="785" t="s">
        <v>45</v>
      </c>
      <c r="B646" s="786" t="s">
        <v>2172</v>
      </c>
      <c r="C646" s="787" t="s">
        <v>665</v>
      </c>
      <c r="D646" s="787" t="s">
        <v>665</v>
      </c>
      <c r="E646" s="787" t="s">
        <v>2117</v>
      </c>
      <c r="F646" s="787" t="str">
        <f>IF($E646 = "", "", VLOOKUP($E646,'[1]levels of intervention'!$A$1:$B$12,2,FALSE))</f>
        <v>community</v>
      </c>
      <c r="G646" s="789"/>
      <c r="H646" s="789" t="s">
        <v>2179</v>
      </c>
      <c r="I646" s="789" t="s">
        <v>1358</v>
      </c>
      <c r="J646" s="789" t="s">
        <v>2180</v>
      </c>
      <c r="K646" s="789">
        <v>10</v>
      </c>
      <c r="L646" s="789"/>
      <c r="M646" s="789" t="s">
        <v>2133</v>
      </c>
      <c r="N646" s="789"/>
      <c r="O646" s="789">
        <v>10</v>
      </c>
      <c r="P646" s="789"/>
      <c r="Q646" s="789">
        <v>0</v>
      </c>
      <c r="R646" s="789"/>
      <c r="S646" s="790">
        <f t="shared" si="10"/>
        <v>1</v>
      </c>
      <c r="T646" s="789" t="s">
        <v>2178</v>
      </c>
      <c r="U646" s="789"/>
    </row>
    <row r="647" spans="1:21" ht="109.8" thickBot="1">
      <c r="A647" s="785" t="s">
        <v>45</v>
      </c>
      <c r="B647" s="786" t="s">
        <v>2172</v>
      </c>
      <c r="C647" s="787" t="s">
        <v>665</v>
      </c>
      <c r="D647" s="787" t="s">
        <v>665</v>
      </c>
      <c r="E647" s="787" t="s">
        <v>2117</v>
      </c>
      <c r="F647" s="787" t="str">
        <f>IF($E647 = "", "", VLOOKUP($E647,'[1]levels of intervention'!$A$1:$B$12,2,FALSE))</f>
        <v>community</v>
      </c>
      <c r="G647" s="789"/>
      <c r="H647" s="789" t="s">
        <v>836</v>
      </c>
      <c r="I647" s="789" t="s">
        <v>1331</v>
      </c>
      <c r="J647" s="789" t="s">
        <v>2127</v>
      </c>
      <c r="K647" s="789">
        <v>30</v>
      </c>
      <c r="L647" s="789"/>
      <c r="M647" s="789" t="s">
        <v>2133</v>
      </c>
      <c r="N647" s="789"/>
      <c r="O647" s="789">
        <v>30</v>
      </c>
      <c r="P647" s="789">
        <v>90.56</v>
      </c>
      <c r="Q647" s="793">
        <v>2716.8</v>
      </c>
      <c r="R647" s="790">
        <v>1</v>
      </c>
      <c r="S647" s="790">
        <f t="shared" si="10"/>
        <v>1</v>
      </c>
      <c r="T647" s="789" t="s">
        <v>2178</v>
      </c>
      <c r="U647" s="789"/>
    </row>
    <row r="648" spans="1:21" ht="78.599999999999994" thickBot="1">
      <c r="A648" s="785" t="s">
        <v>45</v>
      </c>
      <c r="B648" s="786" t="s">
        <v>2172</v>
      </c>
      <c r="C648" s="787" t="s">
        <v>669</v>
      </c>
      <c r="D648" s="787" t="s">
        <v>669</v>
      </c>
      <c r="E648" s="787" t="s">
        <v>2171</v>
      </c>
      <c r="F648" s="787" t="str">
        <f>IF($E648 = "", "", VLOOKUP($E648,'[1]levels of intervention'!$A$1:$B$12,2,FALSE))</f>
        <v>primary</v>
      </c>
      <c r="G648" s="789"/>
      <c r="H648" s="789" t="s">
        <v>846</v>
      </c>
      <c r="I648" s="789" t="s">
        <v>1331</v>
      </c>
      <c r="J648" s="789" t="s">
        <v>2127</v>
      </c>
      <c r="K648" s="789">
        <v>20</v>
      </c>
      <c r="L648" s="789"/>
      <c r="M648" s="789" t="s">
        <v>2133</v>
      </c>
      <c r="N648" s="789"/>
      <c r="O648" s="789">
        <v>20</v>
      </c>
      <c r="P648" s="789">
        <v>4.5031999999999996</v>
      </c>
      <c r="Q648" s="789">
        <v>90.06</v>
      </c>
      <c r="R648" s="790">
        <v>1</v>
      </c>
      <c r="S648" s="790">
        <f t="shared" si="10"/>
        <v>1</v>
      </c>
      <c r="T648" s="789" t="s">
        <v>2178</v>
      </c>
      <c r="U648" s="789"/>
    </row>
    <row r="649" spans="1:21" ht="35.4" thickBot="1">
      <c r="A649" s="785" t="s">
        <v>45</v>
      </c>
      <c r="B649" s="786" t="s">
        <v>2172</v>
      </c>
      <c r="C649" s="787" t="s">
        <v>669</v>
      </c>
      <c r="D649" s="787" t="s">
        <v>669</v>
      </c>
      <c r="E649" s="787" t="s">
        <v>2171</v>
      </c>
      <c r="F649" s="787" t="str">
        <f>IF($E649 = "", "", VLOOKUP($E649,'[1]levels of intervention'!$A$1:$B$12,2,FALSE))</f>
        <v>primary</v>
      </c>
      <c r="G649" s="789"/>
      <c r="H649" s="789" t="s">
        <v>2146</v>
      </c>
      <c r="I649" s="789" t="s">
        <v>1358</v>
      </c>
      <c r="J649" s="789" t="s">
        <v>2127</v>
      </c>
      <c r="K649" s="789">
        <v>15</v>
      </c>
      <c r="L649" s="789"/>
      <c r="M649" s="789" t="s">
        <v>2133</v>
      </c>
      <c r="N649" s="789"/>
      <c r="O649" s="789">
        <v>15</v>
      </c>
      <c r="P649" s="789"/>
      <c r="Q649" s="789">
        <v>0</v>
      </c>
      <c r="R649" s="789"/>
      <c r="S649" s="790">
        <f t="shared" si="10"/>
        <v>1</v>
      </c>
      <c r="T649" s="789" t="s">
        <v>2178</v>
      </c>
      <c r="U649" s="789"/>
    </row>
    <row r="650" spans="1:21" ht="35.4" thickBot="1">
      <c r="A650" s="785" t="s">
        <v>45</v>
      </c>
      <c r="B650" s="786" t="s">
        <v>2172</v>
      </c>
      <c r="C650" s="787" t="s">
        <v>669</v>
      </c>
      <c r="D650" s="787" t="s">
        <v>669</v>
      </c>
      <c r="E650" s="787" t="s">
        <v>2171</v>
      </c>
      <c r="F650" s="787" t="str">
        <f>IF($E650 = "", "", VLOOKUP($E650,'[1]levels of intervention'!$A$1:$B$12,2,FALSE))</f>
        <v>primary</v>
      </c>
      <c r="G650" s="789"/>
      <c r="H650" s="789" t="s">
        <v>2148</v>
      </c>
      <c r="I650" s="789" t="s">
        <v>1358</v>
      </c>
      <c r="J650" s="789" t="s">
        <v>2177</v>
      </c>
      <c r="K650" s="789">
        <v>3</v>
      </c>
      <c r="L650" s="789"/>
      <c r="M650" s="789" t="s">
        <v>2133</v>
      </c>
      <c r="N650" s="789"/>
      <c r="O650" s="789">
        <v>3</v>
      </c>
      <c r="P650" s="789"/>
      <c r="Q650" s="789">
        <v>0</v>
      </c>
      <c r="R650" s="789"/>
      <c r="S650" s="790">
        <f t="shared" si="10"/>
        <v>1</v>
      </c>
      <c r="T650" s="789" t="s">
        <v>2178</v>
      </c>
      <c r="U650" s="789"/>
    </row>
    <row r="651" spans="1:21" ht="35.4" thickBot="1">
      <c r="A651" s="785" t="s">
        <v>45</v>
      </c>
      <c r="B651" s="786" t="s">
        <v>2172</v>
      </c>
      <c r="C651" s="787" t="s">
        <v>669</v>
      </c>
      <c r="D651" s="787" t="s">
        <v>669</v>
      </c>
      <c r="E651" s="787" t="s">
        <v>2171</v>
      </c>
      <c r="F651" s="787" t="str">
        <f>IF($E651 = "", "", VLOOKUP($E651,'[1]levels of intervention'!$A$1:$B$12,2,FALSE))</f>
        <v>primary</v>
      </c>
      <c r="G651" s="789"/>
      <c r="H651" s="789" t="s">
        <v>2181</v>
      </c>
      <c r="I651" s="789" t="s">
        <v>1358</v>
      </c>
      <c r="J651" s="789" t="s">
        <v>2180</v>
      </c>
      <c r="K651" s="789">
        <v>10</v>
      </c>
      <c r="L651" s="789"/>
      <c r="M651" s="789" t="s">
        <v>2133</v>
      </c>
      <c r="N651" s="789"/>
      <c r="O651" s="789">
        <v>10</v>
      </c>
      <c r="P651" s="789"/>
      <c r="Q651" s="789">
        <v>0</v>
      </c>
      <c r="R651" s="789"/>
      <c r="S651" s="790">
        <f t="shared" si="10"/>
        <v>1</v>
      </c>
      <c r="T651" s="789" t="s">
        <v>2178</v>
      </c>
      <c r="U651" s="789"/>
    </row>
    <row r="652" spans="1:21" ht="47.4" thickBot="1">
      <c r="A652" s="785" t="s">
        <v>45</v>
      </c>
      <c r="B652" s="786" t="s">
        <v>2182</v>
      </c>
      <c r="C652" s="787" t="s">
        <v>669</v>
      </c>
      <c r="D652" s="787" t="s">
        <v>669</v>
      </c>
      <c r="E652" s="787" t="s">
        <v>2171</v>
      </c>
      <c r="F652" s="787" t="str">
        <f>IF($E652 = "", "", VLOOKUP($E652,'[1]levels of intervention'!$A$1:$B$12,2,FALSE))</f>
        <v>primary</v>
      </c>
      <c r="G652" s="789"/>
      <c r="H652" s="789" t="s">
        <v>2183</v>
      </c>
      <c r="I652" s="789" t="s">
        <v>1358</v>
      </c>
      <c r="J652" s="789" t="s">
        <v>2135</v>
      </c>
      <c r="K652" s="789">
        <v>1300</v>
      </c>
      <c r="L652" s="789"/>
      <c r="M652" s="789">
        <v>5</v>
      </c>
      <c r="N652" s="789"/>
      <c r="O652" s="789">
        <v>6500</v>
      </c>
      <c r="P652" s="789"/>
      <c r="Q652" s="789">
        <v>0</v>
      </c>
      <c r="R652" s="789"/>
      <c r="S652" s="790">
        <f t="shared" si="10"/>
        <v>1</v>
      </c>
      <c r="T652" s="789" t="s">
        <v>2184</v>
      </c>
      <c r="U652" s="789"/>
    </row>
    <row r="653" spans="1:21" ht="47.4" thickBot="1">
      <c r="A653" s="785" t="s">
        <v>45</v>
      </c>
      <c r="B653" s="786" t="s">
        <v>2182</v>
      </c>
      <c r="C653" s="787" t="s">
        <v>669</v>
      </c>
      <c r="D653" s="787" t="s">
        <v>669</v>
      </c>
      <c r="E653" s="787" t="s">
        <v>2171</v>
      </c>
      <c r="F653" s="787" t="str">
        <f>IF($E653 = "", "", VLOOKUP($E653,'[1]levels of intervention'!$A$1:$B$12,2,FALSE))</f>
        <v>primary</v>
      </c>
      <c r="G653" s="789"/>
      <c r="H653" s="789" t="s">
        <v>2185</v>
      </c>
      <c r="I653" s="789" t="s">
        <v>1358</v>
      </c>
      <c r="J653" s="789" t="s">
        <v>2135</v>
      </c>
      <c r="K653" s="789">
        <v>1300</v>
      </c>
      <c r="L653" s="789"/>
      <c r="M653" s="789">
        <v>5</v>
      </c>
      <c r="N653" s="789"/>
      <c r="O653" s="789">
        <v>6500</v>
      </c>
      <c r="P653" s="789"/>
      <c r="Q653" s="789">
        <v>0</v>
      </c>
      <c r="R653" s="789"/>
      <c r="S653" s="790">
        <f t="shared" si="10"/>
        <v>1</v>
      </c>
      <c r="T653" s="789" t="s">
        <v>2186</v>
      </c>
      <c r="U653" s="789"/>
    </row>
    <row r="654" spans="1:21" ht="47.4" thickBot="1">
      <c r="A654" s="785" t="s">
        <v>45</v>
      </c>
      <c r="B654" s="786" t="s">
        <v>2182</v>
      </c>
      <c r="C654" s="787" t="s">
        <v>669</v>
      </c>
      <c r="D654" s="787" t="s">
        <v>669</v>
      </c>
      <c r="E654" s="787" t="s">
        <v>2171</v>
      </c>
      <c r="F654" s="787" t="str">
        <f>IF($E654 = "", "", VLOOKUP($E654,'[1]levels of intervention'!$A$1:$B$12,2,FALSE))</f>
        <v>primary</v>
      </c>
      <c r="G654" s="789"/>
      <c r="H654" s="789" t="s">
        <v>2187</v>
      </c>
      <c r="I654" s="789" t="s">
        <v>1358</v>
      </c>
      <c r="J654" s="789" t="s">
        <v>2135</v>
      </c>
      <c r="K654" s="789">
        <v>1300</v>
      </c>
      <c r="L654" s="789"/>
      <c r="M654" s="789">
        <v>5</v>
      </c>
      <c r="N654" s="789"/>
      <c r="O654" s="789">
        <v>6500</v>
      </c>
      <c r="P654" s="789"/>
      <c r="Q654" s="789">
        <v>0</v>
      </c>
      <c r="R654" s="789"/>
      <c r="S654" s="790">
        <f t="shared" si="10"/>
        <v>1</v>
      </c>
      <c r="T654" s="789" t="s">
        <v>2188</v>
      </c>
      <c r="U654" s="789"/>
    </row>
    <row r="655" spans="1:21" ht="35.4" thickBot="1">
      <c r="A655" s="785" t="s">
        <v>45</v>
      </c>
      <c r="B655" s="786" t="s">
        <v>2182</v>
      </c>
      <c r="C655" s="787" t="s">
        <v>669</v>
      </c>
      <c r="D655" s="787" t="s">
        <v>669</v>
      </c>
      <c r="E655" s="787" t="s">
        <v>2171</v>
      </c>
      <c r="F655" s="787" t="str">
        <f>IF($E655 = "", "", VLOOKUP($E655,'[1]levels of intervention'!$A$1:$B$12,2,FALSE))</f>
        <v>primary</v>
      </c>
      <c r="G655" s="789"/>
      <c r="H655" s="789" t="s">
        <v>2189</v>
      </c>
      <c r="I655" s="789" t="s">
        <v>1358</v>
      </c>
      <c r="J655" s="789" t="s">
        <v>2135</v>
      </c>
      <c r="K655" s="789">
        <v>1300</v>
      </c>
      <c r="L655" s="789"/>
      <c r="M655" s="789">
        <v>5</v>
      </c>
      <c r="N655" s="789"/>
      <c r="O655" s="789">
        <v>6500</v>
      </c>
      <c r="P655" s="789"/>
      <c r="Q655" s="789">
        <v>0</v>
      </c>
      <c r="R655" s="789"/>
      <c r="S655" s="790">
        <f t="shared" si="10"/>
        <v>1</v>
      </c>
      <c r="T655" s="789" t="s">
        <v>2190</v>
      </c>
      <c r="U655" s="789"/>
    </row>
    <row r="656" spans="1:21" ht="47.4" thickBot="1">
      <c r="A656" s="785" t="s">
        <v>45</v>
      </c>
      <c r="B656" s="786" t="s">
        <v>2182</v>
      </c>
      <c r="C656" s="787" t="s">
        <v>669</v>
      </c>
      <c r="D656" s="787" t="s">
        <v>669</v>
      </c>
      <c r="E656" s="787" t="s">
        <v>2171</v>
      </c>
      <c r="F656" s="787" t="str">
        <f>IF($E656 = "", "", VLOOKUP($E656,'[1]levels of intervention'!$A$1:$B$12,2,FALSE))</f>
        <v>primary</v>
      </c>
      <c r="G656" s="789"/>
      <c r="H656" s="789" t="s">
        <v>2191</v>
      </c>
      <c r="I656" s="789" t="s">
        <v>1358</v>
      </c>
      <c r="J656" s="789" t="s">
        <v>2135</v>
      </c>
      <c r="K656" s="789">
        <v>650</v>
      </c>
      <c r="L656" s="789"/>
      <c r="M656" s="789">
        <v>5</v>
      </c>
      <c r="N656" s="789"/>
      <c r="O656" s="789">
        <v>3250</v>
      </c>
      <c r="P656" s="789"/>
      <c r="Q656" s="789">
        <v>0</v>
      </c>
      <c r="R656" s="789"/>
      <c r="S656" s="790">
        <f t="shared" si="10"/>
        <v>1</v>
      </c>
      <c r="T656" s="789" t="s">
        <v>2192</v>
      </c>
      <c r="U656" s="789"/>
    </row>
    <row r="657" spans="1:21" ht="35.4" thickBot="1">
      <c r="A657" s="785" t="s">
        <v>45</v>
      </c>
      <c r="B657" s="786" t="s">
        <v>2172</v>
      </c>
      <c r="C657" s="787" t="s">
        <v>669</v>
      </c>
      <c r="D657" s="787" t="s">
        <v>669</v>
      </c>
      <c r="E657" s="787" t="s">
        <v>2193</v>
      </c>
      <c r="F657" s="787" t="str">
        <f>IF($E657 = "", "", VLOOKUP($E657,'[1]levels of intervention'!$A$1:$B$12,2,FALSE))</f>
        <v>secondary</v>
      </c>
      <c r="G657" s="789"/>
      <c r="H657" s="789" t="s">
        <v>2194</v>
      </c>
      <c r="I657" s="789" t="s">
        <v>1358</v>
      </c>
      <c r="J657" s="789" t="s">
        <v>2177</v>
      </c>
      <c r="K657" s="789">
        <v>3</v>
      </c>
      <c r="L657" s="789"/>
      <c r="M657" s="789" t="s">
        <v>2133</v>
      </c>
      <c r="N657" s="789"/>
      <c r="O657" s="789">
        <v>3</v>
      </c>
      <c r="P657" s="789"/>
      <c r="Q657" s="789">
        <v>0</v>
      </c>
      <c r="R657" s="789"/>
      <c r="S657" s="790">
        <f t="shared" si="10"/>
        <v>1</v>
      </c>
      <c r="T657" s="789" t="s">
        <v>2178</v>
      </c>
      <c r="U657" s="789"/>
    </row>
    <row r="658" spans="1:21" ht="35.4" thickBot="1">
      <c r="A658" s="785" t="s">
        <v>45</v>
      </c>
      <c r="B658" s="786" t="s">
        <v>2172</v>
      </c>
      <c r="C658" s="787" t="s">
        <v>669</v>
      </c>
      <c r="D658" s="787" t="s">
        <v>669</v>
      </c>
      <c r="E658" s="787" t="s">
        <v>2193</v>
      </c>
      <c r="F658" s="787" t="str">
        <f>IF($E658 = "", "", VLOOKUP($E658,'[1]levels of intervention'!$A$1:$B$12,2,FALSE))</f>
        <v>secondary</v>
      </c>
      <c r="G658" s="789"/>
      <c r="H658" s="789" t="s">
        <v>2195</v>
      </c>
      <c r="I658" s="789" t="s">
        <v>1358</v>
      </c>
      <c r="J658" s="789" t="s">
        <v>2180</v>
      </c>
      <c r="K658" s="789">
        <v>10</v>
      </c>
      <c r="L658" s="789"/>
      <c r="M658" s="789" t="s">
        <v>2133</v>
      </c>
      <c r="N658" s="789"/>
      <c r="O658" s="789">
        <v>10</v>
      </c>
      <c r="P658" s="789"/>
      <c r="Q658" s="789">
        <v>0</v>
      </c>
      <c r="R658" s="789"/>
      <c r="S658" s="790">
        <f t="shared" si="10"/>
        <v>1</v>
      </c>
      <c r="T658" s="789" t="s">
        <v>2178</v>
      </c>
      <c r="U658" s="789"/>
    </row>
    <row r="659" spans="1:21" ht="78.599999999999994" thickBot="1">
      <c r="A659" s="785" t="s">
        <v>45</v>
      </c>
      <c r="B659" s="786" t="s">
        <v>2172</v>
      </c>
      <c r="C659" s="787" t="s">
        <v>670</v>
      </c>
      <c r="D659" s="787" t="s">
        <v>670</v>
      </c>
      <c r="E659" s="787" t="s">
        <v>2171</v>
      </c>
      <c r="F659" s="787" t="str">
        <f>IF($E659 = "", "", VLOOKUP($E659,'[1]levels of intervention'!$A$1:$B$12,2,FALSE))</f>
        <v>primary</v>
      </c>
      <c r="G659" s="789"/>
      <c r="H659" s="789" t="s">
        <v>846</v>
      </c>
      <c r="I659" s="789" t="s">
        <v>1331</v>
      </c>
      <c r="J659" s="789" t="s">
        <v>1332</v>
      </c>
      <c r="K659" s="789">
        <v>20</v>
      </c>
      <c r="L659" s="789"/>
      <c r="M659" s="789" t="s">
        <v>2133</v>
      </c>
      <c r="N659" s="789"/>
      <c r="O659" s="789">
        <v>20</v>
      </c>
      <c r="P659" s="789">
        <v>4.5031999999999996</v>
      </c>
      <c r="Q659" s="789">
        <v>90.06</v>
      </c>
      <c r="R659" s="789"/>
      <c r="S659" s="790">
        <f t="shared" si="10"/>
        <v>1</v>
      </c>
      <c r="T659" s="789" t="s">
        <v>2178</v>
      </c>
      <c r="U659" s="789"/>
    </row>
    <row r="660" spans="1:21" ht="43.8" thickBot="1">
      <c r="A660" s="785" t="s">
        <v>45</v>
      </c>
      <c r="B660" s="786" t="s">
        <v>2172</v>
      </c>
      <c r="C660" s="787" t="s">
        <v>670</v>
      </c>
      <c r="D660" s="787" t="s">
        <v>670</v>
      </c>
      <c r="E660" s="787" t="s">
        <v>2171</v>
      </c>
      <c r="F660" s="787" t="str">
        <f>IF($E660 = "", "", VLOOKUP($E660,'[1]levels of intervention'!$A$1:$B$12,2,FALSE))</f>
        <v>primary</v>
      </c>
      <c r="G660" s="789"/>
      <c r="H660" s="789" t="s">
        <v>2126</v>
      </c>
      <c r="I660" s="789" t="s">
        <v>1358</v>
      </c>
      <c r="J660" s="789" t="s">
        <v>2127</v>
      </c>
      <c r="K660" s="789">
        <v>20</v>
      </c>
      <c r="L660" s="789"/>
      <c r="M660" s="789" t="s">
        <v>2133</v>
      </c>
      <c r="N660" s="789"/>
      <c r="O660" s="789">
        <v>20</v>
      </c>
      <c r="P660" s="789"/>
      <c r="Q660" s="789">
        <v>0</v>
      </c>
      <c r="R660" s="789"/>
      <c r="S660" s="790">
        <f t="shared" si="10"/>
        <v>1</v>
      </c>
      <c r="T660" s="789" t="s">
        <v>2178</v>
      </c>
      <c r="U660" s="789"/>
    </row>
    <row r="661" spans="1:21" ht="43.8" thickBot="1">
      <c r="A661" s="785" t="s">
        <v>45</v>
      </c>
      <c r="B661" s="786" t="s">
        <v>2172</v>
      </c>
      <c r="C661" s="787" t="s">
        <v>670</v>
      </c>
      <c r="D661" s="787" t="s">
        <v>670</v>
      </c>
      <c r="E661" s="787" t="s">
        <v>2171</v>
      </c>
      <c r="F661" s="787" t="str">
        <f>IF($E661 = "", "", VLOOKUP($E661,'[1]levels of intervention'!$A$1:$B$12,2,FALSE))</f>
        <v>primary</v>
      </c>
      <c r="G661" s="789"/>
      <c r="H661" s="789" t="s">
        <v>2146</v>
      </c>
      <c r="I661" s="789" t="s">
        <v>1358</v>
      </c>
      <c r="J661" s="789" t="s">
        <v>2127</v>
      </c>
      <c r="K661" s="789">
        <v>15</v>
      </c>
      <c r="L661" s="789"/>
      <c r="M661" s="789" t="s">
        <v>2133</v>
      </c>
      <c r="N661" s="789"/>
      <c r="O661" s="789">
        <v>15</v>
      </c>
      <c r="P661" s="789"/>
      <c r="Q661" s="789">
        <v>0</v>
      </c>
      <c r="R661" s="789"/>
      <c r="S661" s="790">
        <f t="shared" si="10"/>
        <v>1</v>
      </c>
      <c r="T661" s="789" t="s">
        <v>2178</v>
      </c>
      <c r="U661" s="789"/>
    </row>
    <row r="662" spans="1:21" ht="43.8" thickBot="1">
      <c r="A662" s="785" t="s">
        <v>45</v>
      </c>
      <c r="B662" s="786" t="s">
        <v>2172</v>
      </c>
      <c r="C662" s="787" t="s">
        <v>670</v>
      </c>
      <c r="D662" s="787" t="s">
        <v>670</v>
      </c>
      <c r="E662" s="787" t="s">
        <v>2171</v>
      </c>
      <c r="F662" s="787" t="str">
        <f>IF($E662 = "", "", VLOOKUP($E662,'[1]levels of intervention'!$A$1:$B$12,2,FALSE))</f>
        <v>primary</v>
      </c>
      <c r="G662" s="789"/>
      <c r="H662" s="789" t="s">
        <v>2148</v>
      </c>
      <c r="I662" s="789" t="s">
        <v>1358</v>
      </c>
      <c r="J662" s="789" t="s">
        <v>2177</v>
      </c>
      <c r="K662" s="789">
        <v>3</v>
      </c>
      <c r="L662" s="789"/>
      <c r="M662" s="789" t="s">
        <v>2133</v>
      </c>
      <c r="N662" s="789"/>
      <c r="O662" s="789">
        <v>3</v>
      </c>
      <c r="P662" s="789"/>
      <c r="Q662" s="789">
        <v>0</v>
      </c>
      <c r="R662" s="789"/>
      <c r="S662" s="790">
        <f t="shared" si="10"/>
        <v>1</v>
      </c>
      <c r="T662" s="789" t="s">
        <v>2178</v>
      </c>
      <c r="U662" s="789"/>
    </row>
    <row r="663" spans="1:21" ht="43.8" thickBot="1">
      <c r="A663" s="785" t="s">
        <v>45</v>
      </c>
      <c r="B663" s="786" t="s">
        <v>2172</v>
      </c>
      <c r="C663" s="787" t="s">
        <v>670</v>
      </c>
      <c r="D663" s="787" t="s">
        <v>670</v>
      </c>
      <c r="E663" s="787" t="s">
        <v>2171</v>
      </c>
      <c r="F663" s="787" t="str">
        <f>IF($E663 = "", "", VLOOKUP($E663,'[1]levels of intervention'!$A$1:$B$12,2,FALSE))</f>
        <v>primary</v>
      </c>
      <c r="G663" s="789"/>
      <c r="H663" s="789" t="s">
        <v>2181</v>
      </c>
      <c r="I663" s="789" t="s">
        <v>1358</v>
      </c>
      <c r="J663" s="789" t="s">
        <v>2180</v>
      </c>
      <c r="K663" s="789">
        <v>10</v>
      </c>
      <c r="L663" s="789"/>
      <c r="M663" s="789" t="s">
        <v>2133</v>
      </c>
      <c r="N663" s="789"/>
      <c r="O663" s="789">
        <v>10</v>
      </c>
      <c r="P663" s="789"/>
      <c r="Q663" s="789">
        <v>0</v>
      </c>
      <c r="R663" s="789"/>
      <c r="S663" s="790">
        <f t="shared" si="10"/>
        <v>1</v>
      </c>
      <c r="T663" s="789" t="s">
        <v>2178</v>
      </c>
      <c r="U663" s="789"/>
    </row>
    <row r="664" spans="1:21" ht="35.4" thickBot="1">
      <c r="A664" s="785" t="s">
        <v>45</v>
      </c>
      <c r="B664" s="786" t="s">
        <v>2172</v>
      </c>
      <c r="C664" s="787" t="s">
        <v>659</v>
      </c>
      <c r="D664" s="787" t="s">
        <v>659</v>
      </c>
      <c r="E664" s="787" t="s">
        <v>2193</v>
      </c>
      <c r="F664" s="787" t="str">
        <f>IF($E664 = "", "", VLOOKUP($E664,'[1]levels of intervention'!$A$1:$B$12,2,FALSE))</f>
        <v>secondary</v>
      </c>
      <c r="G664" s="789"/>
      <c r="H664" s="789" t="s">
        <v>2148</v>
      </c>
      <c r="I664" s="789" t="s">
        <v>1358</v>
      </c>
      <c r="J664" s="789" t="s">
        <v>1332</v>
      </c>
      <c r="K664" s="789">
        <v>6</v>
      </c>
      <c r="L664" s="789"/>
      <c r="M664" s="789" t="s">
        <v>2133</v>
      </c>
      <c r="N664" s="789"/>
      <c r="O664" s="789">
        <v>6</v>
      </c>
      <c r="P664" s="789"/>
      <c r="Q664" s="789">
        <v>0</v>
      </c>
      <c r="R664" s="789"/>
      <c r="S664" s="790">
        <f t="shared" si="10"/>
        <v>1</v>
      </c>
      <c r="T664" s="789" t="s">
        <v>2196</v>
      </c>
      <c r="U664" s="789"/>
    </row>
    <row r="665" spans="1:21" ht="35.4" thickBot="1">
      <c r="A665" s="785" t="s">
        <v>45</v>
      </c>
      <c r="B665" s="786" t="s">
        <v>2172</v>
      </c>
      <c r="C665" s="787" t="s">
        <v>659</v>
      </c>
      <c r="D665" s="787" t="s">
        <v>659</v>
      </c>
      <c r="E665" s="787" t="s">
        <v>2193</v>
      </c>
      <c r="F665" s="787" t="str">
        <f>IF($E665 = "", "", VLOOKUP($E665,'[1]levels of intervention'!$A$1:$B$12,2,FALSE))</f>
        <v>secondary</v>
      </c>
      <c r="G665" s="789"/>
      <c r="H665" s="789" t="s">
        <v>2181</v>
      </c>
      <c r="I665" s="789" t="s">
        <v>1358</v>
      </c>
      <c r="J665" s="789" t="s">
        <v>2127</v>
      </c>
      <c r="K665" s="789">
        <v>20</v>
      </c>
      <c r="L665" s="789"/>
      <c r="M665" s="789" t="s">
        <v>2133</v>
      </c>
      <c r="N665" s="789"/>
      <c r="O665" s="789">
        <v>20</v>
      </c>
      <c r="P665" s="789"/>
      <c r="Q665" s="789">
        <v>0</v>
      </c>
      <c r="R665" s="789"/>
      <c r="S665" s="790">
        <f t="shared" si="10"/>
        <v>1</v>
      </c>
      <c r="T665" s="789" t="s">
        <v>2178</v>
      </c>
      <c r="U665" s="789"/>
    </row>
    <row r="666" spans="1:21" ht="78.599999999999994" thickBot="1">
      <c r="A666" s="785" t="s">
        <v>45</v>
      </c>
      <c r="B666" s="786" t="s">
        <v>2172</v>
      </c>
      <c r="C666" s="787" t="s">
        <v>659</v>
      </c>
      <c r="D666" s="787" t="s">
        <v>659</v>
      </c>
      <c r="E666" s="787" t="s">
        <v>2193</v>
      </c>
      <c r="F666" s="787" t="str">
        <f>IF($E666 = "", "", VLOOKUP($E666,'[1]levels of intervention'!$A$1:$B$12,2,FALSE))</f>
        <v>secondary</v>
      </c>
      <c r="G666" s="789"/>
      <c r="H666" s="789" t="s">
        <v>829</v>
      </c>
      <c r="I666" s="789" t="s">
        <v>1331</v>
      </c>
      <c r="J666" s="789" t="s">
        <v>2127</v>
      </c>
      <c r="K666" s="789">
        <v>1</v>
      </c>
      <c r="L666" s="789">
        <v>4</v>
      </c>
      <c r="M666" s="789">
        <v>7</v>
      </c>
      <c r="N666" s="789" t="s">
        <v>1546</v>
      </c>
      <c r="O666" s="789">
        <v>28</v>
      </c>
      <c r="P666" s="789">
        <v>12.12</v>
      </c>
      <c r="Q666" s="789">
        <v>339.36</v>
      </c>
      <c r="R666" s="790">
        <v>0.75</v>
      </c>
      <c r="S666" s="790">
        <f t="shared" si="10"/>
        <v>0.75</v>
      </c>
      <c r="T666" s="789" t="s">
        <v>2178</v>
      </c>
      <c r="U666" s="809" t="s">
        <v>2197</v>
      </c>
    </row>
    <row r="667" spans="1:21" ht="47.4" thickBot="1">
      <c r="A667" s="785" t="s">
        <v>45</v>
      </c>
      <c r="B667" s="786" t="s">
        <v>2182</v>
      </c>
      <c r="C667" s="787" t="s">
        <v>671</v>
      </c>
      <c r="D667" s="787" t="s">
        <v>671</v>
      </c>
      <c r="E667" s="787" t="s">
        <v>2193</v>
      </c>
      <c r="F667" s="787" t="str">
        <f>IF($E667 = "", "", VLOOKUP($E667,'[1]levels of intervention'!$A$1:$B$12,2,FALSE))</f>
        <v>secondary</v>
      </c>
      <c r="G667" s="789"/>
      <c r="H667" s="789" t="s">
        <v>2146</v>
      </c>
      <c r="I667" s="789" t="s">
        <v>1358</v>
      </c>
      <c r="J667" s="789" t="s">
        <v>2135</v>
      </c>
      <c r="K667" s="789">
        <v>58</v>
      </c>
      <c r="L667" s="789"/>
      <c r="M667" s="789">
        <v>5</v>
      </c>
      <c r="N667" s="789"/>
      <c r="O667" s="789">
        <v>290</v>
      </c>
      <c r="P667" s="789"/>
      <c r="Q667" s="789">
        <v>0</v>
      </c>
      <c r="R667" s="790">
        <v>1</v>
      </c>
      <c r="S667" s="790">
        <f t="shared" si="10"/>
        <v>1</v>
      </c>
      <c r="T667" s="789" t="s">
        <v>2198</v>
      </c>
      <c r="U667" s="789"/>
    </row>
    <row r="668" spans="1:21" ht="47.4" thickBot="1">
      <c r="A668" s="785" t="s">
        <v>45</v>
      </c>
      <c r="B668" s="786" t="s">
        <v>2182</v>
      </c>
      <c r="C668" s="787" t="s">
        <v>671</v>
      </c>
      <c r="D668" s="787" t="s">
        <v>671</v>
      </c>
      <c r="E668" s="787" t="s">
        <v>2193</v>
      </c>
      <c r="F668" s="787" t="str">
        <f>IF($E668 = "", "", VLOOKUP($E668,'[1]levels of intervention'!$A$1:$B$12,2,FALSE))</f>
        <v>secondary</v>
      </c>
      <c r="G668" s="789"/>
      <c r="H668" s="789" t="s">
        <v>2148</v>
      </c>
      <c r="I668" s="789" t="s">
        <v>1358</v>
      </c>
      <c r="J668" s="789" t="s">
        <v>2135</v>
      </c>
      <c r="K668" s="789">
        <v>58</v>
      </c>
      <c r="L668" s="789"/>
      <c r="M668" s="789">
        <v>5</v>
      </c>
      <c r="N668" s="789"/>
      <c r="O668" s="789">
        <v>290</v>
      </c>
      <c r="P668" s="789"/>
      <c r="Q668" s="789">
        <v>0</v>
      </c>
      <c r="R668" s="790">
        <v>1</v>
      </c>
      <c r="S668" s="790">
        <f t="shared" si="10"/>
        <v>1</v>
      </c>
      <c r="T668" s="789" t="s">
        <v>2198</v>
      </c>
      <c r="U668" s="789"/>
    </row>
    <row r="669" spans="1:21" ht="47.4" thickBot="1">
      <c r="A669" s="785" t="s">
        <v>45</v>
      </c>
      <c r="B669" s="786" t="s">
        <v>2182</v>
      </c>
      <c r="C669" s="787" t="s">
        <v>671</v>
      </c>
      <c r="D669" s="787" t="s">
        <v>671</v>
      </c>
      <c r="E669" s="787" t="s">
        <v>2193</v>
      </c>
      <c r="F669" s="787" t="str">
        <f>IF($E669 = "", "", VLOOKUP($E669,'[1]levels of intervention'!$A$1:$B$12,2,FALSE))</f>
        <v>secondary</v>
      </c>
      <c r="G669" s="789"/>
      <c r="H669" s="789" t="s">
        <v>2183</v>
      </c>
      <c r="I669" s="789" t="s">
        <v>1358</v>
      </c>
      <c r="J669" s="789" t="s">
        <v>2135</v>
      </c>
      <c r="K669" s="789">
        <v>58</v>
      </c>
      <c r="L669" s="789"/>
      <c r="M669" s="789">
        <v>5</v>
      </c>
      <c r="N669" s="789"/>
      <c r="O669" s="789">
        <v>290</v>
      </c>
      <c r="P669" s="789"/>
      <c r="Q669" s="789">
        <v>0</v>
      </c>
      <c r="R669" s="790">
        <v>1</v>
      </c>
      <c r="S669" s="790">
        <f t="shared" si="10"/>
        <v>1</v>
      </c>
      <c r="T669" s="789" t="s">
        <v>2198</v>
      </c>
      <c r="U669" s="789"/>
    </row>
    <row r="670" spans="1:21" ht="47.4" thickBot="1">
      <c r="A670" s="785" t="s">
        <v>45</v>
      </c>
      <c r="B670" s="786" t="s">
        <v>2182</v>
      </c>
      <c r="C670" s="787" t="s">
        <v>671</v>
      </c>
      <c r="D670" s="787" t="s">
        <v>671</v>
      </c>
      <c r="E670" s="787" t="s">
        <v>2193</v>
      </c>
      <c r="F670" s="787" t="str">
        <f>IF($E670 = "", "", VLOOKUP($E670,'[1]levels of intervention'!$A$1:$B$12,2,FALSE))</f>
        <v>secondary</v>
      </c>
      <c r="G670" s="789"/>
      <c r="H670" s="789" t="s">
        <v>2185</v>
      </c>
      <c r="I670" s="789" t="s">
        <v>1358</v>
      </c>
      <c r="J670" s="789" t="s">
        <v>2135</v>
      </c>
      <c r="K670" s="789">
        <v>58</v>
      </c>
      <c r="L670" s="789"/>
      <c r="M670" s="789">
        <v>5</v>
      </c>
      <c r="N670" s="789"/>
      <c r="O670" s="789">
        <v>290</v>
      </c>
      <c r="P670" s="789"/>
      <c r="Q670" s="789">
        <v>0</v>
      </c>
      <c r="R670" s="790">
        <v>1</v>
      </c>
      <c r="S670" s="790">
        <f t="shared" si="10"/>
        <v>1</v>
      </c>
      <c r="T670" s="789" t="s">
        <v>2198</v>
      </c>
      <c r="U670" s="789"/>
    </row>
    <row r="671" spans="1:21" ht="47.4" thickBot="1">
      <c r="A671" s="785" t="s">
        <v>45</v>
      </c>
      <c r="B671" s="786" t="s">
        <v>2182</v>
      </c>
      <c r="C671" s="787" t="s">
        <v>671</v>
      </c>
      <c r="D671" s="787" t="s">
        <v>671</v>
      </c>
      <c r="E671" s="787" t="s">
        <v>2193</v>
      </c>
      <c r="F671" s="787" t="str">
        <f>IF($E671 = "", "", VLOOKUP($E671,'[1]levels of intervention'!$A$1:$B$12,2,FALSE))</f>
        <v>secondary</v>
      </c>
      <c r="G671" s="789"/>
      <c r="H671" s="789" t="s">
        <v>2187</v>
      </c>
      <c r="I671" s="789" t="s">
        <v>1358</v>
      </c>
      <c r="J671" s="789" t="s">
        <v>2135</v>
      </c>
      <c r="K671" s="789">
        <v>58</v>
      </c>
      <c r="L671" s="789"/>
      <c r="M671" s="789">
        <v>5</v>
      </c>
      <c r="N671" s="789"/>
      <c r="O671" s="789">
        <v>290</v>
      </c>
      <c r="P671" s="789"/>
      <c r="Q671" s="789">
        <v>0</v>
      </c>
      <c r="R671" s="790">
        <v>1</v>
      </c>
      <c r="S671" s="790">
        <f t="shared" si="10"/>
        <v>1</v>
      </c>
      <c r="T671" s="789" t="s">
        <v>2198</v>
      </c>
      <c r="U671" s="789"/>
    </row>
    <row r="672" spans="1:21" ht="47.4" thickBot="1">
      <c r="A672" s="785" t="s">
        <v>45</v>
      </c>
      <c r="B672" s="786" t="s">
        <v>2182</v>
      </c>
      <c r="C672" s="787" t="s">
        <v>671</v>
      </c>
      <c r="D672" s="787" t="s">
        <v>671</v>
      </c>
      <c r="E672" s="787" t="s">
        <v>2193</v>
      </c>
      <c r="F672" s="787" t="str">
        <f>IF($E672 = "", "", VLOOKUP($E672,'[1]levels of intervention'!$A$1:$B$12,2,FALSE))</f>
        <v>secondary</v>
      </c>
      <c r="G672" s="789"/>
      <c r="H672" s="789" t="s">
        <v>2189</v>
      </c>
      <c r="I672" s="789" t="s">
        <v>1358</v>
      </c>
      <c r="J672" s="789" t="s">
        <v>2135</v>
      </c>
      <c r="K672" s="789">
        <v>58</v>
      </c>
      <c r="L672" s="789"/>
      <c r="M672" s="789">
        <v>5</v>
      </c>
      <c r="N672" s="789"/>
      <c r="O672" s="789">
        <v>290</v>
      </c>
      <c r="P672" s="789"/>
      <c r="Q672" s="789">
        <v>0</v>
      </c>
      <c r="R672" s="790">
        <v>1</v>
      </c>
      <c r="S672" s="790">
        <f t="shared" si="10"/>
        <v>1</v>
      </c>
      <c r="T672" s="789" t="s">
        <v>2198</v>
      </c>
      <c r="U672" s="789"/>
    </row>
    <row r="673" spans="1:21" ht="47.4" thickBot="1">
      <c r="A673" s="785" t="s">
        <v>45</v>
      </c>
      <c r="B673" s="786" t="s">
        <v>2182</v>
      </c>
      <c r="C673" s="787" t="s">
        <v>671</v>
      </c>
      <c r="D673" s="787" t="s">
        <v>671</v>
      </c>
      <c r="E673" s="787" t="s">
        <v>2193</v>
      </c>
      <c r="F673" s="787" t="str">
        <f>IF($E673 = "", "", VLOOKUP($E673,'[1]levels of intervention'!$A$1:$B$12,2,FALSE))</f>
        <v>secondary</v>
      </c>
      <c r="G673" s="789"/>
      <c r="H673" s="789" t="s">
        <v>2191</v>
      </c>
      <c r="I673" s="789" t="s">
        <v>1358</v>
      </c>
      <c r="J673" s="789" t="s">
        <v>2135</v>
      </c>
      <c r="K673" s="789">
        <v>29</v>
      </c>
      <c r="L673" s="789"/>
      <c r="M673" s="789">
        <v>5</v>
      </c>
      <c r="N673" s="789"/>
      <c r="O673" s="789">
        <v>145</v>
      </c>
      <c r="P673" s="789"/>
      <c r="Q673" s="789">
        <v>0</v>
      </c>
      <c r="R673" s="790">
        <v>1</v>
      </c>
      <c r="S673" s="790">
        <f t="shared" si="10"/>
        <v>1</v>
      </c>
      <c r="T673" s="789" t="s">
        <v>2198</v>
      </c>
      <c r="U673" s="789"/>
    </row>
    <row r="674" spans="1:21" ht="35.4" thickBot="1">
      <c r="A674" s="785" t="s">
        <v>45</v>
      </c>
      <c r="B674" s="786" t="s">
        <v>2172</v>
      </c>
      <c r="C674" s="787" t="s">
        <v>671</v>
      </c>
      <c r="D674" s="787" t="s">
        <v>671</v>
      </c>
      <c r="E674" s="787" t="s">
        <v>2193</v>
      </c>
      <c r="F674" s="787" t="str">
        <f>IF($E674 = "", "", VLOOKUP($E674,'[1]levels of intervention'!$A$1:$B$12,2,FALSE))</f>
        <v>secondary</v>
      </c>
      <c r="G674" s="789"/>
      <c r="H674" s="789" t="s">
        <v>2194</v>
      </c>
      <c r="I674" s="789" t="s">
        <v>1358</v>
      </c>
      <c r="J674" s="789" t="s">
        <v>2135</v>
      </c>
      <c r="K674" s="789">
        <v>1</v>
      </c>
      <c r="L674" s="789"/>
      <c r="M674" s="789" t="s">
        <v>2133</v>
      </c>
      <c r="N674" s="789"/>
      <c r="O674" s="789">
        <v>1</v>
      </c>
      <c r="P674" s="789"/>
      <c r="Q674" s="789">
        <v>0</v>
      </c>
      <c r="R674" s="790">
        <v>1</v>
      </c>
      <c r="S674" s="790">
        <f t="shared" si="10"/>
        <v>1</v>
      </c>
      <c r="T674" s="789" t="s">
        <v>2178</v>
      </c>
      <c r="U674" s="789"/>
    </row>
    <row r="675" spans="1:21" ht="35.4" thickBot="1">
      <c r="A675" s="785" t="s">
        <v>45</v>
      </c>
      <c r="B675" s="786" t="s">
        <v>2172</v>
      </c>
      <c r="C675" s="787" t="s">
        <v>671</v>
      </c>
      <c r="D675" s="787" t="s">
        <v>671</v>
      </c>
      <c r="E675" s="787" t="s">
        <v>2193</v>
      </c>
      <c r="F675" s="787" t="str">
        <f>IF($E675 = "", "", VLOOKUP($E675,'[1]levels of intervention'!$A$1:$B$12,2,FALSE))</f>
        <v>secondary</v>
      </c>
      <c r="G675" s="789"/>
      <c r="H675" s="789" t="s">
        <v>2195</v>
      </c>
      <c r="I675" s="789" t="s">
        <v>1358</v>
      </c>
      <c r="J675" s="789" t="s">
        <v>2199</v>
      </c>
      <c r="K675" s="789">
        <v>1</v>
      </c>
      <c r="L675" s="789"/>
      <c r="M675" s="789" t="s">
        <v>2133</v>
      </c>
      <c r="N675" s="789"/>
      <c r="O675" s="789">
        <v>1</v>
      </c>
      <c r="P675" s="789"/>
      <c r="Q675" s="789">
        <v>0</v>
      </c>
      <c r="R675" s="790">
        <v>1</v>
      </c>
      <c r="S675" s="790">
        <f t="shared" si="10"/>
        <v>1</v>
      </c>
      <c r="T675" s="789" t="s">
        <v>2178</v>
      </c>
      <c r="U675" s="789"/>
    </row>
    <row r="676" spans="1:21" ht="94.2" thickBot="1">
      <c r="A676" s="785" t="s">
        <v>45</v>
      </c>
      <c r="B676" s="786" t="s">
        <v>2172</v>
      </c>
      <c r="C676" s="787" t="s">
        <v>671</v>
      </c>
      <c r="D676" s="787" t="s">
        <v>671</v>
      </c>
      <c r="E676" s="787" t="s">
        <v>2193</v>
      </c>
      <c r="F676" s="787" t="str">
        <f>IF($E676 = "", "", VLOOKUP($E676,'[1]levels of intervention'!$A$1:$B$12,2,FALSE))</f>
        <v>secondary</v>
      </c>
      <c r="G676" s="789"/>
      <c r="H676" s="789" t="s">
        <v>848</v>
      </c>
      <c r="I676" s="789" t="s">
        <v>1331</v>
      </c>
      <c r="J676" s="789" t="s">
        <v>2135</v>
      </c>
      <c r="K676" s="789">
        <v>3</v>
      </c>
      <c r="L676" s="789"/>
      <c r="M676" s="789" t="s">
        <v>2133</v>
      </c>
      <c r="N676" s="789"/>
      <c r="O676" s="789">
        <v>3</v>
      </c>
      <c r="P676" s="789">
        <v>303.12</v>
      </c>
      <c r="Q676" s="789">
        <v>909.36</v>
      </c>
      <c r="R676" s="790">
        <v>1</v>
      </c>
      <c r="S676" s="790">
        <f t="shared" si="10"/>
        <v>1</v>
      </c>
      <c r="T676" s="789" t="s">
        <v>2178</v>
      </c>
      <c r="U676" s="789"/>
    </row>
    <row r="677" spans="1:21" ht="47.4" thickBot="1">
      <c r="A677" s="785" t="s">
        <v>45</v>
      </c>
      <c r="B677" s="786" t="s">
        <v>2172</v>
      </c>
      <c r="C677" s="787" t="s">
        <v>671</v>
      </c>
      <c r="D677" s="787" t="s">
        <v>671</v>
      </c>
      <c r="E677" s="787" t="s">
        <v>2193</v>
      </c>
      <c r="F677" s="787" t="str">
        <f>IF($E677 = "", "", VLOOKUP($E677,'[1]levels of intervention'!$A$1:$B$12,2,FALSE))</f>
        <v>secondary</v>
      </c>
      <c r="G677" s="820" t="s">
        <v>2141</v>
      </c>
      <c r="H677" s="789" t="s">
        <v>850</v>
      </c>
      <c r="I677" s="789" t="s">
        <v>1331</v>
      </c>
      <c r="J677" s="789" t="s">
        <v>2199</v>
      </c>
      <c r="K677" s="789">
        <v>1</v>
      </c>
      <c r="L677" s="789">
        <v>1</v>
      </c>
      <c r="M677" s="789">
        <v>2</v>
      </c>
      <c r="N677" s="789" t="s">
        <v>1546</v>
      </c>
      <c r="O677" s="789">
        <v>2</v>
      </c>
      <c r="P677" s="789">
        <v>1098.54</v>
      </c>
      <c r="Q677" s="793">
        <v>2197.08</v>
      </c>
      <c r="R677" s="790">
        <v>1</v>
      </c>
      <c r="S677" s="790">
        <f t="shared" si="10"/>
        <v>1</v>
      </c>
      <c r="T677" s="789" t="s">
        <v>2178</v>
      </c>
      <c r="U677" s="788" t="s">
        <v>2200</v>
      </c>
    </row>
    <row r="678" spans="1:21" ht="35.4" thickBot="1">
      <c r="A678" s="785" t="s">
        <v>45</v>
      </c>
      <c r="B678" s="786" t="s">
        <v>2172</v>
      </c>
      <c r="C678" s="787" t="s">
        <v>671</v>
      </c>
      <c r="D678" s="787" t="s">
        <v>671</v>
      </c>
      <c r="E678" s="787" t="s">
        <v>2193</v>
      </c>
      <c r="F678" s="787" t="str">
        <f>IF($E678 = "", "", VLOOKUP($E678,'[1]levels of intervention'!$A$1:$B$12,2,FALSE))</f>
        <v>secondary</v>
      </c>
      <c r="G678" s="789"/>
      <c r="H678" s="789" t="s">
        <v>847</v>
      </c>
      <c r="I678" s="789" t="s">
        <v>1331</v>
      </c>
      <c r="J678" s="789" t="s">
        <v>2127</v>
      </c>
      <c r="K678" s="789">
        <v>1</v>
      </c>
      <c r="L678" s="789">
        <v>3</v>
      </c>
      <c r="M678" s="789">
        <v>6</v>
      </c>
      <c r="N678" s="789" t="s">
        <v>1546</v>
      </c>
      <c r="O678" s="789">
        <v>18</v>
      </c>
      <c r="P678" s="789">
        <v>56.82</v>
      </c>
      <c r="Q678" s="793">
        <v>1022.76</v>
      </c>
      <c r="R678" s="790">
        <v>1</v>
      </c>
      <c r="S678" s="790">
        <f t="shared" si="10"/>
        <v>1</v>
      </c>
      <c r="T678" s="789" t="s">
        <v>2178</v>
      </c>
      <c r="U678" s="788" t="s">
        <v>1312</v>
      </c>
    </row>
    <row r="679" spans="1:21" ht="47.4" thickBot="1">
      <c r="A679" s="785" t="s">
        <v>45</v>
      </c>
      <c r="B679" s="786" t="s">
        <v>2172</v>
      </c>
      <c r="C679" s="787" t="s">
        <v>671</v>
      </c>
      <c r="D679" s="787" t="s">
        <v>671</v>
      </c>
      <c r="E679" s="787" t="s">
        <v>2193</v>
      </c>
      <c r="F679" s="787" t="str">
        <f>IF($E679 = "", "", VLOOKUP($E679,'[1]levels of intervention'!$A$1:$B$12,2,FALSE))</f>
        <v>secondary</v>
      </c>
      <c r="G679" s="789"/>
      <c r="H679" s="789" t="s">
        <v>849</v>
      </c>
      <c r="I679" s="789" t="s">
        <v>1331</v>
      </c>
      <c r="J679" s="789" t="s">
        <v>2127</v>
      </c>
      <c r="K679" s="789">
        <v>1</v>
      </c>
      <c r="L679" s="789">
        <v>1</v>
      </c>
      <c r="M679" s="789">
        <v>2</v>
      </c>
      <c r="N679" s="789" t="s">
        <v>1546</v>
      </c>
      <c r="O679" s="789">
        <v>2</v>
      </c>
      <c r="P679" s="789">
        <v>1393.38</v>
      </c>
      <c r="Q679" s="793">
        <v>2786.76</v>
      </c>
      <c r="R679" s="790">
        <v>1</v>
      </c>
      <c r="S679" s="790">
        <f t="shared" si="10"/>
        <v>1</v>
      </c>
      <c r="T679" s="789" t="s">
        <v>2178</v>
      </c>
      <c r="U679" s="809" t="s">
        <v>2201</v>
      </c>
    </row>
    <row r="680" spans="1:21" ht="35.4" thickBot="1">
      <c r="A680" s="785" t="s">
        <v>45</v>
      </c>
      <c r="B680" s="786" t="s">
        <v>2172</v>
      </c>
      <c r="C680" s="787" t="s">
        <v>671</v>
      </c>
      <c r="D680" s="787" t="s">
        <v>671</v>
      </c>
      <c r="E680" s="787" t="s">
        <v>2193</v>
      </c>
      <c r="F680" s="787" t="str">
        <f>IF($E680 = "", "", VLOOKUP($E680,'[1]levels of intervention'!$A$1:$B$12,2,FALSE))</f>
        <v>secondary</v>
      </c>
      <c r="G680" s="789"/>
      <c r="H680" s="789" t="s">
        <v>2146</v>
      </c>
      <c r="I680" s="789" t="s">
        <v>1358</v>
      </c>
      <c r="J680" s="789" t="s">
        <v>2127</v>
      </c>
      <c r="K680" s="789">
        <v>20</v>
      </c>
      <c r="L680" s="789"/>
      <c r="M680" s="789" t="s">
        <v>2133</v>
      </c>
      <c r="N680" s="789"/>
      <c r="O680" s="789">
        <v>20</v>
      </c>
      <c r="P680" s="789"/>
      <c r="Q680" s="789">
        <v>0</v>
      </c>
      <c r="R680" s="789"/>
      <c r="S680" s="790">
        <f t="shared" si="10"/>
        <v>1</v>
      </c>
      <c r="T680" s="789" t="s">
        <v>2178</v>
      </c>
      <c r="U680" s="789"/>
    </row>
    <row r="681" spans="1:21" ht="29.4" thickBot="1">
      <c r="A681" s="785" t="s">
        <v>45</v>
      </c>
      <c r="B681" s="786" t="s">
        <v>89</v>
      </c>
      <c r="C681" s="787" t="s">
        <v>664</v>
      </c>
      <c r="D681" s="787" t="s">
        <v>664</v>
      </c>
      <c r="E681" s="787" t="s">
        <v>2117</v>
      </c>
      <c r="F681" s="787" t="str">
        <f>IF($E681 = "", "", VLOOKUP($E681,'[1]levels of intervention'!$A$1:$B$12,2,FALSE))</f>
        <v>community</v>
      </c>
      <c r="G681" s="789"/>
      <c r="H681" s="789" t="s">
        <v>2126</v>
      </c>
      <c r="I681" s="789" t="s">
        <v>1358</v>
      </c>
      <c r="J681" s="789" t="s">
        <v>2127</v>
      </c>
      <c r="K681" s="789">
        <v>30</v>
      </c>
      <c r="L681" s="789"/>
      <c r="M681" s="789">
        <v>1</v>
      </c>
      <c r="N681" s="789"/>
      <c r="O681" s="789">
        <v>30</v>
      </c>
      <c r="P681" s="789"/>
      <c r="Q681" s="789">
        <v>0</v>
      </c>
      <c r="R681" s="789"/>
      <c r="S681" s="790">
        <f t="shared" si="10"/>
        <v>1</v>
      </c>
      <c r="T681" s="789" t="s">
        <v>2202</v>
      </c>
      <c r="U681" s="789"/>
    </row>
    <row r="682" spans="1:21" ht="78.599999999999994" thickBot="1">
      <c r="A682" s="785" t="s">
        <v>45</v>
      </c>
      <c r="B682" s="786" t="s">
        <v>89</v>
      </c>
      <c r="C682" s="787" t="s">
        <v>664</v>
      </c>
      <c r="D682" s="787" t="s">
        <v>664</v>
      </c>
      <c r="E682" s="787" t="s">
        <v>2117</v>
      </c>
      <c r="F682" s="787" t="str">
        <f>IF($E682 = "", "", VLOOKUP($E682,'[1]levels of intervention'!$A$1:$B$12,2,FALSE))</f>
        <v>community</v>
      </c>
      <c r="G682" s="789"/>
      <c r="H682" s="789" t="s">
        <v>834</v>
      </c>
      <c r="I682" s="789" t="s">
        <v>1331</v>
      </c>
      <c r="J682" s="789" t="s">
        <v>1332</v>
      </c>
      <c r="K682" s="789">
        <v>1</v>
      </c>
      <c r="L682" s="789"/>
      <c r="M682" s="789">
        <v>3</v>
      </c>
      <c r="N682" s="789"/>
      <c r="O682" s="789">
        <v>3</v>
      </c>
      <c r="P682" s="789">
        <v>4.3868299999999998</v>
      </c>
      <c r="Q682" s="789">
        <v>13.16</v>
      </c>
      <c r="R682" s="789"/>
      <c r="S682" s="790">
        <f t="shared" si="10"/>
        <v>1</v>
      </c>
      <c r="T682" s="789" t="s">
        <v>2203</v>
      </c>
      <c r="U682" s="789"/>
    </row>
    <row r="683" spans="1:21" ht="35.4" thickBot="1">
      <c r="A683" s="785" t="s">
        <v>45</v>
      </c>
      <c r="B683" s="786" t="s">
        <v>2182</v>
      </c>
      <c r="C683" s="787" t="s">
        <v>666</v>
      </c>
      <c r="D683" s="787" t="s">
        <v>666</v>
      </c>
      <c r="E683" s="787" t="s">
        <v>2171</v>
      </c>
      <c r="F683" s="787" t="str">
        <f>IF($E683 = "", "", VLOOKUP($E683,'[1]levels of intervention'!$A$1:$B$12,2,FALSE))</f>
        <v>primary</v>
      </c>
      <c r="G683" s="789"/>
      <c r="H683" s="789" t="s">
        <v>838</v>
      </c>
      <c r="I683" s="789" t="s">
        <v>1331</v>
      </c>
      <c r="J683" s="789" t="s">
        <v>2121</v>
      </c>
      <c r="K683" s="789">
        <v>1</v>
      </c>
      <c r="L683" s="789">
        <v>1</v>
      </c>
      <c r="M683" s="789">
        <v>1</v>
      </c>
      <c r="N683" s="789" t="s">
        <v>1687</v>
      </c>
      <c r="O683" s="789">
        <v>1</v>
      </c>
      <c r="P683" s="789">
        <v>500</v>
      </c>
      <c r="Q683" s="789">
        <v>500</v>
      </c>
      <c r="R683" s="789"/>
      <c r="S683" s="790">
        <f t="shared" si="10"/>
        <v>1</v>
      </c>
      <c r="T683" s="789"/>
      <c r="U683" s="789"/>
    </row>
    <row r="684" spans="1:21" ht="47.4" thickBot="1">
      <c r="A684" s="785" t="s">
        <v>45</v>
      </c>
      <c r="B684" s="786" t="s">
        <v>89</v>
      </c>
      <c r="C684" s="787" t="s">
        <v>664</v>
      </c>
      <c r="D684" s="787" t="s">
        <v>664</v>
      </c>
      <c r="E684" s="787" t="s">
        <v>2117</v>
      </c>
      <c r="F684" s="787" t="str">
        <f>IF($E684 = "", "", VLOOKUP($E684,'[1]levels of intervention'!$A$1:$B$12,2,FALSE))</f>
        <v>community</v>
      </c>
      <c r="G684" s="820" t="s">
        <v>2204</v>
      </c>
      <c r="H684" s="789" t="s">
        <v>835</v>
      </c>
      <c r="I684" s="789" t="s">
        <v>1331</v>
      </c>
      <c r="J684" s="789" t="s">
        <v>1332</v>
      </c>
      <c r="K684" s="789">
        <v>2</v>
      </c>
      <c r="L684" s="789">
        <v>1</v>
      </c>
      <c r="M684" s="789">
        <v>3</v>
      </c>
      <c r="N684" s="789" t="s">
        <v>1546</v>
      </c>
      <c r="O684" s="789">
        <v>6</v>
      </c>
      <c r="P684" s="789">
        <v>623.91</v>
      </c>
      <c r="Q684" s="793">
        <v>3743.46</v>
      </c>
      <c r="R684" s="789"/>
      <c r="S684" s="790">
        <f t="shared" si="10"/>
        <v>1</v>
      </c>
      <c r="T684" s="789"/>
      <c r="U684" s="809" t="s">
        <v>2205</v>
      </c>
    </row>
    <row r="685" spans="1:21" ht="29.4" thickBot="1">
      <c r="A685" s="785" t="s">
        <v>45</v>
      </c>
      <c r="B685" s="786" t="s">
        <v>89</v>
      </c>
      <c r="C685" s="787" t="s">
        <v>664</v>
      </c>
      <c r="D685" s="787" t="s">
        <v>664</v>
      </c>
      <c r="E685" s="787" t="s">
        <v>2117</v>
      </c>
      <c r="F685" s="787" t="str">
        <f>IF($E685 = "", "", VLOOKUP($E685,'[1]levels of intervention'!$A$1:$B$12,2,FALSE))</f>
        <v>community</v>
      </c>
      <c r="G685" s="789"/>
      <c r="H685" s="789" t="s">
        <v>2206</v>
      </c>
      <c r="I685" s="789" t="s">
        <v>1358</v>
      </c>
      <c r="J685" s="789" t="s">
        <v>2127</v>
      </c>
      <c r="K685" s="789">
        <v>30</v>
      </c>
      <c r="L685" s="789"/>
      <c r="M685" s="789">
        <v>1</v>
      </c>
      <c r="N685" s="789"/>
      <c r="O685" s="789">
        <v>30</v>
      </c>
      <c r="P685" s="789"/>
      <c r="Q685" s="789">
        <v>0</v>
      </c>
      <c r="R685" s="789"/>
      <c r="S685" s="790">
        <f t="shared" si="10"/>
        <v>1</v>
      </c>
      <c r="T685" s="789" t="s">
        <v>2207</v>
      </c>
      <c r="U685" s="789"/>
    </row>
    <row r="686" spans="1:21" ht="78.599999999999994" thickBot="1">
      <c r="A686" s="785" t="s">
        <v>45</v>
      </c>
      <c r="B686" s="786" t="s">
        <v>89</v>
      </c>
      <c r="C686" s="787" t="s">
        <v>668</v>
      </c>
      <c r="D686" s="787" t="s">
        <v>668</v>
      </c>
      <c r="E686" s="787" t="s">
        <v>2171</v>
      </c>
      <c r="F686" s="787" t="str">
        <f>IF($E686 = "", "", VLOOKUP($E686,'[1]levels of intervention'!$A$1:$B$12,2,FALSE))</f>
        <v>primary</v>
      </c>
      <c r="G686" s="789"/>
      <c r="H686" s="789" t="s">
        <v>834</v>
      </c>
      <c r="I686" s="789" t="s">
        <v>1331</v>
      </c>
      <c r="J686" s="789" t="s">
        <v>1332</v>
      </c>
      <c r="K686" s="789">
        <v>1</v>
      </c>
      <c r="L686" s="789"/>
      <c r="M686" s="789">
        <v>3</v>
      </c>
      <c r="N686" s="789"/>
      <c r="O686" s="789">
        <v>3</v>
      </c>
      <c r="P686" s="789">
        <v>4.3868299999999998</v>
      </c>
      <c r="Q686" s="789">
        <v>13.16</v>
      </c>
      <c r="R686" s="789"/>
      <c r="S686" s="790">
        <f t="shared" si="10"/>
        <v>1</v>
      </c>
      <c r="T686" s="789" t="s">
        <v>2208</v>
      </c>
      <c r="U686" s="789"/>
    </row>
    <row r="687" spans="1:21" ht="47.4" thickBot="1">
      <c r="A687" s="785" t="s">
        <v>45</v>
      </c>
      <c r="B687" s="786" t="s">
        <v>89</v>
      </c>
      <c r="C687" s="787" t="s">
        <v>668</v>
      </c>
      <c r="D687" s="787" t="s">
        <v>668</v>
      </c>
      <c r="E687" s="787" t="s">
        <v>2171</v>
      </c>
      <c r="F687" s="787" t="str">
        <f>IF($E687 = "", "", VLOOKUP($E687,'[1]levels of intervention'!$A$1:$B$12,2,FALSE))</f>
        <v>primary</v>
      </c>
      <c r="G687" s="789"/>
      <c r="H687" s="789" t="s">
        <v>843</v>
      </c>
      <c r="I687" s="789" t="s">
        <v>1331</v>
      </c>
      <c r="J687" s="789" t="s">
        <v>1332</v>
      </c>
      <c r="K687" s="789">
        <v>2</v>
      </c>
      <c r="L687" s="789">
        <v>1</v>
      </c>
      <c r="M687" s="789">
        <v>3</v>
      </c>
      <c r="N687" s="789" t="s">
        <v>1546</v>
      </c>
      <c r="O687" s="789">
        <v>6</v>
      </c>
      <c r="P687" s="789">
        <v>623.91</v>
      </c>
      <c r="Q687" s="793">
        <v>3743.46</v>
      </c>
      <c r="R687" s="789"/>
      <c r="S687" s="790">
        <f t="shared" si="10"/>
        <v>1</v>
      </c>
      <c r="T687" s="789"/>
      <c r="U687" s="809" t="s">
        <v>2205</v>
      </c>
    </row>
    <row r="688" spans="1:21" ht="31.8" thickBot="1">
      <c r="A688" s="785" t="s">
        <v>45</v>
      </c>
      <c r="B688" s="786" t="s">
        <v>89</v>
      </c>
      <c r="C688" s="787" t="s">
        <v>668</v>
      </c>
      <c r="D688" s="787" t="s">
        <v>668</v>
      </c>
      <c r="E688" s="787" t="s">
        <v>2171</v>
      </c>
      <c r="F688" s="787" t="str">
        <f>IF($E688 = "", "", VLOOKUP($E688,'[1]levels of intervention'!$A$1:$B$12,2,FALSE))</f>
        <v>primary</v>
      </c>
      <c r="G688" s="789"/>
      <c r="H688" s="789" t="s">
        <v>844</v>
      </c>
      <c r="I688" s="789" t="s">
        <v>1331</v>
      </c>
      <c r="J688" s="789" t="s">
        <v>1332</v>
      </c>
      <c r="K688" s="789">
        <v>4</v>
      </c>
      <c r="L688" s="789">
        <v>1</v>
      </c>
      <c r="M688" s="789">
        <v>3</v>
      </c>
      <c r="N688" s="789" t="s">
        <v>1546</v>
      </c>
      <c r="O688" s="789">
        <v>12</v>
      </c>
      <c r="P688" s="789"/>
      <c r="Q688" s="789">
        <v>0</v>
      </c>
      <c r="R688" s="789"/>
      <c r="S688" s="790">
        <f t="shared" si="10"/>
        <v>1</v>
      </c>
      <c r="T688" s="789"/>
      <c r="U688" s="789"/>
    </row>
    <row r="689" spans="1:21" ht="94.2" thickBot="1">
      <c r="A689" s="785" t="s">
        <v>45</v>
      </c>
      <c r="B689" s="786" t="s">
        <v>89</v>
      </c>
      <c r="C689" s="787" t="s">
        <v>668</v>
      </c>
      <c r="D689" s="787" t="s">
        <v>668</v>
      </c>
      <c r="E689" s="787" t="s">
        <v>2171</v>
      </c>
      <c r="F689" s="787" t="str">
        <f>IF($E689 = "", "", VLOOKUP($E689,'[1]levels of intervention'!$A$1:$B$12,2,FALSE))</f>
        <v>primary</v>
      </c>
      <c r="G689" s="789"/>
      <c r="H689" s="789" t="s">
        <v>841</v>
      </c>
      <c r="I689" s="789" t="s">
        <v>1331</v>
      </c>
      <c r="J689" s="789" t="s">
        <v>1332</v>
      </c>
      <c r="K689" s="789">
        <v>1</v>
      </c>
      <c r="L689" s="789">
        <v>1</v>
      </c>
      <c r="M689" s="789">
        <v>1</v>
      </c>
      <c r="N689" s="789" t="s">
        <v>1341</v>
      </c>
      <c r="O689" s="789">
        <v>1</v>
      </c>
      <c r="P689" s="789">
        <v>585.84</v>
      </c>
      <c r="Q689" s="789">
        <v>585.84</v>
      </c>
      <c r="R689" s="790">
        <v>0.3</v>
      </c>
      <c r="S689" s="790">
        <f t="shared" si="10"/>
        <v>0.3</v>
      </c>
      <c r="T689" s="789"/>
      <c r="U689" s="802" t="s">
        <v>2209</v>
      </c>
    </row>
    <row r="690" spans="1:21" ht="47.4" thickBot="1">
      <c r="A690" s="785" t="s">
        <v>45</v>
      </c>
      <c r="B690" s="786" t="s">
        <v>89</v>
      </c>
      <c r="C690" s="787" t="s">
        <v>668</v>
      </c>
      <c r="D690" s="787" t="s">
        <v>668</v>
      </c>
      <c r="E690" s="787" t="s">
        <v>2171</v>
      </c>
      <c r="F690" s="787" t="str">
        <f>IF($E690 = "", "", VLOOKUP($E690,'[1]levels of intervention'!$A$1:$B$12,2,FALSE))</f>
        <v>primary</v>
      </c>
      <c r="G690" s="789"/>
      <c r="H690" s="789" t="s">
        <v>842</v>
      </c>
      <c r="I690" s="789" t="s">
        <v>1331</v>
      </c>
      <c r="J690" s="789" t="s">
        <v>1332</v>
      </c>
      <c r="K690" s="789">
        <v>1</v>
      </c>
      <c r="L690" s="789">
        <v>1</v>
      </c>
      <c r="M690" s="789">
        <v>1</v>
      </c>
      <c r="N690" s="789" t="s">
        <v>1341</v>
      </c>
      <c r="O690" s="789">
        <v>1</v>
      </c>
      <c r="P690" s="789">
        <v>585.84</v>
      </c>
      <c r="Q690" s="789">
        <v>585.84</v>
      </c>
      <c r="R690" s="790">
        <v>0.3</v>
      </c>
      <c r="S690" s="790">
        <f t="shared" si="10"/>
        <v>0.3</v>
      </c>
      <c r="T690" s="789"/>
      <c r="U690" s="789"/>
    </row>
    <row r="691" spans="1:21" ht="94.2" thickBot="1">
      <c r="A691" s="785" t="s">
        <v>45</v>
      </c>
      <c r="B691" s="786" t="s">
        <v>89</v>
      </c>
      <c r="C691" s="787" t="s">
        <v>668</v>
      </c>
      <c r="D691" s="787" t="s">
        <v>668</v>
      </c>
      <c r="E691" s="787" t="s">
        <v>2171</v>
      </c>
      <c r="F691" s="787" t="str">
        <f>IF($E691 = "", "", VLOOKUP($E691,'[1]levels of intervention'!$A$1:$B$12,2,FALSE))</f>
        <v>primary</v>
      </c>
      <c r="G691" s="789"/>
      <c r="H691" s="789" t="s">
        <v>840</v>
      </c>
      <c r="I691" s="789" t="s">
        <v>1331</v>
      </c>
      <c r="J691" s="789" t="s">
        <v>1332</v>
      </c>
      <c r="K691" s="789">
        <v>1</v>
      </c>
      <c r="L691" s="789">
        <v>1</v>
      </c>
      <c r="M691" s="789">
        <v>1</v>
      </c>
      <c r="N691" s="789" t="s">
        <v>1341</v>
      </c>
      <c r="O691" s="789">
        <v>1</v>
      </c>
      <c r="P691" s="789">
        <v>585.84</v>
      </c>
      <c r="Q691" s="789">
        <v>585.84</v>
      </c>
      <c r="R691" s="790">
        <v>0.2</v>
      </c>
      <c r="S691" s="790">
        <f t="shared" si="10"/>
        <v>0.2</v>
      </c>
      <c r="T691" s="789"/>
      <c r="U691" s="802" t="s">
        <v>2209</v>
      </c>
    </row>
    <row r="692" spans="1:21" ht="94.2" thickBot="1">
      <c r="A692" s="785" t="s">
        <v>45</v>
      </c>
      <c r="B692" s="786" t="s">
        <v>89</v>
      </c>
      <c r="C692" s="787" t="s">
        <v>668</v>
      </c>
      <c r="D692" s="787" t="s">
        <v>668</v>
      </c>
      <c r="E692" s="787" t="s">
        <v>2171</v>
      </c>
      <c r="F692" s="787" t="str">
        <f>IF($E692 = "", "", VLOOKUP($E692,'[1]levels of intervention'!$A$1:$B$12,2,FALSE))</f>
        <v>primary</v>
      </c>
      <c r="G692" s="789"/>
      <c r="H692" s="789" t="s">
        <v>840</v>
      </c>
      <c r="I692" s="789" t="s">
        <v>1331</v>
      </c>
      <c r="J692" s="789" t="s">
        <v>1332</v>
      </c>
      <c r="K692" s="789">
        <v>1</v>
      </c>
      <c r="L692" s="789">
        <v>1</v>
      </c>
      <c r="M692" s="789">
        <v>1</v>
      </c>
      <c r="N692" s="789" t="s">
        <v>1341</v>
      </c>
      <c r="O692" s="789">
        <v>1</v>
      </c>
      <c r="P692" s="789">
        <v>585.84</v>
      </c>
      <c r="Q692" s="789">
        <v>585.84</v>
      </c>
      <c r="R692" s="790">
        <v>0.2</v>
      </c>
      <c r="S692" s="790">
        <f t="shared" si="10"/>
        <v>0.2</v>
      </c>
      <c r="T692" s="789"/>
      <c r="U692" s="802" t="s">
        <v>2209</v>
      </c>
    </row>
    <row r="693" spans="1:21" ht="47.4" thickBot="1">
      <c r="A693" s="785" t="s">
        <v>45</v>
      </c>
      <c r="B693" s="786" t="s">
        <v>89</v>
      </c>
      <c r="C693" s="787" t="s">
        <v>668</v>
      </c>
      <c r="D693" s="787" t="s">
        <v>668</v>
      </c>
      <c r="E693" s="787" t="s">
        <v>2171</v>
      </c>
      <c r="F693" s="787" t="str">
        <f>IF($E693 = "", "", VLOOKUP($E693,'[1]levels of intervention'!$A$1:$B$12,2,FALSE))</f>
        <v>primary</v>
      </c>
      <c r="G693" s="789"/>
      <c r="H693" s="789" t="s">
        <v>845</v>
      </c>
      <c r="I693" s="789" t="s">
        <v>1331</v>
      </c>
      <c r="J693" s="789" t="s">
        <v>2210</v>
      </c>
      <c r="K693" s="789">
        <v>3</v>
      </c>
      <c r="L693" s="789"/>
      <c r="M693" s="789">
        <v>1</v>
      </c>
      <c r="N693" s="789"/>
      <c r="O693" s="789">
        <v>3</v>
      </c>
      <c r="P693" s="789">
        <v>199.19</v>
      </c>
      <c r="Q693" s="789">
        <v>597.57000000000005</v>
      </c>
      <c r="R693" s="790">
        <v>0.05</v>
      </c>
      <c r="S693" s="790">
        <f t="shared" si="10"/>
        <v>0.05</v>
      </c>
      <c r="T693" s="789"/>
      <c r="U693" s="809" t="s">
        <v>2211</v>
      </c>
    </row>
    <row r="694" spans="1:21" ht="29.4" thickBot="1">
      <c r="A694" s="785" t="s">
        <v>45</v>
      </c>
      <c r="B694" s="786" t="s">
        <v>89</v>
      </c>
      <c r="C694" s="787" t="s">
        <v>668</v>
      </c>
      <c r="D694" s="787" t="s">
        <v>668</v>
      </c>
      <c r="E694" s="787" t="s">
        <v>2171</v>
      </c>
      <c r="F694" s="787" t="str">
        <f>IF($E694 = "", "", VLOOKUP($E694,'[1]levels of intervention'!$A$1:$B$12,2,FALSE))</f>
        <v>primary</v>
      </c>
      <c r="G694" s="789"/>
      <c r="H694" s="789" t="s">
        <v>2212</v>
      </c>
      <c r="I694" s="789" t="s">
        <v>1358</v>
      </c>
      <c r="J694" s="789" t="s">
        <v>2127</v>
      </c>
      <c r="K694" s="789">
        <v>20</v>
      </c>
      <c r="L694" s="789"/>
      <c r="M694" s="789">
        <v>1</v>
      </c>
      <c r="N694" s="789"/>
      <c r="O694" s="789">
        <v>20</v>
      </c>
      <c r="P694" s="789"/>
      <c r="Q694" s="789">
        <v>0</v>
      </c>
      <c r="R694" s="789"/>
      <c r="S694" s="790">
        <f t="shared" si="10"/>
        <v>1</v>
      </c>
      <c r="T694" s="789"/>
      <c r="U694" s="789"/>
    </row>
    <row r="695" spans="1:21" ht="29.4" thickBot="1">
      <c r="A695" s="785" t="s">
        <v>45</v>
      </c>
      <c r="B695" s="786" t="s">
        <v>89</v>
      </c>
      <c r="C695" s="787" t="s">
        <v>668</v>
      </c>
      <c r="D695" s="787" t="s">
        <v>668</v>
      </c>
      <c r="E695" s="787" t="s">
        <v>2171</v>
      </c>
      <c r="F695" s="787" t="str">
        <f>IF($E695 = "", "", VLOOKUP($E695,'[1]levels of intervention'!$A$1:$B$12,2,FALSE))</f>
        <v>primary</v>
      </c>
      <c r="G695" s="789"/>
      <c r="H695" s="789" t="s">
        <v>2213</v>
      </c>
      <c r="I695" s="789" t="s">
        <v>1358</v>
      </c>
      <c r="J695" s="789" t="s">
        <v>2127</v>
      </c>
      <c r="K695" s="789">
        <v>20</v>
      </c>
      <c r="L695" s="789"/>
      <c r="M695" s="789">
        <v>1</v>
      </c>
      <c r="N695" s="789"/>
      <c r="O695" s="789">
        <v>20</v>
      </c>
      <c r="P695" s="789"/>
      <c r="Q695" s="789">
        <v>0</v>
      </c>
      <c r="R695" s="789"/>
      <c r="S695" s="790">
        <f t="shared" si="10"/>
        <v>1</v>
      </c>
      <c r="T695" s="789"/>
      <c r="U695" s="789"/>
    </row>
    <row r="696" spans="1:21" ht="29.4" thickBot="1">
      <c r="A696" s="785" t="s">
        <v>45</v>
      </c>
      <c r="B696" s="786" t="s">
        <v>89</v>
      </c>
      <c r="C696" s="787" t="s">
        <v>668</v>
      </c>
      <c r="D696" s="787" t="s">
        <v>668</v>
      </c>
      <c r="E696" s="787" t="s">
        <v>2171</v>
      </c>
      <c r="F696" s="787" t="str">
        <f>IF($E696 = "", "", VLOOKUP($E696,'[1]levels of intervention'!$A$1:$B$12,2,FALSE))</f>
        <v>primary</v>
      </c>
      <c r="G696" s="789"/>
      <c r="H696" s="789" t="s">
        <v>2214</v>
      </c>
      <c r="I696" s="789" t="s">
        <v>1358</v>
      </c>
      <c r="J696" s="789" t="s">
        <v>2127</v>
      </c>
      <c r="K696" s="789">
        <v>15</v>
      </c>
      <c r="L696" s="789"/>
      <c r="M696" s="789">
        <v>1</v>
      </c>
      <c r="N696" s="789"/>
      <c r="O696" s="789">
        <v>15</v>
      </c>
      <c r="P696" s="789"/>
      <c r="Q696" s="789">
        <v>0</v>
      </c>
      <c r="R696" s="789"/>
      <c r="S696" s="790">
        <f t="shared" si="10"/>
        <v>1</v>
      </c>
      <c r="T696" s="789"/>
      <c r="U696" s="789"/>
    </row>
    <row r="697" spans="1:21" ht="78.599999999999994" thickBot="1">
      <c r="A697" s="785" t="s">
        <v>45</v>
      </c>
      <c r="B697" s="786" t="s">
        <v>89</v>
      </c>
      <c r="C697" s="787" t="s">
        <v>667</v>
      </c>
      <c r="D697" s="787" t="s">
        <v>667</v>
      </c>
      <c r="E697" s="787" t="s">
        <v>2171</v>
      </c>
      <c r="F697" s="787" t="str">
        <f>IF($E697 = "", "", VLOOKUP($E697,'[1]levels of intervention'!$A$1:$B$12,2,FALSE))</f>
        <v>primary</v>
      </c>
      <c r="G697" s="789"/>
      <c r="H697" s="789" t="s">
        <v>834</v>
      </c>
      <c r="I697" s="789" t="s">
        <v>1331</v>
      </c>
      <c r="J697" s="789" t="s">
        <v>1332</v>
      </c>
      <c r="K697" s="789">
        <v>1</v>
      </c>
      <c r="L697" s="789"/>
      <c r="M697" s="789">
        <v>3</v>
      </c>
      <c r="N697" s="789"/>
      <c r="O697" s="789">
        <v>3</v>
      </c>
      <c r="P697" s="789">
        <v>4.3868299999999998</v>
      </c>
      <c r="Q697" s="789">
        <v>13.16</v>
      </c>
      <c r="R697" s="789"/>
      <c r="S697" s="790">
        <f t="shared" si="10"/>
        <v>1</v>
      </c>
      <c r="T697" s="789"/>
      <c r="U697" s="789"/>
    </row>
    <row r="698" spans="1:21" ht="47.4" thickBot="1">
      <c r="A698" s="785" t="s">
        <v>45</v>
      </c>
      <c r="B698" s="786" t="s">
        <v>89</v>
      </c>
      <c r="C698" s="787" t="s">
        <v>667</v>
      </c>
      <c r="D698" s="787" t="s">
        <v>667</v>
      </c>
      <c r="E698" s="787" t="s">
        <v>2171</v>
      </c>
      <c r="F698" s="787" t="str">
        <f>IF($E698 = "", "", VLOOKUP($E698,'[1]levels of intervention'!$A$1:$B$12,2,FALSE))</f>
        <v>primary</v>
      </c>
      <c r="G698" s="789"/>
      <c r="H698" s="789" t="s">
        <v>843</v>
      </c>
      <c r="I698" s="789" t="s">
        <v>1331</v>
      </c>
      <c r="J698" s="789" t="s">
        <v>1332</v>
      </c>
      <c r="K698" s="789">
        <v>1</v>
      </c>
      <c r="L698" s="789">
        <v>1</v>
      </c>
      <c r="M698" s="789">
        <v>1</v>
      </c>
      <c r="N698" s="789" t="s">
        <v>1341</v>
      </c>
      <c r="O698" s="789">
        <v>1</v>
      </c>
      <c r="P698" s="789">
        <v>623.91</v>
      </c>
      <c r="Q698" s="789">
        <v>623.91</v>
      </c>
      <c r="R698" s="790">
        <v>0.5</v>
      </c>
      <c r="S698" s="790">
        <f t="shared" si="10"/>
        <v>0.5</v>
      </c>
      <c r="T698" s="789"/>
      <c r="U698" s="809" t="s">
        <v>2205</v>
      </c>
    </row>
    <row r="699" spans="1:21" ht="47.4" thickBot="1">
      <c r="A699" s="785" t="s">
        <v>45</v>
      </c>
      <c r="B699" s="786" t="s">
        <v>89</v>
      </c>
      <c r="C699" s="787" t="s">
        <v>667</v>
      </c>
      <c r="D699" s="787" t="s">
        <v>667</v>
      </c>
      <c r="E699" s="787" t="s">
        <v>2171</v>
      </c>
      <c r="F699" s="787" t="str">
        <f>IF($E699 = "", "", VLOOKUP($E699,'[1]levels of intervention'!$A$1:$B$12,2,FALSE))</f>
        <v>primary</v>
      </c>
      <c r="G699" s="789"/>
      <c r="H699" s="789" t="s">
        <v>844</v>
      </c>
      <c r="I699" s="789" t="s">
        <v>1331</v>
      </c>
      <c r="J699" s="789" t="s">
        <v>1332</v>
      </c>
      <c r="K699" s="789">
        <v>1</v>
      </c>
      <c r="L699" s="789">
        <v>1</v>
      </c>
      <c r="M699" s="789">
        <v>1</v>
      </c>
      <c r="N699" s="789" t="s">
        <v>2215</v>
      </c>
      <c r="O699" s="789">
        <v>1</v>
      </c>
      <c r="P699" s="789">
        <v>658.21</v>
      </c>
      <c r="Q699" s="789">
        <v>658.21</v>
      </c>
      <c r="R699" s="790">
        <v>0.5</v>
      </c>
      <c r="S699" s="790">
        <f t="shared" si="10"/>
        <v>0.5</v>
      </c>
      <c r="T699" s="789"/>
      <c r="U699" s="809" t="s">
        <v>2216</v>
      </c>
    </row>
    <row r="700" spans="1:21" ht="94.2" thickBot="1">
      <c r="A700" s="785" t="s">
        <v>45</v>
      </c>
      <c r="B700" s="786" t="s">
        <v>89</v>
      </c>
      <c r="C700" s="787" t="s">
        <v>667</v>
      </c>
      <c r="D700" s="787" t="s">
        <v>667</v>
      </c>
      <c r="E700" s="787" t="s">
        <v>2171</v>
      </c>
      <c r="F700" s="787" t="str">
        <f>IF($E700 = "", "", VLOOKUP($E700,'[1]levels of intervention'!$A$1:$B$12,2,FALSE))</f>
        <v>primary</v>
      </c>
      <c r="G700" s="789"/>
      <c r="H700" s="789" t="s">
        <v>841</v>
      </c>
      <c r="I700" s="789" t="s">
        <v>1331</v>
      </c>
      <c r="J700" s="789" t="s">
        <v>1332</v>
      </c>
      <c r="K700" s="789">
        <v>1</v>
      </c>
      <c r="L700" s="789">
        <v>1</v>
      </c>
      <c r="M700" s="789">
        <v>1</v>
      </c>
      <c r="N700" s="789" t="s">
        <v>1341</v>
      </c>
      <c r="O700" s="789">
        <v>1</v>
      </c>
      <c r="P700" s="789">
        <v>585.84</v>
      </c>
      <c r="Q700" s="789">
        <v>585.84</v>
      </c>
      <c r="R700" s="790">
        <v>0.3</v>
      </c>
      <c r="S700" s="790">
        <f t="shared" si="10"/>
        <v>0.3</v>
      </c>
      <c r="T700" s="789"/>
      <c r="U700" s="802" t="s">
        <v>2209</v>
      </c>
    </row>
    <row r="701" spans="1:21" ht="47.4" thickBot="1">
      <c r="A701" s="785" t="s">
        <v>45</v>
      </c>
      <c r="B701" s="786" t="s">
        <v>89</v>
      </c>
      <c r="C701" s="787" t="s">
        <v>667</v>
      </c>
      <c r="D701" s="787" t="s">
        <v>667</v>
      </c>
      <c r="E701" s="787" t="s">
        <v>2171</v>
      </c>
      <c r="F701" s="787" t="str">
        <f>IF($E701 = "", "", VLOOKUP($E701,'[1]levels of intervention'!$A$1:$B$12,2,FALSE))</f>
        <v>primary</v>
      </c>
      <c r="G701" s="789"/>
      <c r="H701" s="789" t="s">
        <v>842</v>
      </c>
      <c r="I701" s="789" t="s">
        <v>1331</v>
      </c>
      <c r="J701" s="789" t="s">
        <v>1332</v>
      </c>
      <c r="K701" s="789">
        <v>1</v>
      </c>
      <c r="L701" s="789">
        <v>1</v>
      </c>
      <c r="M701" s="789">
        <v>1</v>
      </c>
      <c r="N701" s="789" t="s">
        <v>1341</v>
      </c>
      <c r="O701" s="789">
        <v>1</v>
      </c>
      <c r="P701" s="789">
        <v>585.84</v>
      </c>
      <c r="Q701" s="789">
        <v>585.84</v>
      </c>
      <c r="R701" s="790">
        <v>0.3</v>
      </c>
      <c r="S701" s="790">
        <f t="shared" si="10"/>
        <v>0.3</v>
      </c>
      <c r="T701" s="789"/>
      <c r="U701" s="789"/>
    </row>
    <row r="702" spans="1:21" ht="94.2" thickBot="1">
      <c r="A702" s="785" t="s">
        <v>45</v>
      </c>
      <c r="B702" s="786" t="s">
        <v>89</v>
      </c>
      <c r="C702" s="787" t="s">
        <v>667</v>
      </c>
      <c r="D702" s="787" t="s">
        <v>667</v>
      </c>
      <c r="E702" s="787" t="s">
        <v>2171</v>
      </c>
      <c r="F702" s="787" t="str">
        <f>IF($E702 = "", "", VLOOKUP($E702,'[1]levels of intervention'!$A$1:$B$12,2,FALSE))</f>
        <v>primary</v>
      </c>
      <c r="G702" s="789"/>
      <c r="H702" s="789" t="s">
        <v>840</v>
      </c>
      <c r="I702" s="789" t="s">
        <v>1331</v>
      </c>
      <c r="J702" s="789" t="s">
        <v>1332</v>
      </c>
      <c r="K702" s="789">
        <v>1</v>
      </c>
      <c r="L702" s="789">
        <v>1</v>
      </c>
      <c r="M702" s="789">
        <v>1</v>
      </c>
      <c r="N702" s="789" t="s">
        <v>1341</v>
      </c>
      <c r="O702" s="789">
        <v>1</v>
      </c>
      <c r="P702" s="789">
        <v>585.84</v>
      </c>
      <c r="Q702" s="789">
        <v>585.84</v>
      </c>
      <c r="R702" s="790">
        <v>0.2</v>
      </c>
      <c r="S702" s="790">
        <f t="shared" si="10"/>
        <v>0.2</v>
      </c>
      <c r="T702" s="789"/>
      <c r="U702" s="802" t="s">
        <v>2209</v>
      </c>
    </row>
    <row r="703" spans="1:21" ht="94.2" thickBot="1">
      <c r="A703" s="785" t="s">
        <v>45</v>
      </c>
      <c r="B703" s="786" t="s">
        <v>89</v>
      </c>
      <c r="C703" s="787" t="s">
        <v>667</v>
      </c>
      <c r="D703" s="787" t="s">
        <v>667</v>
      </c>
      <c r="E703" s="787" t="s">
        <v>2171</v>
      </c>
      <c r="F703" s="787" t="str">
        <f>IF($E703 = "", "", VLOOKUP($E703,'[1]levels of intervention'!$A$1:$B$12,2,FALSE))</f>
        <v>primary</v>
      </c>
      <c r="G703" s="789"/>
      <c r="H703" s="789" t="s">
        <v>840</v>
      </c>
      <c r="I703" s="789" t="s">
        <v>1331</v>
      </c>
      <c r="J703" s="789" t="s">
        <v>1332</v>
      </c>
      <c r="K703" s="789">
        <v>1</v>
      </c>
      <c r="L703" s="789">
        <v>1</v>
      </c>
      <c r="M703" s="789">
        <v>1</v>
      </c>
      <c r="N703" s="789" t="s">
        <v>1341</v>
      </c>
      <c r="O703" s="789">
        <v>1</v>
      </c>
      <c r="P703" s="789">
        <v>585.84</v>
      </c>
      <c r="Q703" s="789">
        <v>585.84</v>
      </c>
      <c r="R703" s="790">
        <v>0.2</v>
      </c>
      <c r="S703" s="790">
        <f t="shared" si="10"/>
        <v>0.2</v>
      </c>
      <c r="T703" s="789"/>
      <c r="U703" s="802" t="s">
        <v>2209</v>
      </c>
    </row>
    <row r="704" spans="1:21" ht="47.4" thickBot="1">
      <c r="A704" s="785" t="s">
        <v>45</v>
      </c>
      <c r="B704" s="786" t="s">
        <v>89</v>
      </c>
      <c r="C704" s="787" t="s">
        <v>667</v>
      </c>
      <c r="D704" s="787" t="s">
        <v>667</v>
      </c>
      <c r="E704" s="787" t="s">
        <v>2171</v>
      </c>
      <c r="F704" s="787" t="str">
        <f>IF($E704 = "", "", VLOOKUP($E704,'[1]levels of intervention'!$A$1:$B$12,2,FALSE))</f>
        <v>primary</v>
      </c>
      <c r="G704" s="789"/>
      <c r="H704" s="789" t="s">
        <v>845</v>
      </c>
      <c r="I704" s="789" t="s">
        <v>1331</v>
      </c>
      <c r="J704" s="789" t="s">
        <v>2210</v>
      </c>
      <c r="K704" s="789">
        <v>3</v>
      </c>
      <c r="L704" s="789">
        <v>1</v>
      </c>
      <c r="M704" s="789">
        <v>1</v>
      </c>
      <c r="N704" s="789" t="s">
        <v>1546</v>
      </c>
      <c r="O704" s="789">
        <v>3</v>
      </c>
      <c r="P704" s="789">
        <v>199.19</v>
      </c>
      <c r="Q704" s="789">
        <v>597.57000000000005</v>
      </c>
      <c r="R704" s="790">
        <v>0.05</v>
      </c>
      <c r="S704" s="790">
        <f t="shared" si="10"/>
        <v>0.05</v>
      </c>
      <c r="T704" s="789"/>
      <c r="U704" s="809" t="s">
        <v>2211</v>
      </c>
    </row>
    <row r="705" spans="1:21" ht="29.4" thickBot="1">
      <c r="A705" s="785" t="s">
        <v>45</v>
      </c>
      <c r="B705" s="786" t="s">
        <v>89</v>
      </c>
      <c r="C705" s="787" t="s">
        <v>667</v>
      </c>
      <c r="D705" s="787" t="s">
        <v>667</v>
      </c>
      <c r="E705" s="787" t="s">
        <v>2171</v>
      </c>
      <c r="F705" s="787" t="str">
        <f>IF($E705 = "", "", VLOOKUP($E705,'[1]levels of intervention'!$A$1:$B$12,2,FALSE))</f>
        <v>primary</v>
      </c>
      <c r="G705" s="789"/>
      <c r="H705" s="789" t="s">
        <v>2212</v>
      </c>
      <c r="I705" s="789" t="s">
        <v>1358</v>
      </c>
      <c r="J705" s="789" t="s">
        <v>2127</v>
      </c>
      <c r="K705" s="789">
        <v>30</v>
      </c>
      <c r="L705" s="789"/>
      <c r="M705" s="789"/>
      <c r="N705" s="789"/>
      <c r="O705" s="789">
        <v>30</v>
      </c>
      <c r="P705" s="789"/>
      <c r="Q705" s="789">
        <v>0</v>
      </c>
      <c r="R705" s="789"/>
      <c r="S705" s="790">
        <f t="shared" si="10"/>
        <v>1</v>
      </c>
      <c r="T705" s="789"/>
      <c r="U705" s="789"/>
    </row>
    <row r="706" spans="1:21" ht="29.4" thickBot="1">
      <c r="A706" s="785" t="s">
        <v>45</v>
      </c>
      <c r="B706" s="786" t="s">
        <v>89</v>
      </c>
      <c r="C706" s="787" t="s">
        <v>667</v>
      </c>
      <c r="D706" s="787" t="s">
        <v>667</v>
      </c>
      <c r="E706" s="787" t="s">
        <v>2171</v>
      </c>
      <c r="F706" s="787" t="str">
        <f>IF($E706 = "", "", VLOOKUP($E706,'[1]levels of intervention'!$A$1:$B$12,2,FALSE))</f>
        <v>primary</v>
      </c>
      <c r="G706" s="789"/>
      <c r="H706" s="789" t="s">
        <v>2213</v>
      </c>
      <c r="I706" s="789" t="s">
        <v>1358</v>
      </c>
      <c r="J706" s="789" t="s">
        <v>2127</v>
      </c>
      <c r="K706" s="789">
        <v>30</v>
      </c>
      <c r="L706" s="789"/>
      <c r="M706" s="789"/>
      <c r="N706" s="789"/>
      <c r="O706" s="789">
        <v>30</v>
      </c>
      <c r="P706" s="789"/>
      <c r="Q706" s="789">
        <v>0</v>
      </c>
      <c r="R706" s="789"/>
      <c r="S706" s="790">
        <f t="shared" si="10"/>
        <v>1</v>
      </c>
      <c r="T706" s="789"/>
      <c r="U706" s="789"/>
    </row>
    <row r="707" spans="1:21" ht="29.4" thickBot="1">
      <c r="A707" s="785" t="s">
        <v>45</v>
      </c>
      <c r="B707" s="786" t="s">
        <v>89</v>
      </c>
      <c r="C707" s="787" t="s">
        <v>667</v>
      </c>
      <c r="D707" s="787" t="s">
        <v>667</v>
      </c>
      <c r="E707" s="787" t="s">
        <v>2171</v>
      </c>
      <c r="F707" s="787" t="str">
        <f>IF($E707 = "", "", VLOOKUP($E707,'[1]levels of intervention'!$A$1:$B$12,2,FALSE))</f>
        <v>primary</v>
      </c>
      <c r="G707" s="789"/>
      <c r="H707" s="789" t="s">
        <v>2214</v>
      </c>
      <c r="I707" s="789" t="s">
        <v>1358</v>
      </c>
      <c r="J707" s="789" t="s">
        <v>2127</v>
      </c>
      <c r="K707" s="789">
        <v>20</v>
      </c>
      <c r="L707" s="789"/>
      <c r="M707" s="789"/>
      <c r="N707" s="789"/>
      <c r="O707" s="789">
        <v>20</v>
      </c>
      <c r="P707" s="789"/>
      <c r="Q707" s="789">
        <v>0</v>
      </c>
      <c r="R707" s="789"/>
      <c r="S707" s="790">
        <f t="shared" si="10"/>
        <v>1</v>
      </c>
      <c r="T707" s="789"/>
      <c r="U707" s="789"/>
    </row>
    <row r="708" spans="1:21" ht="78.599999999999994" thickBot="1">
      <c r="A708" s="785" t="s">
        <v>45</v>
      </c>
      <c r="B708" s="786" t="s">
        <v>89</v>
      </c>
      <c r="C708" s="787" t="s">
        <v>673</v>
      </c>
      <c r="D708" s="787" t="s">
        <v>673</v>
      </c>
      <c r="E708" s="787" t="s">
        <v>2193</v>
      </c>
      <c r="F708" s="787" t="str">
        <f>IF($E708 = "", "", VLOOKUP($E708,'[1]levels of intervention'!$A$1:$B$12,2,FALSE))</f>
        <v>secondary</v>
      </c>
      <c r="G708" s="789"/>
      <c r="H708" s="789" t="s">
        <v>834</v>
      </c>
      <c r="I708" s="789" t="s">
        <v>1331</v>
      </c>
      <c r="J708" s="789" t="s">
        <v>1332</v>
      </c>
      <c r="K708" s="789">
        <v>1</v>
      </c>
      <c r="L708" s="789"/>
      <c r="M708" s="789">
        <v>3</v>
      </c>
      <c r="N708" s="789"/>
      <c r="O708" s="789">
        <v>3</v>
      </c>
      <c r="P708" s="789">
        <v>4.3868299999999998</v>
      </c>
      <c r="Q708" s="789">
        <v>13.16</v>
      </c>
      <c r="R708" s="789"/>
      <c r="S708" s="790">
        <f t="shared" ref="S708:S771" si="11">IF(R708="",1,R708)</f>
        <v>1</v>
      </c>
      <c r="T708" s="789"/>
      <c r="U708" s="789"/>
    </row>
    <row r="709" spans="1:21" ht="31.8" thickBot="1">
      <c r="A709" s="785" t="s">
        <v>45</v>
      </c>
      <c r="B709" s="786" t="s">
        <v>89</v>
      </c>
      <c r="C709" s="787" t="s">
        <v>673</v>
      </c>
      <c r="D709" s="787" t="s">
        <v>673</v>
      </c>
      <c r="E709" s="787" t="s">
        <v>2171</v>
      </c>
      <c r="F709" s="787" t="str">
        <f>IF($E709 = "", "", VLOOKUP($E709,'[1]levels of intervention'!$A$1:$B$12,2,FALSE))</f>
        <v>primary</v>
      </c>
      <c r="G709" s="789"/>
      <c r="H709" s="812" t="s">
        <v>858</v>
      </c>
      <c r="I709" s="789" t="s">
        <v>1331</v>
      </c>
      <c r="J709" s="789" t="s">
        <v>2121</v>
      </c>
      <c r="K709" s="789">
        <v>1</v>
      </c>
      <c r="L709" s="789">
        <v>1</v>
      </c>
      <c r="M709" s="789">
        <v>1</v>
      </c>
      <c r="N709" s="789" t="s">
        <v>1687</v>
      </c>
      <c r="O709" s="789">
        <v>1</v>
      </c>
      <c r="P709" s="789">
        <v>590</v>
      </c>
      <c r="Q709" s="789">
        <v>590</v>
      </c>
      <c r="R709" s="790">
        <v>1</v>
      </c>
      <c r="S709" s="790">
        <f t="shared" si="11"/>
        <v>1</v>
      </c>
      <c r="T709" s="789"/>
      <c r="U709" s="788" t="s">
        <v>1312</v>
      </c>
    </row>
    <row r="710" spans="1:21" ht="47.4" thickBot="1">
      <c r="A710" s="785" t="s">
        <v>45</v>
      </c>
      <c r="B710" s="786" t="s">
        <v>89</v>
      </c>
      <c r="C710" s="787" t="s">
        <v>673</v>
      </c>
      <c r="D710" s="787" t="s">
        <v>673</v>
      </c>
      <c r="E710" s="787" t="s">
        <v>2193</v>
      </c>
      <c r="F710" s="787" t="str">
        <f>IF($E710 = "", "", VLOOKUP($E710,'[1]levels of intervention'!$A$1:$B$12,2,FALSE))</f>
        <v>secondary</v>
      </c>
      <c r="G710" s="789"/>
      <c r="H710" s="789" t="s">
        <v>843</v>
      </c>
      <c r="I710" s="789" t="s">
        <v>1331</v>
      </c>
      <c r="J710" s="789" t="s">
        <v>1332</v>
      </c>
      <c r="K710" s="789">
        <v>1</v>
      </c>
      <c r="L710" s="789">
        <v>1</v>
      </c>
      <c r="M710" s="789">
        <v>1</v>
      </c>
      <c r="N710" s="789" t="s">
        <v>1341</v>
      </c>
      <c r="O710" s="789">
        <v>1</v>
      </c>
      <c r="P710" s="789">
        <v>623.91</v>
      </c>
      <c r="Q710" s="789">
        <v>623.91</v>
      </c>
      <c r="R710" s="790">
        <v>0.7</v>
      </c>
      <c r="S710" s="790">
        <f t="shared" si="11"/>
        <v>0.7</v>
      </c>
      <c r="T710" s="789"/>
      <c r="U710" s="809" t="s">
        <v>2205</v>
      </c>
    </row>
    <row r="711" spans="1:21" ht="47.4" thickBot="1">
      <c r="A711" s="785" t="s">
        <v>45</v>
      </c>
      <c r="B711" s="786" t="s">
        <v>89</v>
      </c>
      <c r="C711" s="787" t="s">
        <v>673</v>
      </c>
      <c r="D711" s="787" t="s">
        <v>673</v>
      </c>
      <c r="E711" s="787" t="s">
        <v>2193</v>
      </c>
      <c r="F711" s="787" t="str">
        <f>IF($E711 = "", "", VLOOKUP($E711,'[1]levels of intervention'!$A$1:$B$12,2,FALSE))</f>
        <v>secondary</v>
      </c>
      <c r="G711" s="789"/>
      <c r="H711" s="789" t="s">
        <v>844</v>
      </c>
      <c r="I711" s="789" t="s">
        <v>1331</v>
      </c>
      <c r="J711" s="789" t="s">
        <v>1332</v>
      </c>
      <c r="K711" s="789">
        <v>1</v>
      </c>
      <c r="L711" s="789">
        <v>1</v>
      </c>
      <c r="M711" s="789">
        <v>1</v>
      </c>
      <c r="N711" s="789" t="s">
        <v>1341</v>
      </c>
      <c r="O711" s="789">
        <v>1</v>
      </c>
      <c r="P711" s="789">
        <v>658.21</v>
      </c>
      <c r="Q711" s="789">
        <v>658.21</v>
      </c>
      <c r="R711" s="790">
        <v>0.3</v>
      </c>
      <c r="S711" s="790">
        <f t="shared" si="11"/>
        <v>0.3</v>
      </c>
      <c r="T711" s="789"/>
      <c r="U711" s="809" t="s">
        <v>2216</v>
      </c>
    </row>
    <row r="712" spans="1:21" ht="94.2" thickBot="1">
      <c r="A712" s="785" t="s">
        <v>45</v>
      </c>
      <c r="B712" s="786" t="s">
        <v>89</v>
      </c>
      <c r="C712" s="787" t="s">
        <v>673</v>
      </c>
      <c r="D712" s="787" t="s">
        <v>673</v>
      </c>
      <c r="E712" s="787" t="s">
        <v>2193</v>
      </c>
      <c r="F712" s="787" t="str">
        <f>IF($E712 = "", "", VLOOKUP($E712,'[1]levels of intervention'!$A$1:$B$12,2,FALSE))</f>
        <v>secondary</v>
      </c>
      <c r="G712" s="789"/>
      <c r="H712" s="789" t="s">
        <v>841</v>
      </c>
      <c r="I712" s="789" t="s">
        <v>1331</v>
      </c>
      <c r="J712" s="789" t="s">
        <v>1332</v>
      </c>
      <c r="K712" s="789">
        <v>1</v>
      </c>
      <c r="L712" s="789">
        <v>1</v>
      </c>
      <c r="M712" s="789">
        <v>1</v>
      </c>
      <c r="N712" s="789" t="s">
        <v>1341</v>
      </c>
      <c r="O712" s="789">
        <v>1</v>
      </c>
      <c r="P712" s="789">
        <v>585.84</v>
      </c>
      <c r="Q712" s="789">
        <v>585.84</v>
      </c>
      <c r="R712" s="790">
        <v>0.1</v>
      </c>
      <c r="S712" s="790">
        <f t="shared" si="11"/>
        <v>0.1</v>
      </c>
      <c r="T712" s="789"/>
      <c r="U712" s="802" t="s">
        <v>2209</v>
      </c>
    </row>
    <row r="713" spans="1:21" ht="47.4" thickBot="1">
      <c r="A713" s="785" t="s">
        <v>45</v>
      </c>
      <c r="B713" s="786" t="s">
        <v>89</v>
      </c>
      <c r="C713" s="787" t="s">
        <v>673</v>
      </c>
      <c r="D713" s="787" t="s">
        <v>673</v>
      </c>
      <c r="E713" s="787" t="s">
        <v>2193</v>
      </c>
      <c r="F713" s="787" t="str">
        <f>IF($E713 = "", "", VLOOKUP($E713,'[1]levels of intervention'!$A$1:$B$12,2,FALSE))</f>
        <v>secondary</v>
      </c>
      <c r="G713" s="789"/>
      <c r="H713" s="789" t="s">
        <v>845</v>
      </c>
      <c r="I713" s="789" t="s">
        <v>1331</v>
      </c>
      <c r="J713" s="789" t="s">
        <v>2210</v>
      </c>
      <c r="K713" s="789">
        <v>3</v>
      </c>
      <c r="L713" s="789"/>
      <c r="M713" s="789">
        <v>1</v>
      </c>
      <c r="N713" s="789"/>
      <c r="O713" s="789">
        <v>3</v>
      </c>
      <c r="P713" s="789">
        <v>199.19</v>
      </c>
      <c r="Q713" s="789">
        <v>597.57000000000005</v>
      </c>
      <c r="R713" s="790">
        <v>0.05</v>
      </c>
      <c r="S713" s="790">
        <f t="shared" si="11"/>
        <v>0.05</v>
      </c>
      <c r="T713" s="789"/>
      <c r="U713" s="809" t="s">
        <v>2211</v>
      </c>
    </row>
    <row r="714" spans="1:21" ht="29.4" thickBot="1">
      <c r="A714" s="785" t="s">
        <v>45</v>
      </c>
      <c r="B714" s="786" t="s">
        <v>89</v>
      </c>
      <c r="C714" s="787" t="s">
        <v>673</v>
      </c>
      <c r="D714" s="787" t="s">
        <v>673</v>
      </c>
      <c r="E714" s="787" t="s">
        <v>2193</v>
      </c>
      <c r="F714" s="787" t="str">
        <f>IF($E714 = "", "", VLOOKUP($E714,'[1]levels of intervention'!$A$1:$B$12,2,FALSE))</f>
        <v>secondary</v>
      </c>
      <c r="G714" s="789"/>
      <c r="H714" s="789" t="s">
        <v>2212</v>
      </c>
      <c r="I714" s="789" t="s">
        <v>1358</v>
      </c>
      <c r="J714" s="789" t="s">
        <v>2127</v>
      </c>
      <c r="K714" s="789">
        <v>30</v>
      </c>
      <c r="L714" s="789"/>
      <c r="M714" s="789">
        <v>1</v>
      </c>
      <c r="N714" s="789"/>
      <c r="O714" s="789">
        <v>30</v>
      </c>
      <c r="P714" s="789"/>
      <c r="Q714" s="789">
        <v>0</v>
      </c>
      <c r="R714" s="789"/>
      <c r="S714" s="790">
        <f t="shared" si="11"/>
        <v>1</v>
      </c>
      <c r="T714" s="789"/>
      <c r="U714" s="789"/>
    </row>
    <row r="715" spans="1:21" ht="29.4" thickBot="1">
      <c r="A715" s="785" t="s">
        <v>45</v>
      </c>
      <c r="B715" s="786" t="s">
        <v>89</v>
      </c>
      <c r="C715" s="787" t="s">
        <v>673</v>
      </c>
      <c r="D715" s="787" t="s">
        <v>673</v>
      </c>
      <c r="E715" s="787" t="s">
        <v>2193</v>
      </c>
      <c r="F715" s="787" t="str">
        <f>IF($E715 = "", "", VLOOKUP($E715,'[1]levels of intervention'!$A$1:$B$12,2,FALSE))</f>
        <v>secondary</v>
      </c>
      <c r="G715" s="789"/>
      <c r="H715" s="789" t="s">
        <v>2213</v>
      </c>
      <c r="I715" s="789" t="s">
        <v>1358</v>
      </c>
      <c r="J715" s="789" t="s">
        <v>2127</v>
      </c>
      <c r="K715" s="789">
        <v>30</v>
      </c>
      <c r="L715" s="789"/>
      <c r="M715" s="789">
        <v>1</v>
      </c>
      <c r="N715" s="789"/>
      <c r="O715" s="789">
        <v>30</v>
      </c>
      <c r="P715" s="789"/>
      <c r="Q715" s="789">
        <v>0</v>
      </c>
      <c r="R715" s="789"/>
      <c r="S715" s="790">
        <f t="shared" si="11"/>
        <v>1</v>
      </c>
      <c r="T715" s="789"/>
      <c r="U715" s="789"/>
    </row>
    <row r="716" spans="1:21" ht="29.4" thickBot="1">
      <c r="A716" s="785" t="s">
        <v>45</v>
      </c>
      <c r="B716" s="786" t="s">
        <v>89</v>
      </c>
      <c r="C716" s="787" t="s">
        <v>673</v>
      </c>
      <c r="D716" s="787" t="s">
        <v>673</v>
      </c>
      <c r="E716" s="787" t="s">
        <v>2193</v>
      </c>
      <c r="F716" s="787" t="str">
        <f>IF($E716 = "", "", VLOOKUP($E716,'[1]levels of intervention'!$A$1:$B$12,2,FALSE))</f>
        <v>secondary</v>
      </c>
      <c r="G716" s="789"/>
      <c r="H716" s="789" t="s">
        <v>2214</v>
      </c>
      <c r="I716" s="789" t="s">
        <v>1358</v>
      </c>
      <c r="J716" s="789" t="s">
        <v>2127</v>
      </c>
      <c r="K716" s="789">
        <v>20</v>
      </c>
      <c r="L716" s="789"/>
      <c r="M716" s="789">
        <v>1</v>
      </c>
      <c r="N716" s="789"/>
      <c r="O716" s="789">
        <v>20</v>
      </c>
      <c r="P716" s="789"/>
      <c r="Q716" s="789">
        <v>0</v>
      </c>
      <c r="R716" s="789"/>
      <c r="S716" s="790">
        <f t="shared" si="11"/>
        <v>1</v>
      </c>
      <c r="T716" s="789"/>
      <c r="U716" s="789"/>
    </row>
    <row r="717" spans="1:21" ht="78.599999999999994" thickBot="1">
      <c r="A717" s="785" t="s">
        <v>45</v>
      </c>
      <c r="B717" s="786" t="s">
        <v>89</v>
      </c>
      <c r="C717" s="787" t="s">
        <v>673</v>
      </c>
      <c r="D717" s="787" t="s">
        <v>673</v>
      </c>
      <c r="E717" s="787" t="s">
        <v>2162</v>
      </c>
      <c r="F717" s="787" t="str">
        <f>IF($E717 = "", "", VLOOKUP($E717,'[1]levels of intervention'!$A$1:$B$12,2,FALSE))</f>
        <v>tertiary</v>
      </c>
      <c r="G717" s="789"/>
      <c r="H717" s="789" t="s">
        <v>834</v>
      </c>
      <c r="I717" s="789" t="s">
        <v>1331</v>
      </c>
      <c r="J717" s="789" t="s">
        <v>1332</v>
      </c>
      <c r="K717" s="789">
        <v>1</v>
      </c>
      <c r="L717" s="789"/>
      <c r="M717" s="789">
        <v>3</v>
      </c>
      <c r="N717" s="789"/>
      <c r="O717" s="789">
        <v>3</v>
      </c>
      <c r="P717" s="789">
        <v>4.3868299999999998</v>
      </c>
      <c r="Q717" s="789">
        <v>13.16</v>
      </c>
      <c r="R717" s="789"/>
      <c r="S717" s="790">
        <f t="shared" si="11"/>
        <v>1</v>
      </c>
      <c r="T717" s="789"/>
      <c r="U717" s="789"/>
    </row>
    <row r="718" spans="1:21" ht="94.2" thickBot="1">
      <c r="A718" s="785" t="s">
        <v>45</v>
      </c>
      <c r="B718" s="786" t="s">
        <v>2182</v>
      </c>
      <c r="C718" s="787" t="s">
        <v>666</v>
      </c>
      <c r="D718" s="787" t="s">
        <v>666</v>
      </c>
      <c r="E718" s="787" t="s">
        <v>2171</v>
      </c>
      <c r="F718" s="787" t="str">
        <f>IF($E718 = "", "", VLOOKUP($E718,'[1]levels of intervention'!$A$1:$B$12,2,FALSE))</f>
        <v>primary</v>
      </c>
      <c r="G718" s="789"/>
      <c r="H718" s="789" t="s">
        <v>837</v>
      </c>
      <c r="I718" s="789" t="s">
        <v>1331</v>
      </c>
      <c r="J718" s="789" t="s">
        <v>2121</v>
      </c>
      <c r="K718" s="789">
        <v>1</v>
      </c>
      <c r="L718" s="789">
        <v>1</v>
      </c>
      <c r="M718" s="789">
        <v>1</v>
      </c>
      <c r="N718" s="789" t="s">
        <v>1687</v>
      </c>
      <c r="O718" s="789">
        <v>1</v>
      </c>
      <c r="P718" s="789">
        <v>1100</v>
      </c>
      <c r="Q718" s="793">
        <v>1100</v>
      </c>
      <c r="R718" s="789"/>
      <c r="S718" s="790">
        <f t="shared" si="11"/>
        <v>1</v>
      </c>
      <c r="T718" s="789"/>
      <c r="U718" s="788" t="s">
        <v>1552</v>
      </c>
    </row>
    <row r="719" spans="1:21" ht="47.4" thickBot="1">
      <c r="A719" s="785" t="s">
        <v>45</v>
      </c>
      <c r="B719" s="786" t="s">
        <v>89</v>
      </c>
      <c r="C719" s="787" t="s">
        <v>673</v>
      </c>
      <c r="D719" s="787" t="s">
        <v>673</v>
      </c>
      <c r="E719" s="787" t="s">
        <v>2162</v>
      </c>
      <c r="F719" s="787" t="str">
        <f>IF($E719 = "", "", VLOOKUP($E719,'[1]levels of intervention'!$A$1:$B$12,2,FALSE))</f>
        <v>tertiary</v>
      </c>
      <c r="G719" s="789"/>
      <c r="H719" s="789" t="s">
        <v>843</v>
      </c>
      <c r="I719" s="789" t="s">
        <v>1331</v>
      </c>
      <c r="J719" s="789" t="s">
        <v>1332</v>
      </c>
      <c r="K719" s="789">
        <v>1</v>
      </c>
      <c r="L719" s="789">
        <v>1</v>
      </c>
      <c r="M719" s="789">
        <v>1</v>
      </c>
      <c r="N719" s="789" t="s">
        <v>1341</v>
      </c>
      <c r="O719" s="789">
        <v>1</v>
      </c>
      <c r="P719" s="789">
        <v>623.91</v>
      </c>
      <c r="Q719" s="789">
        <v>623.91</v>
      </c>
      <c r="R719" s="789"/>
      <c r="S719" s="790">
        <f t="shared" si="11"/>
        <v>1</v>
      </c>
      <c r="T719" s="789"/>
      <c r="U719" s="809" t="s">
        <v>2205</v>
      </c>
    </row>
    <row r="720" spans="1:21" ht="47.4" thickBot="1">
      <c r="A720" s="785" t="s">
        <v>45</v>
      </c>
      <c r="B720" s="786" t="s">
        <v>89</v>
      </c>
      <c r="C720" s="787" t="s">
        <v>673</v>
      </c>
      <c r="D720" s="787" t="s">
        <v>673</v>
      </c>
      <c r="E720" s="787" t="s">
        <v>2162</v>
      </c>
      <c r="F720" s="787" t="str">
        <f>IF($E720 = "", "", VLOOKUP($E720,'[1]levels of intervention'!$A$1:$B$12,2,FALSE))</f>
        <v>tertiary</v>
      </c>
      <c r="G720" s="789"/>
      <c r="H720" s="789" t="s">
        <v>844</v>
      </c>
      <c r="I720" s="789" t="s">
        <v>1331</v>
      </c>
      <c r="J720" s="789" t="s">
        <v>1332</v>
      </c>
      <c r="K720" s="789">
        <v>1</v>
      </c>
      <c r="L720" s="789">
        <v>1</v>
      </c>
      <c r="M720" s="789">
        <v>1</v>
      </c>
      <c r="N720" s="789" t="s">
        <v>1341</v>
      </c>
      <c r="O720" s="789">
        <v>1</v>
      </c>
      <c r="P720" s="789">
        <v>658.21</v>
      </c>
      <c r="Q720" s="789">
        <v>658.21</v>
      </c>
      <c r="R720" s="789"/>
      <c r="S720" s="790">
        <f t="shared" si="11"/>
        <v>1</v>
      </c>
      <c r="T720" s="789"/>
      <c r="U720" s="809" t="s">
        <v>2216</v>
      </c>
    </row>
    <row r="721" spans="1:21" ht="94.2" thickBot="1">
      <c r="A721" s="785" t="s">
        <v>45</v>
      </c>
      <c r="B721" s="786" t="s">
        <v>89</v>
      </c>
      <c r="C721" s="787" t="s">
        <v>673</v>
      </c>
      <c r="D721" s="787" t="s">
        <v>673</v>
      </c>
      <c r="E721" s="787" t="s">
        <v>2162</v>
      </c>
      <c r="F721" s="787" t="str">
        <f>IF($E721 = "", "", VLOOKUP($E721,'[1]levels of intervention'!$A$1:$B$12,2,FALSE))</f>
        <v>tertiary</v>
      </c>
      <c r="G721" s="789"/>
      <c r="H721" s="789" t="s">
        <v>841</v>
      </c>
      <c r="I721" s="789" t="s">
        <v>1331</v>
      </c>
      <c r="J721" s="789" t="s">
        <v>1332</v>
      </c>
      <c r="K721" s="789">
        <v>1</v>
      </c>
      <c r="L721" s="789">
        <v>1</v>
      </c>
      <c r="M721" s="789">
        <v>1</v>
      </c>
      <c r="N721" s="789" t="s">
        <v>1341</v>
      </c>
      <c r="O721" s="789">
        <v>1</v>
      </c>
      <c r="P721" s="789">
        <v>585.84</v>
      </c>
      <c r="Q721" s="789">
        <v>585.84</v>
      </c>
      <c r="R721" s="790">
        <v>0.3</v>
      </c>
      <c r="S721" s="790">
        <f t="shared" si="11"/>
        <v>0.3</v>
      </c>
      <c r="T721" s="789"/>
      <c r="U721" s="802" t="s">
        <v>2209</v>
      </c>
    </row>
    <row r="722" spans="1:21" ht="47.4" thickBot="1">
      <c r="A722" s="785" t="s">
        <v>45</v>
      </c>
      <c r="B722" s="786" t="s">
        <v>89</v>
      </c>
      <c r="C722" s="787" t="s">
        <v>673</v>
      </c>
      <c r="D722" s="787" t="s">
        <v>673</v>
      </c>
      <c r="E722" s="787" t="s">
        <v>2162</v>
      </c>
      <c r="F722" s="787" t="str">
        <f>IF($E722 = "", "", VLOOKUP($E722,'[1]levels of intervention'!$A$1:$B$12,2,FALSE))</f>
        <v>tertiary</v>
      </c>
      <c r="G722" s="789"/>
      <c r="H722" s="789" t="s">
        <v>842</v>
      </c>
      <c r="I722" s="789" t="s">
        <v>1331</v>
      </c>
      <c r="J722" s="789" t="s">
        <v>1332</v>
      </c>
      <c r="K722" s="789">
        <v>1</v>
      </c>
      <c r="L722" s="789">
        <v>1</v>
      </c>
      <c r="M722" s="789">
        <v>1</v>
      </c>
      <c r="N722" s="789" t="s">
        <v>1341</v>
      </c>
      <c r="O722" s="789">
        <v>1</v>
      </c>
      <c r="P722" s="789">
        <v>585.84</v>
      </c>
      <c r="Q722" s="789">
        <v>585.84</v>
      </c>
      <c r="R722" s="790">
        <v>0.3</v>
      </c>
      <c r="S722" s="790">
        <f t="shared" si="11"/>
        <v>0.3</v>
      </c>
      <c r="T722" s="789"/>
      <c r="U722" s="789"/>
    </row>
    <row r="723" spans="1:21" ht="94.2" thickBot="1">
      <c r="A723" s="785" t="s">
        <v>45</v>
      </c>
      <c r="B723" s="786" t="s">
        <v>89</v>
      </c>
      <c r="C723" s="787" t="s">
        <v>673</v>
      </c>
      <c r="D723" s="787" t="s">
        <v>673</v>
      </c>
      <c r="E723" s="787" t="s">
        <v>2162</v>
      </c>
      <c r="F723" s="787" t="str">
        <f>IF($E723 = "", "", VLOOKUP($E723,'[1]levels of intervention'!$A$1:$B$12,2,FALSE))</f>
        <v>tertiary</v>
      </c>
      <c r="G723" s="789"/>
      <c r="H723" s="789" t="s">
        <v>840</v>
      </c>
      <c r="I723" s="789" t="s">
        <v>1331</v>
      </c>
      <c r="J723" s="789" t="s">
        <v>1332</v>
      </c>
      <c r="K723" s="789">
        <v>1</v>
      </c>
      <c r="L723" s="789">
        <v>1</v>
      </c>
      <c r="M723" s="789">
        <v>1</v>
      </c>
      <c r="N723" s="789" t="s">
        <v>1341</v>
      </c>
      <c r="O723" s="789">
        <v>1</v>
      </c>
      <c r="P723" s="789">
        <v>585.84</v>
      </c>
      <c r="Q723" s="789">
        <v>585.84</v>
      </c>
      <c r="R723" s="790">
        <v>0.2</v>
      </c>
      <c r="S723" s="790">
        <f t="shared" si="11"/>
        <v>0.2</v>
      </c>
      <c r="T723" s="789"/>
      <c r="U723" s="802" t="s">
        <v>2209</v>
      </c>
    </row>
    <row r="724" spans="1:21" ht="94.2" thickBot="1">
      <c r="A724" s="785" t="s">
        <v>45</v>
      </c>
      <c r="B724" s="786" t="s">
        <v>89</v>
      </c>
      <c r="C724" s="787" t="s">
        <v>673</v>
      </c>
      <c r="D724" s="787" t="s">
        <v>673</v>
      </c>
      <c r="E724" s="787" t="s">
        <v>2162</v>
      </c>
      <c r="F724" s="787" t="str">
        <f>IF($E724 = "", "", VLOOKUP($E724,'[1]levels of intervention'!$A$1:$B$12,2,FALSE))</f>
        <v>tertiary</v>
      </c>
      <c r="G724" s="789"/>
      <c r="H724" s="789" t="s">
        <v>840</v>
      </c>
      <c r="I724" s="789" t="s">
        <v>1331</v>
      </c>
      <c r="J724" s="789" t="s">
        <v>1332</v>
      </c>
      <c r="K724" s="789">
        <v>1</v>
      </c>
      <c r="L724" s="789">
        <v>1</v>
      </c>
      <c r="M724" s="789">
        <v>1</v>
      </c>
      <c r="N724" s="789" t="s">
        <v>1341</v>
      </c>
      <c r="O724" s="789">
        <v>1</v>
      </c>
      <c r="P724" s="789">
        <v>585.84</v>
      </c>
      <c r="Q724" s="789">
        <v>585.84</v>
      </c>
      <c r="R724" s="790">
        <v>0.2</v>
      </c>
      <c r="S724" s="790">
        <f t="shared" si="11"/>
        <v>0.2</v>
      </c>
      <c r="T724" s="789"/>
      <c r="U724" s="802" t="s">
        <v>2209</v>
      </c>
    </row>
    <row r="725" spans="1:21" ht="47.4" thickBot="1">
      <c r="A725" s="785" t="s">
        <v>45</v>
      </c>
      <c r="B725" s="786" t="s">
        <v>89</v>
      </c>
      <c r="C725" s="787" t="s">
        <v>673</v>
      </c>
      <c r="D725" s="787" t="s">
        <v>673</v>
      </c>
      <c r="E725" s="787" t="s">
        <v>2162</v>
      </c>
      <c r="F725" s="787" t="str">
        <f>IF($E725 = "", "", VLOOKUP($E725,'[1]levels of intervention'!$A$1:$B$12,2,FALSE))</f>
        <v>tertiary</v>
      </c>
      <c r="G725" s="789"/>
      <c r="H725" s="789" t="s">
        <v>845</v>
      </c>
      <c r="I725" s="789" t="s">
        <v>1331</v>
      </c>
      <c r="J725" s="789" t="s">
        <v>2210</v>
      </c>
      <c r="K725" s="789">
        <v>3</v>
      </c>
      <c r="L725" s="789">
        <v>1</v>
      </c>
      <c r="M725" s="789">
        <v>1</v>
      </c>
      <c r="N725" s="789"/>
      <c r="O725" s="789">
        <v>3</v>
      </c>
      <c r="P725" s="789">
        <v>199.19</v>
      </c>
      <c r="Q725" s="789">
        <v>597.57000000000005</v>
      </c>
      <c r="R725" s="789"/>
      <c r="S725" s="790">
        <f t="shared" si="11"/>
        <v>1</v>
      </c>
      <c r="T725" s="789"/>
      <c r="U725" s="809" t="s">
        <v>2211</v>
      </c>
    </row>
    <row r="726" spans="1:21" ht="29.4" thickBot="1">
      <c r="A726" s="785" t="s">
        <v>45</v>
      </c>
      <c r="B726" s="786" t="s">
        <v>89</v>
      </c>
      <c r="C726" s="787" t="s">
        <v>673</v>
      </c>
      <c r="D726" s="787" t="s">
        <v>673</v>
      </c>
      <c r="E726" s="787" t="s">
        <v>2162</v>
      </c>
      <c r="F726" s="787" t="str">
        <f>IF($E726 = "", "", VLOOKUP($E726,'[1]levels of intervention'!$A$1:$B$12,2,FALSE))</f>
        <v>tertiary</v>
      </c>
      <c r="G726" s="789"/>
      <c r="H726" s="789" t="s">
        <v>2212</v>
      </c>
      <c r="I726" s="789" t="s">
        <v>1358</v>
      </c>
      <c r="J726" s="789" t="s">
        <v>2127</v>
      </c>
      <c r="K726" s="789">
        <v>30</v>
      </c>
      <c r="L726" s="789"/>
      <c r="M726" s="789">
        <v>1</v>
      </c>
      <c r="N726" s="789"/>
      <c r="O726" s="789">
        <v>30</v>
      </c>
      <c r="P726" s="789"/>
      <c r="Q726" s="789">
        <v>0</v>
      </c>
      <c r="R726" s="789"/>
      <c r="S726" s="790">
        <f t="shared" si="11"/>
        <v>1</v>
      </c>
      <c r="T726" s="789" t="s">
        <v>2217</v>
      </c>
      <c r="U726" s="789"/>
    </row>
    <row r="727" spans="1:21" ht="29.4" thickBot="1">
      <c r="A727" s="785" t="s">
        <v>45</v>
      </c>
      <c r="B727" s="786" t="s">
        <v>89</v>
      </c>
      <c r="C727" s="787" t="s">
        <v>673</v>
      </c>
      <c r="D727" s="787" t="s">
        <v>673</v>
      </c>
      <c r="E727" s="787" t="s">
        <v>2162</v>
      </c>
      <c r="F727" s="787" t="str">
        <f>IF($E727 = "", "", VLOOKUP($E727,'[1]levels of intervention'!$A$1:$B$12,2,FALSE))</f>
        <v>tertiary</v>
      </c>
      <c r="G727" s="789"/>
      <c r="H727" s="789" t="s">
        <v>2213</v>
      </c>
      <c r="I727" s="789" t="s">
        <v>1358</v>
      </c>
      <c r="J727" s="789" t="s">
        <v>2127</v>
      </c>
      <c r="K727" s="789">
        <v>30</v>
      </c>
      <c r="L727" s="789"/>
      <c r="M727" s="789">
        <v>1</v>
      </c>
      <c r="N727" s="789"/>
      <c r="O727" s="789">
        <v>30</v>
      </c>
      <c r="P727" s="789"/>
      <c r="Q727" s="789">
        <v>0</v>
      </c>
      <c r="R727" s="789"/>
      <c r="S727" s="790">
        <f t="shared" si="11"/>
        <v>1</v>
      </c>
      <c r="T727" s="789" t="s">
        <v>2218</v>
      </c>
      <c r="U727" s="789"/>
    </row>
    <row r="728" spans="1:21" ht="29.4" thickBot="1">
      <c r="A728" s="785" t="s">
        <v>45</v>
      </c>
      <c r="B728" s="786" t="s">
        <v>89</v>
      </c>
      <c r="C728" s="787" t="s">
        <v>673</v>
      </c>
      <c r="D728" s="787" t="s">
        <v>673</v>
      </c>
      <c r="E728" s="787" t="s">
        <v>2162</v>
      </c>
      <c r="F728" s="787" t="str">
        <f>IF($E728 = "", "", VLOOKUP($E728,'[1]levels of intervention'!$A$1:$B$12,2,FALSE))</f>
        <v>tertiary</v>
      </c>
      <c r="G728" s="789"/>
      <c r="H728" s="789" t="s">
        <v>2214</v>
      </c>
      <c r="I728" s="789" t="s">
        <v>1358</v>
      </c>
      <c r="J728" s="789" t="s">
        <v>2127</v>
      </c>
      <c r="K728" s="789">
        <v>20</v>
      </c>
      <c r="L728" s="789"/>
      <c r="M728" s="789">
        <v>1</v>
      </c>
      <c r="N728" s="789"/>
      <c r="O728" s="789">
        <v>20</v>
      </c>
      <c r="P728" s="789"/>
      <c r="Q728" s="789">
        <v>0</v>
      </c>
      <c r="R728" s="789"/>
      <c r="S728" s="790">
        <f t="shared" si="11"/>
        <v>1</v>
      </c>
      <c r="T728" s="789" t="s">
        <v>2219</v>
      </c>
      <c r="U728" s="789"/>
    </row>
    <row r="729" spans="1:21" ht="94.2" thickBot="1">
      <c r="A729" s="785" t="s">
        <v>45</v>
      </c>
      <c r="B729" s="786" t="s">
        <v>89</v>
      </c>
      <c r="C729" s="787" t="s">
        <v>667</v>
      </c>
      <c r="D729" s="787" t="s">
        <v>667</v>
      </c>
      <c r="E729" s="787" t="s">
        <v>2193</v>
      </c>
      <c r="F729" s="787" t="str">
        <f>IF($E729 = "", "", VLOOKUP($E729,'[1]levels of intervention'!$A$1:$B$12,2,FALSE))</f>
        <v>secondary</v>
      </c>
      <c r="G729" s="789"/>
      <c r="H729" s="789" t="s">
        <v>841</v>
      </c>
      <c r="I729" s="789" t="s">
        <v>1331</v>
      </c>
      <c r="J729" s="789" t="s">
        <v>1332</v>
      </c>
      <c r="K729" s="789">
        <v>1</v>
      </c>
      <c r="L729" s="789">
        <v>1</v>
      </c>
      <c r="M729" s="789">
        <v>1</v>
      </c>
      <c r="N729" s="789" t="s">
        <v>1341</v>
      </c>
      <c r="O729" s="789">
        <v>1</v>
      </c>
      <c r="P729" s="789">
        <v>585.84</v>
      </c>
      <c r="Q729" s="789">
        <v>585.84</v>
      </c>
      <c r="R729" s="790">
        <v>0.5</v>
      </c>
      <c r="S729" s="790">
        <f t="shared" si="11"/>
        <v>0.5</v>
      </c>
      <c r="T729" s="789"/>
      <c r="U729" s="802" t="s">
        <v>2209</v>
      </c>
    </row>
    <row r="730" spans="1:21" ht="47.4" thickBot="1">
      <c r="A730" s="785" t="s">
        <v>45</v>
      </c>
      <c r="B730" s="786" t="s">
        <v>89</v>
      </c>
      <c r="C730" s="787" t="s">
        <v>667</v>
      </c>
      <c r="D730" s="787" t="s">
        <v>667</v>
      </c>
      <c r="E730" s="787" t="s">
        <v>2193</v>
      </c>
      <c r="F730" s="787" t="str">
        <f>IF($E730 = "", "", VLOOKUP($E730,'[1]levels of intervention'!$A$1:$B$12,2,FALSE))</f>
        <v>secondary</v>
      </c>
      <c r="G730" s="789"/>
      <c r="H730" s="789" t="s">
        <v>842</v>
      </c>
      <c r="I730" s="789" t="s">
        <v>1331</v>
      </c>
      <c r="J730" s="789" t="s">
        <v>1332</v>
      </c>
      <c r="K730" s="789">
        <v>1</v>
      </c>
      <c r="L730" s="789">
        <v>1</v>
      </c>
      <c r="M730" s="789">
        <v>1</v>
      </c>
      <c r="N730" s="789" t="s">
        <v>1341</v>
      </c>
      <c r="O730" s="789">
        <v>1</v>
      </c>
      <c r="P730" s="789">
        <v>585.84</v>
      </c>
      <c r="Q730" s="789">
        <v>585.84</v>
      </c>
      <c r="R730" s="790">
        <v>0.25</v>
      </c>
      <c r="S730" s="790">
        <f t="shared" si="11"/>
        <v>0.25</v>
      </c>
      <c r="T730" s="789"/>
      <c r="U730" s="789"/>
    </row>
    <row r="731" spans="1:21" ht="94.2" thickBot="1">
      <c r="A731" s="785" t="s">
        <v>45</v>
      </c>
      <c r="B731" s="786" t="s">
        <v>89</v>
      </c>
      <c r="C731" s="787" t="s">
        <v>667</v>
      </c>
      <c r="D731" s="787" t="s">
        <v>667</v>
      </c>
      <c r="E731" s="787" t="s">
        <v>2193</v>
      </c>
      <c r="F731" s="787" t="str">
        <f>IF($E731 = "", "", VLOOKUP($E731,'[1]levels of intervention'!$A$1:$B$12,2,FALSE))</f>
        <v>secondary</v>
      </c>
      <c r="G731" s="789"/>
      <c r="H731" s="789" t="s">
        <v>840</v>
      </c>
      <c r="I731" s="789" t="s">
        <v>1331</v>
      </c>
      <c r="J731" s="789" t="s">
        <v>1332</v>
      </c>
      <c r="K731" s="789">
        <v>1</v>
      </c>
      <c r="L731" s="789">
        <v>1</v>
      </c>
      <c r="M731" s="789">
        <v>1</v>
      </c>
      <c r="N731" s="789" t="s">
        <v>1341</v>
      </c>
      <c r="O731" s="789">
        <v>1</v>
      </c>
      <c r="P731" s="789">
        <v>585.84</v>
      </c>
      <c r="Q731" s="789">
        <v>585.84</v>
      </c>
      <c r="R731" s="790">
        <v>0.25</v>
      </c>
      <c r="S731" s="790">
        <f t="shared" si="11"/>
        <v>0.25</v>
      </c>
      <c r="T731" s="789"/>
      <c r="U731" s="802" t="s">
        <v>2209</v>
      </c>
    </row>
    <row r="732" spans="1:21" ht="35.4" thickBot="1">
      <c r="A732" s="785" t="s">
        <v>45</v>
      </c>
      <c r="B732" s="786" t="s">
        <v>2220</v>
      </c>
      <c r="C732" t="s">
        <v>55</v>
      </c>
      <c r="D732" s="787" t="s">
        <v>2221</v>
      </c>
      <c r="E732" s="787" t="s">
        <v>2117</v>
      </c>
      <c r="F732" s="787" t="str">
        <f>IF($E732 = "", "", VLOOKUP($E732,'[1]levels of intervention'!$A$1:$B$12,2,FALSE))</f>
        <v>community</v>
      </c>
      <c r="G732" s="789"/>
      <c r="H732" s="789" t="s">
        <v>2206</v>
      </c>
      <c r="I732" s="789" t="s">
        <v>1358</v>
      </c>
      <c r="J732" s="789" t="s">
        <v>2127</v>
      </c>
      <c r="K732" s="789">
        <v>1</v>
      </c>
      <c r="L732" s="789"/>
      <c r="M732" s="789">
        <v>20</v>
      </c>
      <c r="N732" s="789"/>
      <c r="O732" s="789">
        <v>20</v>
      </c>
      <c r="P732" s="789"/>
      <c r="Q732" s="789">
        <v>0</v>
      </c>
      <c r="R732" s="789"/>
      <c r="S732" s="790">
        <f t="shared" si="11"/>
        <v>1</v>
      </c>
      <c r="T732" s="789" t="s">
        <v>2222</v>
      </c>
      <c r="U732" s="789"/>
    </row>
    <row r="733" spans="1:21" ht="35.4" thickBot="1">
      <c r="A733" s="785" t="s">
        <v>45</v>
      </c>
      <c r="B733" s="786" t="s">
        <v>2220</v>
      </c>
      <c r="C733" t="s">
        <v>55</v>
      </c>
      <c r="D733" s="787" t="s">
        <v>2223</v>
      </c>
      <c r="E733" s="787" t="s">
        <v>2117</v>
      </c>
      <c r="F733" s="787" t="str">
        <f>IF($E733 = "", "", VLOOKUP($E733,'[1]levels of intervention'!$A$1:$B$12,2,FALSE))</f>
        <v>community</v>
      </c>
      <c r="G733" s="789"/>
      <c r="H733" s="789" t="s">
        <v>2224</v>
      </c>
      <c r="I733" s="789" t="s">
        <v>1358</v>
      </c>
      <c r="J733" s="789" t="s">
        <v>1533</v>
      </c>
      <c r="K733" s="789">
        <v>1</v>
      </c>
      <c r="L733" s="789"/>
      <c r="M733" s="789">
        <v>4</v>
      </c>
      <c r="N733" s="789"/>
      <c r="O733" s="789">
        <v>4</v>
      </c>
      <c r="P733" s="789"/>
      <c r="Q733" s="789">
        <v>0</v>
      </c>
      <c r="R733" s="789"/>
      <c r="S733" s="790">
        <f t="shared" si="11"/>
        <v>1</v>
      </c>
      <c r="T733" s="789" t="s">
        <v>2225</v>
      </c>
      <c r="U733" s="789"/>
    </row>
    <row r="734" spans="1:21" ht="47.4" thickBot="1">
      <c r="A734" s="785" t="s">
        <v>45</v>
      </c>
      <c r="B734" s="786" t="s">
        <v>2226</v>
      </c>
      <c r="C734" s="816" t="s">
        <v>2227</v>
      </c>
      <c r="D734" s="787" t="s">
        <v>2228</v>
      </c>
      <c r="E734" s="787" t="s">
        <v>2117</v>
      </c>
      <c r="F734" s="787" t="str">
        <f>IF($E734 = "", "", VLOOKUP($E734,'[1]levels of intervention'!$A$1:$B$12,2,FALSE))</f>
        <v>community</v>
      </c>
      <c r="G734" s="789"/>
      <c r="H734" s="789" t="s">
        <v>2229</v>
      </c>
      <c r="I734" s="789" t="s">
        <v>1358</v>
      </c>
      <c r="J734" s="789" t="s">
        <v>2230</v>
      </c>
      <c r="K734" s="789">
        <v>1</v>
      </c>
      <c r="L734" s="789"/>
      <c r="M734" s="789">
        <v>1</v>
      </c>
      <c r="N734" s="789"/>
      <c r="O734" s="789">
        <v>1</v>
      </c>
      <c r="P734" s="789"/>
      <c r="Q734" s="789">
        <v>0</v>
      </c>
      <c r="R734" s="789"/>
      <c r="S734" s="790">
        <f t="shared" si="11"/>
        <v>1</v>
      </c>
      <c r="T734" s="789" t="s">
        <v>2231</v>
      </c>
      <c r="U734" s="789"/>
    </row>
    <row r="735" spans="1:21" ht="31.8" thickBot="1">
      <c r="A735" s="785" t="s">
        <v>45</v>
      </c>
      <c r="B735" s="786" t="s">
        <v>2226</v>
      </c>
      <c r="C735" t="s">
        <v>676</v>
      </c>
      <c r="D735" s="787" t="s">
        <v>2232</v>
      </c>
      <c r="E735" s="787" t="s">
        <v>2117</v>
      </c>
      <c r="F735" s="787" t="str">
        <f>IF($E735 = "", "", VLOOKUP($E735,'[1]levels of intervention'!$A$1:$B$12,2,FALSE))</f>
        <v>community</v>
      </c>
      <c r="G735" s="789"/>
      <c r="H735" s="789" t="s">
        <v>864</v>
      </c>
      <c r="I735" s="789" t="s">
        <v>1331</v>
      </c>
      <c r="J735" s="789" t="s">
        <v>2177</v>
      </c>
      <c r="K735" s="789">
        <v>1</v>
      </c>
      <c r="L735" s="789">
        <v>4</v>
      </c>
      <c r="M735" s="789">
        <v>30</v>
      </c>
      <c r="N735" s="789"/>
      <c r="O735" s="789">
        <v>120</v>
      </c>
      <c r="P735" s="789">
        <v>550</v>
      </c>
      <c r="Q735" s="793">
        <v>66000</v>
      </c>
      <c r="R735" s="789"/>
      <c r="S735" s="790">
        <f t="shared" si="11"/>
        <v>1</v>
      </c>
      <c r="T735" s="789"/>
      <c r="U735" s="788" t="s">
        <v>2233</v>
      </c>
    </row>
    <row r="736" spans="1:21" ht="29.4" thickBot="1">
      <c r="A736" s="785" t="s">
        <v>45</v>
      </c>
      <c r="B736" s="786" t="s">
        <v>2226</v>
      </c>
      <c r="C736" t="s">
        <v>676</v>
      </c>
      <c r="D736" s="787" t="s">
        <v>2232</v>
      </c>
      <c r="E736" s="787" t="s">
        <v>2117</v>
      </c>
      <c r="F736" s="787" t="str">
        <f>IF($E736 = "", "", VLOOKUP($E736,'[1]levels of intervention'!$A$1:$B$12,2,FALSE))</f>
        <v>community</v>
      </c>
      <c r="G736" s="789"/>
      <c r="H736" s="789" t="s">
        <v>2206</v>
      </c>
      <c r="I736" s="789" t="s">
        <v>1358</v>
      </c>
      <c r="J736" s="789" t="s">
        <v>2127</v>
      </c>
      <c r="K736" s="789">
        <v>20</v>
      </c>
      <c r="L736" s="789"/>
      <c r="M736" s="789">
        <v>2</v>
      </c>
      <c r="N736" s="789"/>
      <c r="O736" s="789">
        <v>40</v>
      </c>
      <c r="P736" s="789"/>
      <c r="Q736" s="789">
        <v>0</v>
      </c>
      <c r="R736" s="789"/>
      <c r="S736" s="790">
        <f t="shared" si="11"/>
        <v>1</v>
      </c>
      <c r="T736" s="789" t="s">
        <v>2234</v>
      </c>
      <c r="U736" s="789"/>
    </row>
    <row r="737" spans="1:21" ht="29.4" thickBot="1">
      <c r="A737" s="785" t="s">
        <v>45</v>
      </c>
      <c r="B737" s="786" t="s">
        <v>2226</v>
      </c>
      <c r="C737" t="s">
        <v>676</v>
      </c>
      <c r="D737" s="787" t="s">
        <v>2232</v>
      </c>
      <c r="E737" s="787" t="s">
        <v>2117</v>
      </c>
      <c r="F737" s="787" t="str">
        <f>IF($E737 = "", "", VLOOKUP($E737,'[1]levels of intervention'!$A$1:$B$12,2,FALSE))</f>
        <v>community</v>
      </c>
      <c r="G737" s="789"/>
      <c r="H737" s="789" t="s">
        <v>2235</v>
      </c>
      <c r="I737" s="789" t="s">
        <v>1358</v>
      </c>
      <c r="J737" s="789" t="s">
        <v>2127</v>
      </c>
      <c r="K737" s="789">
        <v>10</v>
      </c>
      <c r="L737" s="789"/>
      <c r="M737" s="789">
        <v>2</v>
      </c>
      <c r="N737" s="789"/>
      <c r="O737" s="789">
        <v>20</v>
      </c>
      <c r="P737" s="789"/>
      <c r="Q737" s="789">
        <v>0</v>
      </c>
      <c r="R737" s="789"/>
      <c r="S737" s="790">
        <f t="shared" si="11"/>
        <v>1</v>
      </c>
      <c r="T737" s="789" t="s">
        <v>2234</v>
      </c>
      <c r="U737" s="789"/>
    </row>
    <row r="738" spans="1:21" ht="35.4" thickBot="1">
      <c r="A738" s="785" t="s">
        <v>45</v>
      </c>
      <c r="B738" s="786" t="s">
        <v>2236</v>
      </c>
      <c r="C738" t="s">
        <v>55</v>
      </c>
      <c r="D738" s="787" t="s">
        <v>2237</v>
      </c>
      <c r="E738" s="787" t="s">
        <v>2117</v>
      </c>
      <c r="F738" s="787" t="str">
        <f>IF($E738 = "", "", VLOOKUP($E738,'[1]levels of intervention'!$A$1:$B$12,2,FALSE))</f>
        <v>community</v>
      </c>
      <c r="G738" s="789"/>
      <c r="H738" s="789" t="s">
        <v>2206</v>
      </c>
      <c r="I738" s="789" t="s">
        <v>1358</v>
      </c>
      <c r="J738" s="789" t="s">
        <v>2127</v>
      </c>
      <c r="K738" s="789">
        <v>15</v>
      </c>
      <c r="L738" s="789"/>
      <c r="M738" s="789">
        <v>1</v>
      </c>
      <c r="N738" s="789"/>
      <c r="O738" s="789">
        <v>15</v>
      </c>
      <c r="P738" s="789"/>
      <c r="Q738" s="789">
        <v>0</v>
      </c>
      <c r="R738" s="789"/>
      <c r="S738" s="790">
        <f t="shared" si="11"/>
        <v>1</v>
      </c>
      <c r="T738" s="789" t="s">
        <v>2238</v>
      </c>
      <c r="U738" s="789"/>
    </row>
    <row r="739" spans="1:21" ht="35.4" thickBot="1">
      <c r="A739" s="785" t="s">
        <v>45</v>
      </c>
      <c r="B739" s="786" t="s">
        <v>2236</v>
      </c>
      <c r="C739" t="s">
        <v>55</v>
      </c>
      <c r="D739" s="787" t="s">
        <v>2239</v>
      </c>
      <c r="E739" s="787" t="s">
        <v>2117</v>
      </c>
      <c r="F739" s="787" t="str">
        <f>IF($E739 = "", "", VLOOKUP($E739,'[1]levels of intervention'!$A$1:$B$12,2,FALSE))</f>
        <v>community</v>
      </c>
      <c r="G739" s="789"/>
      <c r="H739" s="789" t="s">
        <v>2206</v>
      </c>
      <c r="I739" s="789" t="s">
        <v>1358</v>
      </c>
      <c r="J739" s="789" t="s">
        <v>2127</v>
      </c>
      <c r="K739" s="789">
        <v>15</v>
      </c>
      <c r="L739" s="789"/>
      <c r="M739" s="789">
        <v>1</v>
      </c>
      <c r="N739" s="789"/>
      <c r="O739" s="789">
        <v>15</v>
      </c>
      <c r="P739" s="789"/>
      <c r="Q739" s="789">
        <v>0</v>
      </c>
      <c r="R739" s="789"/>
      <c r="S739" s="790">
        <f t="shared" si="11"/>
        <v>1</v>
      </c>
      <c r="T739" s="789" t="s">
        <v>2238</v>
      </c>
      <c r="U739" s="789"/>
    </row>
    <row r="740" spans="1:21" ht="35.4" thickBot="1">
      <c r="A740" s="785" t="s">
        <v>45</v>
      </c>
      <c r="B740" s="786" t="s">
        <v>2182</v>
      </c>
      <c r="C740" t="s">
        <v>55</v>
      </c>
      <c r="D740" s="787" t="s">
        <v>2240</v>
      </c>
      <c r="E740" s="787" t="s">
        <v>2117</v>
      </c>
      <c r="F740" s="787" t="str">
        <f>IF($E740 = "", "", VLOOKUP($E740,'[1]levels of intervention'!$A$1:$B$12,2,FALSE))</f>
        <v>community</v>
      </c>
      <c r="G740" s="789"/>
      <c r="H740" s="789" t="s">
        <v>2241</v>
      </c>
      <c r="I740" s="789" t="s">
        <v>1358</v>
      </c>
      <c r="J740" s="789" t="s">
        <v>2135</v>
      </c>
      <c r="K740" s="789">
        <v>4160</v>
      </c>
      <c r="L740" s="789"/>
      <c r="M740" s="789">
        <v>2</v>
      </c>
      <c r="N740" s="789"/>
      <c r="O740" s="789">
        <v>8320</v>
      </c>
      <c r="P740" s="789"/>
      <c r="Q740" s="789">
        <v>0</v>
      </c>
      <c r="R740" s="789"/>
      <c r="S740" s="790">
        <f t="shared" si="11"/>
        <v>1</v>
      </c>
      <c r="T740" s="789" t="s">
        <v>2242</v>
      </c>
      <c r="U740" s="789"/>
    </row>
    <row r="741" spans="1:21" ht="35.4" thickBot="1">
      <c r="A741" s="785" t="s">
        <v>45</v>
      </c>
      <c r="B741" s="786" t="s">
        <v>2182</v>
      </c>
      <c r="C741" t="s">
        <v>55</v>
      </c>
      <c r="D741" s="787" t="s">
        <v>2240</v>
      </c>
      <c r="E741" s="787" t="s">
        <v>2117</v>
      </c>
      <c r="F741" s="787" t="str">
        <f>IF($E741 = "", "", VLOOKUP($E741,'[1]levels of intervention'!$A$1:$B$12,2,FALSE))</f>
        <v>community</v>
      </c>
      <c r="G741" s="789"/>
      <c r="H741" s="789" t="s">
        <v>2243</v>
      </c>
      <c r="I741" s="789" t="s">
        <v>1358</v>
      </c>
      <c r="J741" s="789" t="s">
        <v>2135</v>
      </c>
      <c r="K741" s="789">
        <v>4160</v>
      </c>
      <c r="L741" s="789"/>
      <c r="M741" s="789">
        <v>15</v>
      </c>
      <c r="N741" s="789"/>
      <c r="O741" s="789">
        <v>62400</v>
      </c>
      <c r="P741" s="789"/>
      <c r="Q741" s="789">
        <v>0</v>
      </c>
      <c r="R741" s="789"/>
      <c r="S741" s="790">
        <f t="shared" si="11"/>
        <v>1</v>
      </c>
      <c r="T741" s="789" t="s">
        <v>2244</v>
      </c>
      <c r="U741" s="789"/>
    </row>
    <row r="742" spans="1:21" ht="35.4" thickBot="1">
      <c r="A742" s="785" t="s">
        <v>45</v>
      </c>
      <c r="B742" s="786" t="s">
        <v>2182</v>
      </c>
      <c r="C742" t="s">
        <v>55</v>
      </c>
      <c r="D742" s="787" t="s">
        <v>2240</v>
      </c>
      <c r="E742" s="787" t="s">
        <v>2117</v>
      </c>
      <c r="F742" s="787" t="str">
        <f>IF($E742 = "", "", VLOOKUP($E742,'[1]levels of intervention'!$A$1:$B$12,2,FALSE))</f>
        <v>community</v>
      </c>
      <c r="G742" s="789"/>
      <c r="H742" s="789" t="s">
        <v>2245</v>
      </c>
      <c r="I742" s="789" t="s">
        <v>1358</v>
      </c>
      <c r="J742" s="789" t="s">
        <v>2135</v>
      </c>
      <c r="K742" s="789">
        <v>4160</v>
      </c>
      <c r="L742" s="789"/>
      <c r="M742" s="789">
        <v>10</v>
      </c>
      <c r="N742" s="789"/>
      <c r="O742" s="789">
        <v>41600</v>
      </c>
      <c r="P742" s="789"/>
      <c r="Q742" s="789">
        <v>0</v>
      </c>
      <c r="R742" s="789"/>
      <c r="S742" s="790">
        <f t="shared" si="11"/>
        <v>1</v>
      </c>
      <c r="T742" s="789" t="s">
        <v>2246</v>
      </c>
      <c r="U742" s="789"/>
    </row>
    <row r="743" spans="1:21" ht="35.4" thickBot="1">
      <c r="A743" s="785" t="s">
        <v>45</v>
      </c>
      <c r="B743" s="786" t="s">
        <v>2182</v>
      </c>
      <c r="C743" t="s">
        <v>55</v>
      </c>
      <c r="D743" s="787" t="s">
        <v>2240</v>
      </c>
      <c r="E743" s="787" t="s">
        <v>2117</v>
      </c>
      <c r="F743" s="787" t="str">
        <f>IF($E743 = "", "", VLOOKUP($E743,'[1]levels of intervention'!$A$1:$B$12,2,FALSE))</f>
        <v>community</v>
      </c>
      <c r="G743" s="789"/>
      <c r="H743" s="789" t="s">
        <v>2247</v>
      </c>
      <c r="I743" s="789" t="s">
        <v>1358</v>
      </c>
      <c r="J743" s="789" t="s">
        <v>2135</v>
      </c>
      <c r="K743" s="789">
        <v>4160</v>
      </c>
      <c r="L743" s="789"/>
      <c r="M743" s="789">
        <v>15</v>
      </c>
      <c r="N743" s="789"/>
      <c r="O743" s="789">
        <v>62400</v>
      </c>
      <c r="P743" s="789"/>
      <c r="Q743" s="789">
        <v>0</v>
      </c>
      <c r="R743" s="789"/>
      <c r="S743" s="790">
        <f t="shared" si="11"/>
        <v>1</v>
      </c>
      <c r="T743" s="789" t="s">
        <v>2248</v>
      </c>
      <c r="U743" s="789"/>
    </row>
    <row r="744" spans="1:21" ht="35.4" thickBot="1">
      <c r="A744" s="785" t="s">
        <v>45</v>
      </c>
      <c r="B744" s="786" t="s">
        <v>2182</v>
      </c>
      <c r="C744" t="s">
        <v>55</v>
      </c>
      <c r="D744" s="787" t="s">
        <v>2240</v>
      </c>
      <c r="E744" s="787" t="s">
        <v>2117</v>
      </c>
      <c r="F744" s="787" t="str">
        <f>IF($E744 = "", "", VLOOKUP($E744,'[1]levels of intervention'!$A$1:$B$12,2,FALSE))</f>
        <v>community</v>
      </c>
      <c r="G744" s="789"/>
      <c r="H744" s="789" t="s">
        <v>2249</v>
      </c>
      <c r="I744" s="789" t="s">
        <v>1358</v>
      </c>
      <c r="J744" s="789" t="s">
        <v>2135</v>
      </c>
      <c r="K744" s="789">
        <v>650</v>
      </c>
      <c r="L744" s="789"/>
      <c r="M744" s="789">
        <v>10</v>
      </c>
      <c r="N744" s="789"/>
      <c r="O744" s="789">
        <v>6500</v>
      </c>
      <c r="P744" s="789"/>
      <c r="Q744" s="789">
        <v>0</v>
      </c>
      <c r="R744" s="789"/>
      <c r="S744" s="790">
        <f t="shared" si="11"/>
        <v>1</v>
      </c>
      <c r="T744" s="789" t="s">
        <v>2250</v>
      </c>
      <c r="U744" s="789"/>
    </row>
    <row r="745" spans="1:21" ht="47.4" thickBot="1">
      <c r="A745" s="785" t="s">
        <v>45</v>
      </c>
      <c r="B745" s="786" t="s">
        <v>2182</v>
      </c>
      <c r="C745" t="s">
        <v>55</v>
      </c>
      <c r="D745" s="787" t="s">
        <v>2240</v>
      </c>
      <c r="E745" s="787" t="s">
        <v>2117</v>
      </c>
      <c r="F745" s="787" t="str">
        <f>IF($E745 = "", "", VLOOKUP($E745,'[1]levels of intervention'!$A$1:$B$12,2,FALSE))</f>
        <v>community</v>
      </c>
      <c r="G745" s="789"/>
      <c r="H745" s="789" t="s">
        <v>2251</v>
      </c>
      <c r="I745" s="789" t="s">
        <v>1358</v>
      </c>
      <c r="J745" s="789" t="s">
        <v>2135</v>
      </c>
      <c r="K745" s="789">
        <v>4160</v>
      </c>
      <c r="L745" s="789"/>
      <c r="M745" s="789">
        <v>5</v>
      </c>
      <c r="N745" s="789"/>
      <c r="O745" s="789">
        <v>20800</v>
      </c>
      <c r="P745" s="789"/>
      <c r="Q745" s="789">
        <v>0</v>
      </c>
      <c r="R745" s="789"/>
      <c r="S745" s="790">
        <f t="shared" si="11"/>
        <v>1</v>
      </c>
      <c r="T745" s="789" t="s">
        <v>2252</v>
      </c>
      <c r="U745" s="789"/>
    </row>
    <row r="746" spans="1:21" ht="35.4" thickBot="1">
      <c r="A746" s="785" t="s">
        <v>45</v>
      </c>
      <c r="B746" s="786" t="s">
        <v>2182</v>
      </c>
      <c r="C746" t="s">
        <v>55</v>
      </c>
      <c r="D746" s="787" t="s">
        <v>2240</v>
      </c>
      <c r="E746" s="787" t="s">
        <v>2117</v>
      </c>
      <c r="F746" s="787" t="str">
        <f>IF($E746 = "", "", VLOOKUP($E746,'[1]levels of intervention'!$A$1:$B$12,2,FALSE))</f>
        <v>community</v>
      </c>
      <c r="G746" s="789"/>
      <c r="H746" s="789" t="s">
        <v>2253</v>
      </c>
      <c r="I746" s="789" t="s">
        <v>1358</v>
      </c>
      <c r="J746" s="789" t="s">
        <v>2135</v>
      </c>
      <c r="K746" s="789">
        <v>4160</v>
      </c>
      <c r="L746" s="789"/>
      <c r="M746" s="789">
        <v>5</v>
      </c>
      <c r="N746" s="789"/>
      <c r="O746" s="789">
        <v>20800</v>
      </c>
      <c r="P746" s="789"/>
      <c r="Q746" s="789">
        <v>0</v>
      </c>
      <c r="R746" s="789"/>
      <c r="S746" s="790">
        <f t="shared" si="11"/>
        <v>1</v>
      </c>
      <c r="T746" s="789" t="s">
        <v>2254</v>
      </c>
      <c r="U746" s="789"/>
    </row>
    <row r="747" spans="1:21" ht="35.4" thickBot="1">
      <c r="A747" s="785" t="s">
        <v>45</v>
      </c>
      <c r="B747" s="786" t="s">
        <v>2182</v>
      </c>
      <c r="C747" t="s">
        <v>55</v>
      </c>
      <c r="D747" s="787" t="s">
        <v>2240</v>
      </c>
      <c r="E747" s="787" t="s">
        <v>2117</v>
      </c>
      <c r="F747" s="787" t="str">
        <f>IF($E747 = "", "", VLOOKUP($E747,'[1]levels of intervention'!$A$1:$B$12,2,FALSE))</f>
        <v>community</v>
      </c>
      <c r="G747" s="789"/>
      <c r="H747" s="789" t="s">
        <v>2255</v>
      </c>
      <c r="I747" s="789" t="s">
        <v>1358</v>
      </c>
      <c r="J747" s="789" t="s">
        <v>2135</v>
      </c>
      <c r="K747" s="789">
        <v>4160</v>
      </c>
      <c r="L747" s="789"/>
      <c r="M747" s="789">
        <v>5</v>
      </c>
      <c r="N747" s="789"/>
      <c r="O747" s="789">
        <v>20800</v>
      </c>
      <c r="P747" s="789"/>
      <c r="Q747" s="789">
        <v>0</v>
      </c>
      <c r="R747" s="789"/>
      <c r="S747" s="790">
        <f t="shared" si="11"/>
        <v>1</v>
      </c>
      <c r="T747" s="789" t="s">
        <v>2256</v>
      </c>
      <c r="U747" s="789"/>
    </row>
    <row r="748" spans="1:21" ht="47.4" thickBot="1">
      <c r="A748" s="785" t="s">
        <v>45</v>
      </c>
      <c r="B748" s="786" t="s">
        <v>2182</v>
      </c>
      <c r="C748" t="s">
        <v>55</v>
      </c>
      <c r="D748" s="787" t="s">
        <v>2240</v>
      </c>
      <c r="E748" s="787" t="s">
        <v>2117</v>
      </c>
      <c r="F748" s="787" t="str">
        <f>IF($E748 = "", "", VLOOKUP($E748,'[1]levels of intervention'!$A$1:$B$12,2,FALSE))</f>
        <v>community</v>
      </c>
      <c r="G748" s="789"/>
      <c r="H748" s="789" t="s">
        <v>2183</v>
      </c>
      <c r="I748" s="789" t="s">
        <v>1358</v>
      </c>
      <c r="J748" s="789" t="s">
        <v>2135</v>
      </c>
      <c r="K748" s="789">
        <v>8320</v>
      </c>
      <c r="L748" s="789"/>
      <c r="M748" s="789">
        <v>5</v>
      </c>
      <c r="N748" s="789"/>
      <c r="O748" s="789">
        <v>41600</v>
      </c>
      <c r="P748" s="789"/>
      <c r="Q748" s="789">
        <v>0</v>
      </c>
      <c r="R748" s="789"/>
      <c r="S748" s="790">
        <f t="shared" si="11"/>
        <v>1</v>
      </c>
      <c r="T748" s="789" t="s">
        <v>2257</v>
      </c>
      <c r="U748" s="789"/>
    </row>
    <row r="749" spans="1:21" ht="47.4" thickBot="1">
      <c r="A749" s="785" t="s">
        <v>45</v>
      </c>
      <c r="B749" s="786" t="s">
        <v>2182</v>
      </c>
      <c r="C749" t="s">
        <v>55</v>
      </c>
      <c r="D749" s="787" t="s">
        <v>2240</v>
      </c>
      <c r="E749" s="787" t="s">
        <v>2117</v>
      </c>
      <c r="F749" s="787" t="str">
        <f>IF($E749 = "", "", VLOOKUP($E749,'[1]levels of intervention'!$A$1:$B$12,2,FALSE))</f>
        <v>community</v>
      </c>
      <c r="G749" s="789"/>
      <c r="H749" s="789" t="s">
        <v>2185</v>
      </c>
      <c r="I749" s="789" t="s">
        <v>1358</v>
      </c>
      <c r="J749" s="789" t="s">
        <v>2135</v>
      </c>
      <c r="K749" s="789">
        <v>8320</v>
      </c>
      <c r="L749" s="789"/>
      <c r="M749" s="789">
        <v>5</v>
      </c>
      <c r="N749" s="789"/>
      <c r="O749" s="789">
        <v>41600</v>
      </c>
      <c r="P749" s="789"/>
      <c r="Q749" s="789">
        <v>0</v>
      </c>
      <c r="R749" s="789"/>
      <c r="S749" s="790">
        <f t="shared" si="11"/>
        <v>1</v>
      </c>
      <c r="T749" s="789" t="s">
        <v>2258</v>
      </c>
      <c r="U749" s="789"/>
    </row>
    <row r="750" spans="1:21" ht="47.4" thickBot="1">
      <c r="A750" s="785" t="s">
        <v>45</v>
      </c>
      <c r="B750" s="786" t="s">
        <v>2182</v>
      </c>
      <c r="C750" t="s">
        <v>55</v>
      </c>
      <c r="D750" s="787" t="s">
        <v>2240</v>
      </c>
      <c r="E750" s="787" t="s">
        <v>2117</v>
      </c>
      <c r="F750" s="787" t="str">
        <f>IF($E750 = "", "", VLOOKUP($E750,'[1]levels of intervention'!$A$1:$B$12,2,FALSE))</f>
        <v>community</v>
      </c>
      <c r="G750" s="789"/>
      <c r="H750" s="789" t="s">
        <v>2187</v>
      </c>
      <c r="I750" s="789" t="s">
        <v>1358</v>
      </c>
      <c r="J750" s="789" t="s">
        <v>2135</v>
      </c>
      <c r="K750" s="789">
        <v>8320</v>
      </c>
      <c r="L750" s="789"/>
      <c r="M750" s="789">
        <v>5</v>
      </c>
      <c r="N750" s="789"/>
      <c r="O750" s="789">
        <v>41600</v>
      </c>
      <c r="P750" s="789"/>
      <c r="Q750" s="789">
        <v>0</v>
      </c>
      <c r="R750" s="789"/>
      <c r="S750" s="790">
        <f t="shared" si="11"/>
        <v>1</v>
      </c>
      <c r="T750" s="789" t="s">
        <v>2259</v>
      </c>
      <c r="U750" s="789"/>
    </row>
    <row r="751" spans="1:21" ht="47.4" thickBot="1">
      <c r="A751" s="785" t="s">
        <v>45</v>
      </c>
      <c r="B751" s="786" t="s">
        <v>2182</v>
      </c>
      <c r="C751" t="s">
        <v>55</v>
      </c>
      <c r="D751" s="787" t="s">
        <v>2240</v>
      </c>
      <c r="E751" s="787" t="s">
        <v>2117</v>
      </c>
      <c r="F751" s="787" t="str">
        <f>IF($E751 = "", "", VLOOKUP($E751,'[1]levels of intervention'!$A$1:$B$12,2,FALSE))</f>
        <v>community</v>
      </c>
      <c r="G751" s="789"/>
      <c r="H751" s="789" t="s">
        <v>2189</v>
      </c>
      <c r="I751" s="789" t="s">
        <v>1358</v>
      </c>
      <c r="J751" s="789" t="s">
        <v>2135</v>
      </c>
      <c r="K751" s="789">
        <v>8320</v>
      </c>
      <c r="L751" s="789"/>
      <c r="M751" s="789">
        <v>5</v>
      </c>
      <c r="N751" s="789"/>
      <c r="O751" s="789">
        <v>41600</v>
      </c>
      <c r="P751" s="789"/>
      <c r="Q751" s="789">
        <v>0</v>
      </c>
      <c r="R751" s="789"/>
      <c r="S751" s="790">
        <f t="shared" si="11"/>
        <v>1</v>
      </c>
      <c r="T751" s="789" t="s">
        <v>2260</v>
      </c>
      <c r="U751" s="789"/>
    </row>
    <row r="752" spans="1:21" ht="47.4" thickBot="1">
      <c r="A752" s="785" t="s">
        <v>45</v>
      </c>
      <c r="B752" s="786" t="s">
        <v>2182</v>
      </c>
      <c r="C752" t="s">
        <v>55</v>
      </c>
      <c r="D752" s="787" t="s">
        <v>2240</v>
      </c>
      <c r="E752" s="787" t="s">
        <v>2117</v>
      </c>
      <c r="F752" s="787" t="str">
        <f>IF($E752 = "", "", VLOOKUP($E752,'[1]levels of intervention'!$A$1:$B$12,2,FALSE))</f>
        <v>community</v>
      </c>
      <c r="G752" s="789"/>
      <c r="H752" s="789" t="s">
        <v>2261</v>
      </c>
      <c r="I752" s="789" t="s">
        <v>1358</v>
      </c>
      <c r="J752" s="789" t="s">
        <v>2135</v>
      </c>
      <c r="K752" s="789">
        <v>650</v>
      </c>
      <c r="L752" s="789"/>
      <c r="M752" s="789">
        <v>5</v>
      </c>
      <c r="N752" s="789"/>
      <c r="O752" s="789">
        <v>3250</v>
      </c>
      <c r="P752" s="789"/>
      <c r="Q752" s="789">
        <v>0</v>
      </c>
      <c r="R752" s="789"/>
      <c r="S752" s="790">
        <f t="shared" si="11"/>
        <v>1</v>
      </c>
      <c r="T752" s="789" t="s">
        <v>2262</v>
      </c>
      <c r="U752" s="789"/>
    </row>
    <row r="753" spans="1:21" ht="47.4" thickBot="1">
      <c r="A753" s="785" t="s">
        <v>45</v>
      </c>
      <c r="B753" s="786" t="s">
        <v>2182</v>
      </c>
      <c r="C753" t="s">
        <v>55</v>
      </c>
      <c r="D753" s="787" t="s">
        <v>2240</v>
      </c>
      <c r="E753" s="787" t="s">
        <v>2117</v>
      </c>
      <c r="F753" s="787" t="str">
        <f>IF($E753 = "", "", VLOOKUP($E753,'[1]levels of intervention'!$A$1:$B$12,2,FALSE))</f>
        <v>community</v>
      </c>
      <c r="G753" s="789"/>
      <c r="H753" s="789" t="s">
        <v>2191</v>
      </c>
      <c r="I753" s="789" t="s">
        <v>1358</v>
      </c>
      <c r="J753" s="789" t="s">
        <v>2135</v>
      </c>
      <c r="K753" s="789">
        <v>8320</v>
      </c>
      <c r="L753" s="789"/>
      <c r="M753" s="789">
        <v>5</v>
      </c>
      <c r="N753" s="789"/>
      <c r="O753" s="789">
        <v>41600</v>
      </c>
      <c r="P753" s="789"/>
      <c r="Q753" s="789">
        <v>0</v>
      </c>
      <c r="R753" s="789"/>
      <c r="S753" s="790">
        <f t="shared" si="11"/>
        <v>1</v>
      </c>
      <c r="T753" s="789" t="s">
        <v>2263</v>
      </c>
      <c r="U753" s="789"/>
    </row>
    <row r="754" spans="1:21" ht="47.4" thickBot="1">
      <c r="A754" s="785" t="s">
        <v>45</v>
      </c>
      <c r="B754" s="786" t="s">
        <v>2182</v>
      </c>
      <c r="C754" t="s">
        <v>55</v>
      </c>
      <c r="D754" s="787" t="s">
        <v>2240</v>
      </c>
      <c r="E754" s="787" t="s">
        <v>2117</v>
      </c>
      <c r="F754" s="787" t="str">
        <f>IF($E754 = "", "", VLOOKUP($E754,'[1]levels of intervention'!$A$1:$B$12,2,FALSE))</f>
        <v>community</v>
      </c>
      <c r="G754" s="789"/>
      <c r="H754" s="789" t="s">
        <v>2194</v>
      </c>
      <c r="I754" s="789" t="s">
        <v>1358</v>
      </c>
      <c r="J754" s="789" t="s">
        <v>2135</v>
      </c>
      <c r="K754" s="789">
        <v>8320</v>
      </c>
      <c r="L754" s="789"/>
      <c r="M754" s="789">
        <v>5</v>
      </c>
      <c r="N754" s="789"/>
      <c r="O754" s="789">
        <v>41600</v>
      </c>
      <c r="P754" s="789"/>
      <c r="Q754" s="789">
        <v>0</v>
      </c>
      <c r="R754" s="789"/>
      <c r="S754" s="790">
        <f t="shared" si="11"/>
        <v>1</v>
      </c>
      <c r="T754" s="789" t="s">
        <v>2264</v>
      </c>
      <c r="U754" s="789"/>
    </row>
    <row r="755" spans="1:21" ht="35.4" thickBot="1">
      <c r="A755" s="785" t="s">
        <v>45</v>
      </c>
      <c r="B755" s="786" t="s">
        <v>2182</v>
      </c>
      <c r="C755" t="s">
        <v>55</v>
      </c>
      <c r="D755" s="787" t="s">
        <v>2240</v>
      </c>
      <c r="E755" s="787" t="s">
        <v>2117</v>
      </c>
      <c r="F755" s="787" t="str">
        <f>IF($E755 = "", "", VLOOKUP($E755,'[1]levels of intervention'!$A$1:$B$12,2,FALSE))</f>
        <v>community</v>
      </c>
      <c r="G755" s="789"/>
      <c r="H755" s="789" t="s">
        <v>2265</v>
      </c>
      <c r="I755" s="789" t="s">
        <v>1358</v>
      </c>
      <c r="J755" s="789" t="s">
        <v>2135</v>
      </c>
      <c r="K755" s="789">
        <v>4160</v>
      </c>
      <c r="L755" s="789"/>
      <c r="M755" s="789">
        <v>5</v>
      </c>
      <c r="N755" s="789"/>
      <c r="O755" s="789">
        <v>20800</v>
      </c>
      <c r="P755" s="789"/>
      <c r="Q755" s="789">
        <v>0</v>
      </c>
      <c r="R755" s="789"/>
      <c r="S755" s="790">
        <f t="shared" si="11"/>
        <v>1</v>
      </c>
      <c r="T755" s="789" t="s">
        <v>2266</v>
      </c>
      <c r="U755" s="789"/>
    </row>
    <row r="756" spans="1:21" ht="35.4" thickBot="1">
      <c r="A756" s="785" t="s">
        <v>45</v>
      </c>
      <c r="B756" s="786" t="s">
        <v>2182</v>
      </c>
      <c r="C756" t="s">
        <v>55</v>
      </c>
      <c r="D756" s="787" t="s">
        <v>2240</v>
      </c>
      <c r="E756" s="787" t="s">
        <v>2117</v>
      </c>
      <c r="F756" s="787" t="str">
        <f>IF($E756 = "", "", VLOOKUP($E756,'[1]levels of intervention'!$A$1:$B$12,2,FALSE))</f>
        <v>community</v>
      </c>
      <c r="G756" s="789"/>
      <c r="H756" s="789" t="s">
        <v>2267</v>
      </c>
      <c r="I756" s="789" t="s">
        <v>1358</v>
      </c>
      <c r="J756" s="789" t="s">
        <v>2135</v>
      </c>
      <c r="K756" s="789">
        <v>4160</v>
      </c>
      <c r="L756" s="789"/>
      <c r="M756" s="789">
        <v>5</v>
      </c>
      <c r="N756" s="789"/>
      <c r="O756" s="789">
        <v>20800</v>
      </c>
      <c r="P756" s="789"/>
      <c r="Q756" s="789">
        <v>0</v>
      </c>
      <c r="R756" s="789"/>
      <c r="S756" s="790">
        <f t="shared" si="11"/>
        <v>1</v>
      </c>
      <c r="T756" s="789" t="s">
        <v>2268</v>
      </c>
      <c r="U756" s="789"/>
    </row>
    <row r="757" spans="1:21" ht="35.4" thickBot="1">
      <c r="A757" s="785" t="s">
        <v>45</v>
      </c>
      <c r="B757" s="786" t="s">
        <v>2182</v>
      </c>
      <c r="C757" t="s">
        <v>55</v>
      </c>
      <c r="D757" s="787" t="s">
        <v>2240</v>
      </c>
      <c r="E757" s="787" t="s">
        <v>2117</v>
      </c>
      <c r="F757" s="787" t="str">
        <f>IF($E757 = "", "", VLOOKUP($E757,'[1]levels of intervention'!$A$1:$B$12,2,FALSE))</f>
        <v>community</v>
      </c>
      <c r="G757" s="789"/>
      <c r="H757" s="789" t="s">
        <v>2269</v>
      </c>
      <c r="I757" s="789" t="s">
        <v>1358</v>
      </c>
      <c r="J757" s="789" t="s">
        <v>2270</v>
      </c>
      <c r="K757" s="789">
        <v>4160</v>
      </c>
      <c r="L757" s="789"/>
      <c r="M757" s="789">
        <v>1</v>
      </c>
      <c r="N757" s="789"/>
      <c r="O757" s="789">
        <v>4160</v>
      </c>
      <c r="P757" s="789"/>
      <c r="Q757" s="789">
        <v>0</v>
      </c>
      <c r="R757" s="789"/>
      <c r="S757" s="790">
        <f t="shared" si="11"/>
        <v>1</v>
      </c>
      <c r="T757" s="789" t="s">
        <v>2271</v>
      </c>
      <c r="U757" s="789"/>
    </row>
    <row r="758" spans="1:21" ht="47.4" thickBot="1">
      <c r="A758" s="785" t="s">
        <v>45</v>
      </c>
      <c r="B758" s="786" t="s">
        <v>2182</v>
      </c>
      <c r="C758" t="s">
        <v>55</v>
      </c>
      <c r="D758" s="787" t="s">
        <v>2240</v>
      </c>
      <c r="E758" s="787" t="s">
        <v>2117</v>
      </c>
      <c r="F758" s="787" t="str">
        <f>IF($E758 = "", "", VLOOKUP($E758,'[1]levels of intervention'!$A$1:$B$12,2,FALSE))</f>
        <v>community</v>
      </c>
      <c r="G758" s="789"/>
      <c r="H758" s="789" t="s">
        <v>2272</v>
      </c>
      <c r="I758" s="789" t="s">
        <v>1358</v>
      </c>
      <c r="J758" s="789" t="s">
        <v>2135</v>
      </c>
      <c r="K758" s="789">
        <v>4160</v>
      </c>
      <c r="L758" s="789"/>
      <c r="M758" s="789">
        <v>12</v>
      </c>
      <c r="N758" s="789"/>
      <c r="O758" s="789">
        <v>49920</v>
      </c>
      <c r="P758" s="789"/>
      <c r="Q758" s="789">
        <v>0</v>
      </c>
      <c r="R758" s="789"/>
      <c r="S758" s="790">
        <f t="shared" si="11"/>
        <v>1</v>
      </c>
      <c r="T758" s="789" t="s">
        <v>2273</v>
      </c>
      <c r="U758" s="789"/>
    </row>
    <row r="759" spans="1:21" ht="47.4" thickBot="1">
      <c r="A759" s="785" t="s">
        <v>45</v>
      </c>
      <c r="B759" s="786" t="s">
        <v>2182</v>
      </c>
      <c r="C759" t="s">
        <v>55</v>
      </c>
      <c r="D759" s="787" t="s">
        <v>2240</v>
      </c>
      <c r="E759" s="787" t="s">
        <v>2117</v>
      </c>
      <c r="F759" s="787" t="str">
        <f>IF($E759 = "", "", VLOOKUP($E759,'[1]levels of intervention'!$A$1:$B$12,2,FALSE))</f>
        <v>community</v>
      </c>
      <c r="G759" s="789"/>
      <c r="H759" s="789" t="s">
        <v>2274</v>
      </c>
      <c r="I759" s="789" t="s">
        <v>1358</v>
      </c>
      <c r="J759" s="789" t="s">
        <v>2135</v>
      </c>
      <c r="K759" s="789">
        <v>4160</v>
      </c>
      <c r="L759" s="789"/>
      <c r="M759" s="789">
        <v>12</v>
      </c>
      <c r="N759" s="789"/>
      <c r="O759" s="789">
        <v>49920</v>
      </c>
      <c r="P759" s="789"/>
      <c r="Q759" s="789">
        <v>0</v>
      </c>
      <c r="R759" s="789"/>
      <c r="S759" s="790">
        <f t="shared" si="11"/>
        <v>1</v>
      </c>
      <c r="T759" s="789" t="s">
        <v>2275</v>
      </c>
      <c r="U759" s="789"/>
    </row>
    <row r="760" spans="1:21" ht="35.4" thickBot="1">
      <c r="A760" s="785" t="s">
        <v>45</v>
      </c>
      <c r="B760" s="786" t="s">
        <v>2182</v>
      </c>
      <c r="C760" t="s">
        <v>55</v>
      </c>
      <c r="D760" s="787" t="s">
        <v>2240</v>
      </c>
      <c r="E760" s="787" t="s">
        <v>2117</v>
      </c>
      <c r="F760" s="787" t="str">
        <f>IF($E760 = "", "", VLOOKUP($E760,'[1]levels of intervention'!$A$1:$B$12,2,FALSE))</f>
        <v>community</v>
      </c>
      <c r="G760" s="789"/>
      <c r="H760" s="789" t="s">
        <v>2276</v>
      </c>
      <c r="I760" s="789" t="s">
        <v>1358</v>
      </c>
      <c r="J760" s="789" t="s">
        <v>2277</v>
      </c>
      <c r="K760" s="789">
        <v>4160</v>
      </c>
      <c r="L760" s="789"/>
      <c r="M760" s="789">
        <v>120</v>
      </c>
      <c r="N760" s="789"/>
      <c r="O760" s="789">
        <v>499200</v>
      </c>
      <c r="P760" s="789"/>
      <c r="Q760" s="789">
        <v>0</v>
      </c>
      <c r="R760" s="789"/>
      <c r="S760" s="790">
        <f t="shared" si="11"/>
        <v>1</v>
      </c>
      <c r="T760" s="789" t="s">
        <v>2278</v>
      </c>
      <c r="U760" s="789"/>
    </row>
    <row r="761" spans="1:21" ht="35.4" thickBot="1">
      <c r="A761" s="785" t="s">
        <v>45</v>
      </c>
      <c r="B761" s="786" t="s">
        <v>2182</v>
      </c>
      <c r="C761" t="s">
        <v>55</v>
      </c>
      <c r="D761" s="787" t="s">
        <v>2240</v>
      </c>
      <c r="E761" s="787" t="s">
        <v>2117</v>
      </c>
      <c r="F761" s="787" t="str">
        <f>IF($E761 = "", "", VLOOKUP($E761,'[1]levels of intervention'!$A$1:$B$12,2,FALSE))</f>
        <v>community</v>
      </c>
      <c r="G761" s="789"/>
      <c r="H761" s="789" t="s">
        <v>2229</v>
      </c>
      <c r="I761" s="789" t="s">
        <v>1358</v>
      </c>
      <c r="J761" s="789" t="s">
        <v>2135</v>
      </c>
      <c r="K761" s="789">
        <v>4160</v>
      </c>
      <c r="L761" s="789"/>
      <c r="M761" s="789">
        <v>25</v>
      </c>
      <c r="N761" s="789"/>
      <c r="O761" s="789">
        <v>104000</v>
      </c>
      <c r="P761" s="789"/>
      <c r="Q761" s="789">
        <v>0</v>
      </c>
      <c r="R761" s="789"/>
      <c r="S761" s="790">
        <f t="shared" si="11"/>
        <v>1</v>
      </c>
      <c r="T761" s="789" t="s">
        <v>2279</v>
      </c>
      <c r="U761" s="789"/>
    </row>
    <row r="762" spans="1:21" ht="35.4" thickBot="1">
      <c r="A762" s="785" t="s">
        <v>45</v>
      </c>
      <c r="B762" s="786" t="s">
        <v>2182</v>
      </c>
      <c r="C762" t="s">
        <v>55</v>
      </c>
      <c r="D762" s="787" t="s">
        <v>666</v>
      </c>
      <c r="E762" s="787" t="s">
        <v>2171</v>
      </c>
      <c r="F762" s="787" t="str">
        <f>IF($E762 = "", "", VLOOKUP($E762,'[1]levels of intervention'!$A$1:$B$12,2,FALSE))</f>
        <v>primary</v>
      </c>
      <c r="G762" s="789"/>
      <c r="H762" s="789" t="s">
        <v>2280</v>
      </c>
      <c r="I762" s="789" t="s">
        <v>1358</v>
      </c>
      <c r="J762" s="789" t="s">
        <v>2121</v>
      </c>
      <c r="K762" s="789">
        <v>650</v>
      </c>
      <c r="L762" s="789"/>
      <c r="M762" s="789">
        <v>5</v>
      </c>
      <c r="N762" s="789"/>
      <c r="O762" s="789">
        <v>3250</v>
      </c>
      <c r="P762" s="789"/>
      <c r="Q762" s="789">
        <v>0</v>
      </c>
      <c r="R762" s="789"/>
      <c r="S762" s="790">
        <f t="shared" si="11"/>
        <v>1</v>
      </c>
      <c r="T762" s="789" t="s">
        <v>2281</v>
      </c>
      <c r="U762" s="789"/>
    </row>
    <row r="763" spans="1:21" ht="78.599999999999994" thickBot="1">
      <c r="A763" s="785" t="s">
        <v>45</v>
      </c>
      <c r="B763" s="786" t="s">
        <v>2182</v>
      </c>
      <c r="C763" t="s">
        <v>675</v>
      </c>
      <c r="D763" s="787" t="s">
        <v>666</v>
      </c>
      <c r="E763" s="787" t="s">
        <v>2171</v>
      </c>
      <c r="F763" s="787" t="str">
        <f>IF($E763 = "", "", VLOOKUP($E763,'[1]levels of intervention'!$A$1:$B$12,2,FALSE))</f>
        <v>primary</v>
      </c>
      <c r="G763" s="789"/>
      <c r="H763" s="789" t="s">
        <v>863</v>
      </c>
      <c r="I763" s="789" t="s">
        <v>1331</v>
      </c>
      <c r="J763" s="789" t="s">
        <v>2121</v>
      </c>
      <c r="K763" s="789">
        <v>650</v>
      </c>
      <c r="L763" s="789"/>
      <c r="M763" s="789">
        <v>5</v>
      </c>
      <c r="N763" s="789"/>
      <c r="O763" s="789">
        <v>3250</v>
      </c>
      <c r="P763" s="789">
        <v>29.486000000000001</v>
      </c>
      <c r="Q763" s="793">
        <v>95829.5</v>
      </c>
      <c r="R763" s="789"/>
      <c r="S763" s="790">
        <f t="shared" si="11"/>
        <v>1</v>
      </c>
      <c r="T763" s="789" t="s">
        <v>2178</v>
      </c>
      <c r="U763" s="789"/>
    </row>
    <row r="764" spans="1:21" ht="35.4" thickBot="1">
      <c r="A764" s="785" t="s">
        <v>45</v>
      </c>
      <c r="B764" s="786" t="s">
        <v>2182</v>
      </c>
      <c r="C764" s="787" t="s">
        <v>666</v>
      </c>
      <c r="D764" s="787" t="s">
        <v>666</v>
      </c>
      <c r="E764" s="787" t="s">
        <v>2171</v>
      </c>
      <c r="F764" s="787" t="str">
        <f>IF($E764 = "", "", VLOOKUP($E764,'[1]levels of intervention'!$A$1:$B$12,2,FALSE))</f>
        <v>primary</v>
      </c>
      <c r="G764" s="789"/>
      <c r="H764" s="789" t="s">
        <v>2282</v>
      </c>
      <c r="I764" s="789" t="s">
        <v>1358</v>
      </c>
      <c r="J764" s="789" t="s">
        <v>2121</v>
      </c>
      <c r="K764" s="789">
        <v>650</v>
      </c>
      <c r="L764" s="789"/>
      <c r="M764" s="789">
        <v>5</v>
      </c>
      <c r="N764" s="789"/>
      <c r="O764" s="789">
        <v>3250</v>
      </c>
      <c r="P764" s="789"/>
      <c r="Q764" s="789">
        <v>0</v>
      </c>
      <c r="R764" s="789"/>
      <c r="S764" s="790">
        <f t="shared" si="11"/>
        <v>1</v>
      </c>
      <c r="T764" s="789" t="s">
        <v>2283</v>
      </c>
      <c r="U764" s="789"/>
    </row>
    <row r="765" spans="1:21" ht="47.4" thickBot="1">
      <c r="A765" s="785" t="s">
        <v>45</v>
      </c>
      <c r="B765" s="786" t="s">
        <v>2182</v>
      </c>
      <c r="C765" s="787" t="s">
        <v>666</v>
      </c>
      <c r="D765" s="787" t="s">
        <v>666</v>
      </c>
      <c r="E765" s="787" t="s">
        <v>2171</v>
      </c>
      <c r="F765" s="787" t="str">
        <f>IF($E765 = "", "", VLOOKUP($E765,'[1]levels of intervention'!$A$1:$B$12,2,FALSE))</f>
        <v>primary</v>
      </c>
      <c r="G765" s="789"/>
      <c r="H765" s="789" t="s">
        <v>2284</v>
      </c>
      <c r="I765" s="789" t="s">
        <v>1358</v>
      </c>
      <c r="J765" s="789" t="s">
        <v>2121</v>
      </c>
      <c r="K765" s="789">
        <v>650</v>
      </c>
      <c r="L765" s="789"/>
      <c r="M765" s="789">
        <v>5</v>
      </c>
      <c r="N765" s="789"/>
      <c r="O765" s="789">
        <v>3250</v>
      </c>
      <c r="P765" s="789"/>
      <c r="Q765" s="789">
        <v>0</v>
      </c>
      <c r="R765" s="789"/>
      <c r="S765" s="790">
        <f t="shared" si="11"/>
        <v>1</v>
      </c>
      <c r="T765" s="789" t="s">
        <v>2285</v>
      </c>
      <c r="U765" s="789"/>
    </row>
    <row r="766" spans="1:21" ht="187.8" thickBot="1">
      <c r="A766" s="785" t="s">
        <v>45</v>
      </c>
      <c r="B766" s="786" t="s">
        <v>2182</v>
      </c>
      <c r="C766" s="787" t="s">
        <v>666</v>
      </c>
      <c r="D766" s="787" t="s">
        <v>666</v>
      </c>
      <c r="E766" s="787" t="s">
        <v>2171</v>
      </c>
      <c r="F766" s="787" t="str">
        <f>IF($E766 = "", "", VLOOKUP($E766,'[1]levels of intervention'!$A$1:$B$12,2,FALSE))</f>
        <v>primary</v>
      </c>
      <c r="G766" s="789"/>
      <c r="H766" s="789" t="s">
        <v>839</v>
      </c>
      <c r="I766" s="789"/>
      <c r="J766" s="789" t="s">
        <v>2121</v>
      </c>
      <c r="K766" s="789">
        <v>1</v>
      </c>
      <c r="L766" s="789"/>
      <c r="M766" s="789" t="s">
        <v>2133</v>
      </c>
      <c r="N766" s="789"/>
      <c r="O766" s="789">
        <v>1</v>
      </c>
      <c r="P766" s="789">
        <v>153.5155</v>
      </c>
      <c r="Q766" s="789">
        <v>153.52000000000001</v>
      </c>
      <c r="R766" s="789"/>
      <c r="S766" s="790">
        <f t="shared" si="11"/>
        <v>1</v>
      </c>
      <c r="T766" s="789" t="s">
        <v>2178</v>
      </c>
      <c r="U766" s="789"/>
    </row>
    <row r="767" spans="1:21" ht="187.8" thickBot="1">
      <c r="A767" s="785" t="s">
        <v>45</v>
      </c>
      <c r="B767" s="786" t="s">
        <v>2182</v>
      </c>
      <c r="C767" s="787" t="s">
        <v>666</v>
      </c>
      <c r="D767" s="787" t="s">
        <v>666</v>
      </c>
      <c r="E767" s="787" t="s">
        <v>2171</v>
      </c>
      <c r="F767" s="787" t="str">
        <f>IF($E767 = "", "", VLOOKUP($E767,'[1]levels of intervention'!$A$1:$B$12,2,FALSE))</f>
        <v>primary</v>
      </c>
      <c r="G767" s="789"/>
      <c r="H767" s="789" t="s">
        <v>839</v>
      </c>
      <c r="I767" s="789"/>
      <c r="J767" s="789" t="s">
        <v>2121</v>
      </c>
      <c r="K767" s="789">
        <v>1</v>
      </c>
      <c r="L767" s="789"/>
      <c r="M767" s="789" t="s">
        <v>2133</v>
      </c>
      <c r="N767" s="789"/>
      <c r="O767" s="789">
        <v>1</v>
      </c>
      <c r="P767" s="789">
        <v>153.5155</v>
      </c>
      <c r="Q767" s="789">
        <v>153.52000000000001</v>
      </c>
      <c r="R767" s="789"/>
      <c r="S767" s="790">
        <f t="shared" si="11"/>
        <v>1</v>
      </c>
      <c r="T767" s="789" t="s">
        <v>2178</v>
      </c>
      <c r="U767" s="789"/>
    </row>
    <row r="768" spans="1:21" ht="78.599999999999994" thickBot="1">
      <c r="A768" s="785" t="s">
        <v>45</v>
      </c>
      <c r="B768" s="786" t="s">
        <v>2182</v>
      </c>
      <c r="C768" s="811" t="s">
        <v>658</v>
      </c>
      <c r="D768" s="787" t="s">
        <v>666</v>
      </c>
      <c r="E768" s="787" t="s">
        <v>2171</v>
      </c>
      <c r="F768" s="787" t="str">
        <f>IF($E768 = "", "", VLOOKUP($E768,'[1]levels of intervention'!$A$1:$B$12,2,FALSE))</f>
        <v>primary</v>
      </c>
      <c r="G768" s="789"/>
      <c r="H768" s="789" t="s">
        <v>822</v>
      </c>
      <c r="I768" s="789"/>
      <c r="J768" s="789" t="s">
        <v>1332</v>
      </c>
      <c r="K768" s="789">
        <v>1</v>
      </c>
      <c r="L768" s="789"/>
      <c r="M768" s="789" t="s">
        <v>2133</v>
      </c>
      <c r="N768" s="789"/>
      <c r="O768" s="789">
        <v>1</v>
      </c>
      <c r="P768" s="789">
        <v>12.94012</v>
      </c>
      <c r="Q768" s="789">
        <v>12.94</v>
      </c>
      <c r="R768" s="789"/>
      <c r="S768" s="790">
        <f t="shared" si="11"/>
        <v>1</v>
      </c>
      <c r="T768" s="789" t="s">
        <v>2178</v>
      </c>
      <c r="U768" s="789"/>
    </row>
    <row r="769" spans="1:21" ht="63" thickBot="1">
      <c r="A769" s="785" t="s">
        <v>45</v>
      </c>
      <c r="B769" s="786" t="s">
        <v>2182</v>
      </c>
      <c r="C769" s="811" t="s">
        <v>658</v>
      </c>
      <c r="D769" s="787" t="s">
        <v>666</v>
      </c>
      <c r="E769" s="787" t="s">
        <v>2171</v>
      </c>
      <c r="F769" s="787" t="str">
        <f>IF($E769 = "", "", VLOOKUP($E769,'[1]levels of intervention'!$A$1:$B$12,2,FALSE))</f>
        <v>primary</v>
      </c>
      <c r="G769" s="789"/>
      <c r="H769" s="789" t="s">
        <v>823</v>
      </c>
      <c r="I769" s="789" t="s">
        <v>1331</v>
      </c>
      <c r="J769" s="789" t="s">
        <v>2210</v>
      </c>
      <c r="K769" s="789">
        <v>1</v>
      </c>
      <c r="L769" s="789"/>
      <c r="M769" s="789" t="s">
        <v>2133</v>
      </c>
      <c r="N769" s="789"/>
      <c r="O769" s="789">
        <v>1</v>
      </c>
      <c r="P769" s="789">
        <v>121.25</v>
      </c>
      <c r="Q769" s="789">
        <v>121.25</v>
      </c>
      <c r="R769" s="789"/>
      <c r="S769" s="790">
        <f t="shared" si="11"/>
        <v>1</v>
      </c>
      <c r="T769" s="789" t="s">
        <v>2178</v>
      </c>
      <c r="U769" s="789"/>
    </row>
    <row r="770" spans="1:21" ht="78.599999999999994" thickBot="1">
      <c r="A770" s="785" t="s">
        <v>45</v>
      </c>
      <c r="B770" s="786" t="s">
        <v>2182</v>
      </c>
      <c r="C770" t="s">
        <v>658</v>
      </c>
      <c r="D770" s="787" t="s">
        <v>2286</v>
      </c>
      <c r="E770" s="787" t="s">
        <v>2171</v>
      </c>
      <c r="F770" s="787" t="str">
        <f>IF($E770 = "", "", VLOOKUP($E770,'[1]levels of intervention'!$A$1:$B$12,2,FALSE))</f>
        <v>primary</v>
      </c>
      <c r="G770" s="789"/>
      <c r="H770" s="789" t="s">
        <v>820</v>
      </c>
      <c r="I770" s="789" t="s">
        <v>1331</v>
      </c>
      <c r="J770" s="789" t="s">
        <v>2121</v>
      </c>
      <c r="K770" s="789">
        <v>1</v>
      </c>
      <c r="L770" s="789"/>
      <c r="M770" s="789" t="s">
        <v>2133</v>
      </c>
      <c r="N770" s="789"/>
      <c r="O770" s="789">
        <v>1</v>
      </c>
      <c r="P770" s="789">
        <v>157.41999999999999</v>
      </c>
      <c r="Q770" s="789">
        <v>157.41999999999999</v>
      </c>
      <c r="R770" s="789"/>
      <c r="S770" s="790">
        <f t="shared" si="11"/>
        <v>1</v>
      </c>
      <c r="T770" s="789" t="s">
        <v>2178</v>
      </c>
      <c r="U770" s="789"/>
    </row>
    <row r="771" spans="1:21" ht="94.2" thickBot="1">
      <c r="A771" s="785" t="s">
        <v>45</v>
      </c>
      <c r="B771" s="786" t="s">
        <v>2182</v>
      </c>
      <c r="C771" t="s">
        <v>658</v>
      </c>
      <c r="D771" s="787" t="s">
        <v>2286</v>
      </c>
      <c r="E771" s="787" t="s">
        <v>2171</v>
      </c>
      <c r="F771" s="787" t="str">
        <f>IF($E771 = "", "", VLOOKUP($E771,'[1]levels of intervention'!$A$1:$B$12,2,FALSE))</f>
        <v>primary</v>
      </c>
      <c r="G771" s="789"/>
      <c r="H771" s="789" t="s">
        <v>826</v>
      </c>
      <c r="I771" s="789" t="s">
        <v>1331</v>
      </c>
      <c r="J771" s="789" t="s">
        <v>2287</v>
      </c>
      <c r="K771" s="789">
        <v>2</v>
      </c>
      <c r="L771" s="789"/>
      <c r="M771" s="789">
        <v>1</v>
      </c>
      <c r="N771" s="789"/>
      <c r="O771" s="789">
        <v>2</v>
      </c>
      <c r="P771" s="789">
        <v>37.690399999999997</v>
      </c>
      <c r="Q771" s="789">
        <v>75.38</v>
      </c>
      <c r="R771" s="789"/>
      <c r="S771" s="790">
        <f t="shared" si="11"/>
        <v>1</v>
      </c>
      <c r="T771" s="789"/>
      <c r="U771" s="789"/>
    </row>
    <row r="772" spans="1:21" ht="94.2" thickBot="1">
      <c r="A772" s="785" t="s">
        <v>45</v>
      </c>
      <c r="B772" s="786" t="s">
        <v>2182</v>
      </c>
      <c r="C772" t="s">
        <v>658</v>
      </c>
      <c r="D772" s="787" t="s">
        <v>2286</v>
      </c>
      <c r="E772" s="787" t="s">
        <v>2171</v>
      </c>
      <c r="F772" s="787" t="str">
        <f>IF($E772 = "", "", VLOOKUP($E772,'[1]levels of intervention'!$A$1:$B$12,2,FALSE))</f>
        <v>primary</v>
      </c>
      <c r="G772" s="789"/>
      <c r="H772" s="789" t="s">
        <v>827</v>
      </c>
      <c r="I772" s="789" t="s">
        <v>1331</v>
      </c>
      <c r="J772" s="789" t="s">
        <v>1834</v>
      </c>
      <c r="K772" s="789">
        <v>1</v>
      </c>
      <c r="L772" s="789"/>
      <c r="M772" s="789">
        <v>5</v>
      </c>
      <c r="N772" s="789"/>
      <c r="O772" s="789">
        <v>5</v>
      </c>
      <c r="P772" s="789">
        <v>399.05</v>
      </c>
      <c r="Q772" s="793">
        <v>1995.25</v>
      </c>
      <c r="R772" s="789"/>
      <c r="S772" s="790">
        <f t="shared" ref="S772:S835" si="12">IF(R772="",1,R772)</f>
        <v>1</v>
      </c>
      <c r="T772" s="789"/>
      <c r="U772" s="789"/>
    </row>
    <row r="773" spans="1:21" ht="78.599999999999994" thickBot="1">
      <c r="A773" s="785" t="s">
        <v>45</v>
      </c>
      <c r="B773" s="786" t="s">
        <v>2182</v>
      </c>
      <c r="C773" t="s">
        <v>658</v>
      </c>
      <c r="D773" s="787" t="s">
        <v>2286</v>
      </c>
      <c r="E773" s="787" t="s">
        <v>2171</v>
      </c>
      <c r="F773" s="787" t="str">
        <f>IF($E773 = "", "", VLOOKUP($E773,'[1]levels of intervention'!$A$1:$B$12,2,FALSE))</f>
        <v>primary</v>
      </c>
      <c r="G773" s="789"/>
      <c r="H773" s="789" t="s">
        <v>821</v>
      </c>
      <c r="I773" s="789" t="s">
        <v>1331</v>
      </c>
      <c r="J773" s="789" t="s">
        <v>1834</v>
      </c>
      <c r="K773" s="789">
        <v>1</v>
      </c>
      <c r="L773" s="789"/>
      <c r="M773" s="789">
        <v>1</v>
      </c>
      <c r="N773" s="789"/>
      <c r="O773" s="789">
        <v>1</v>
      </c>
      <c r="P773" s="789">
        <v>457.38</v>
      </c>
      <c r="Q773" s="789">
        <v>457.38</v>
      </c>
      <c r="R773" s="789"/>
      <c r="S773" s="790">
        <f t="shared" si="12"/>
        <v>1</v>
      </c>
      <c r="T773" s="789"/>
      <c r="U773" s="789"/>
    </row>
    <row r="774" spans="1:21" ht="47.4" thickBot="1">
      <c r="A774" s="785" t="s">
        <v>45</v>
      </c>
      <c r="B774" s="786" t="s">
        <v>2182</v>
      </c>
      <c r="C774" t="s">
        <v>240</v>
      </c>
      <c r="D774" s="787" t="s">
        <v>2286</v>
      </c>
      <c r="E774" s="787" t="s">
        <v>2171</v>
      </c>
      <c r="F774" s="787" t="str">
        <f>IF($E774 = "", "", VLOOKUP($E774,'[1]levels of intervention'!$A$1:$B$12,2,FALSE))</f>
        <v>primary</v>
      </c>
      <c r="G774" s="789"/>
      <c r="H774" s="789" t="s">
        <v>867</v>
      </c>
      <c r="I774" s="789" t="s">
        <v>1331</v>
      </c>
      <c r="J774" s="789" t="s">
        <v>2121</v>
      </c>
      <c r="K774" s="789">
        <v>1</v>
      </c>
      <c r="L774" s="789">
        <v>1</v>
      </c>
      <c r="M774" s="789">
        <v>1</v>
      </c>
      <c r="N774" s="789" t="s">
        <v>1982</v>
      </c>
      <c r="O774" s="789">
        <v>2</v>
      </c>
      <c r="P774" s="789">
        <v>650</v>
      </c>
      <c r="Q774" s="793">
        <v>1300</v>
      </c>
      <c r="R774" s="789"/>
      <c r="S774" s="790">
        <f t="shared" si="12"/>
        <v>1</v>
      </c>
      <c r="T774" s="789"/>
      <c r="U774" s="788" t="s">
        <v>2288</v>
      </c>
    </row>
    <row r="775" spans="1:21" ht="47.4" thickBot="1">
      <c r="A775" s="785" t="s">
        <v>45</v>
      </c>
      <c r="B775" s="786" t="s">
        <v>2182</v>
      </c>
      <c r="C775" t="s">
        <v>658</v>
      </c>
      <c r="D775" s="787" t="s">
        <v>2286</v>
      </c>
      <c r="E775" s="787" t="s">
        <v>2171</v>
      </c>
      <c r="F775" s="787" t="str">
        <f>IF($E775 = "", "", VLOOKUP($E775,'[1]levels of intervention'!$A$1:$B$12,2,FALSE))</f>
        <v>primary</v>
      </c>
      <c r="G775" s="789"/>
      <c r="H775" s="789" t="s">
        <v>819</v>
      </c>
      <c r="I775" s="789" t="s">
        <v>1331</v>
      </c>
      <c r="J775" s="789" t="s">
        <v>2210</v>
      </c>
      <c r="K775" s="789">
        <v>1</v>
      </c>
      <c r="L775" s="789">
        <v>1</v>
      </c>
      <c r="M775" s="789">
        <v>1</v>
      </c>
      <c r="N775" s="789" t="s">
        <v>1982</v>
      </c>
      <c r="O775" s="789">
        <v>1</v>
      </c>
      <c r="P775" s="789">
        <v>650</v>
      </c>
      <c r="Q775" s="789">
        <v>650</v>
      </c>
      <c r="R775" s="789"/>
      <c r="S775" s="790">
        <f t="shared" si="12"/>
        <v>1</v>
      </c>
      <c r="T775" s="789"/>
      <c r="U775" s="788" t="s">
        <v>2288</v>
      </c>
    </row>
    <row r="776" spans="1:21" ht="78.599999999999994" thickBot="1">
      <c r="A776" s="785" t="s">
        <v>45</v>
      </c>
      <c r="B776" s="786" t="s">
        <v>2182</v>
      </c>
      <c r="C776" s="811" t="s">
        <v>678</v>
      </c>
      <c r="D776" s="787" t="s">
        <v>2286</v>
      </c>
      <c r="E776" s="787" t="s">
        <v>2171</v>
      </c>
      <c r="F776" s="787" t="str">
        <f>IF($E776 = "", "", VLOOKUP($E776,'[1]levels of intervention'!$A$1:$B$12,2,FALSE))</f>
        <v>primary</v>
      </c>
      <c r="G776" s="789"/>
      <c r="H776" s="789" t="s">
        <v>868</v>
      </c>
      <c r="I776" s="789" t="s">
        <v>1331</v>
      </c>
      <c r="J776" s="789" t="s">
        <v>1707</v>
      </c>
      <c r="K776" s="789">
        <v>1</v>
      </c>
      <c r="L776" s="789"/>
      <c r="M776" s="789">
        <v>1</v>
      </c>
      <c r="N776" s="789"/>
      <c r="O776" s="789">
        <v>1</v>
      </c>
      <c r="P776" s="789">
        <v>363.17</v>
      </c>
      <c r="Q776" s="789">
        <v>363.17</v>
      </c>
      <c r="R776" s="789"/>
      <c r="S776" s="790">
        <f t="shared" si="12"/>
        <v>1</v>
      </c>
      <c r="T776" s="789"/>
      <c r="U776" s="789"/>
    </row>
    <row r="777" spans="1:21" ht="94.2" thickBot="1">
      <c r="A777" s="785" t="s">
        <v>45</v>
      </c>
      <c r="B777" s="786" t="s">
        <v>2182</v>
      </c>
      <c r="C777" t="s">
        <v>658</v>
      </c>
      <c r="D777" s="787" t="s">
        <v>2286</v>
      </c>
      <c r="E777" s="787" t="s">
        <v>2171</v>
      </c>
      <c r="F777" s="787" t="str">
        <f>IF($E777 = "", "", VLOOKUP($E777,'[1]levels of intervention'!$A$1:$B$12,2,FALSE))</f>
        <v>primary</v>
      </c>
      <c r="G777" s="789"/>
      <c r="H777" s="789" t="s">
        <v>825</v>
      </c>
      <c r="I777" s="789" t="s">
        <v>1331</v>
      </c>
      <c r="J777" s="789" t="s">
        <v>2121</v>
      </c>
      <c r="K777" s="789">
        <v>1</v>
      </c>
      <c r="L777" s="789"/>
      <c r="M777" s="789">
        <v>1</v>
      </c>
      <c r="N777" s="789"/>
      <c r="O777" s="789">
        <v>1</v>
      </c>
      <c r="P777" s="789">
        <v>976.38</v>
      </c>
      <c r="Q777" s="789">
        <v>976.38</v>
      </c>
      <c r="R777" s="789"/>
      <c r="S777" s="790">
        <f t="shared" si="12"/>
        <v>1</v>
      </c>
      <c r="T777" s="789"/>
      <c r="U777" s="789"/>
    </row>
    <row r="778" spans="1:21" ht="78.599999999999994" thickBot="1">
      <c r="A778" s="785" t="s">
        <v>45</v>
      </c>
      <c r="B778" s="786" t="s">
        <v>2182</v>
      </c>
      <c r="C778" t="s">
        <v>658</v>
      </c>
      <c r="D778" s="787" t="s">
        <v>2286</v>
      </c>
      <c r="E778" s="787" t="s">
        <v>2171</v>
      </c>
      <c r="F778" s="787" t="str">
        <f>IF($E778 = "", "", VLOOKUP($E778,'[1]levels of intervention'!$A$1:$B$12,2,FALSE))</f>
        <v>primary</v>
      </c>
      <c r="G778" s="789"/>
      <c r="H778" s="789" t="s">
        <v>828</v>
      </c>
      <c r="I778" s="789" t="s">
        <v>1331</v>
      </c>
      <c r="J778" s="789" t="s">
        <v>1996</v>
      </c>
      <c r="K778" s="789">
        <v>1</v>
      </c>
      <c r="L778" s="789"/>
      <c r="M778" s="789">
        <v>1</v>
      </c>
      <c r="N778" s="789"/>
      <c r="O778" s="789">
        <v>1</v>
      </c>
      <c r="P778" s="789">
        <v>30.312139999999999</v>
      </c>
      <c r="Q778" s="789">
        <v>30.31</v>
      </c>
      <c r="R778" s="789"/>
      <c r="S778" s="790">
        <f t="shared" si="12"/>
        <v>1</v>
      </c>
      <c r="T778" s="789"/>
      <c r="U778" s="789"/>
    </row>
    <row r="779" spans="1:21" ht="94.2" thickBot="1">
      <c r="A779" s="785" t="s">
        <v>45</v>
      </c>
      <c r="B779" s="786" t="s">
        <v>2182</v>
      </c>
      <c r="C779" t="s">
        <v>658</v>
      </c>
      <c r="D779" s="787" t="s">
        <v>2286</v>
      </c>
      <c r="E779" s="787" t="s">
        <v>2171</v>
      </c>
      <c r="F779" s="787" t="str">
        <f>IF($E779 = "", "", VLOOKUP($E779,'[1]levels of intervention'!$A$1:$B$12,2,FALSE))</f>
        <v>primary</v>
      </c>
      <c r="G779" s="789"/>
      <c r="H779" s="789" t="s">
        <v>824</v>
      </c>
      <c r="I779" s="789" t="s">
        <v>1331</v>
      </c>
      <c r="J779" s="789" t="s">
        <v>1332</v>
      </c>
      <c r="K779" s="789">
        <v>1</v>
      </c>
      <c r="L779" s="789"/>
      <c r="M779" s="789">
        <v>60</v>
      </c>
      <c r="N779" s="789"/>
      <c r="O779" s="789">
        <v>60</v>
      </c>
      <c r="P779" s="789">
        <v>2.2524700000000002</v>
      </c>
      <c r="Q779" s="789">
        <v>135.15</v>
      </c>
      <c r="R779" s="789"/>
      <c r="S779" s="790">
        <f t="shared" si="12"/>
        <v>1</v>
      </c>
      <c r="T779" s="789"/>
      <c r="U779" s="789"/>
    </row>
    <row r="780" spans="1:21" ht="94.2" thickBot="1">
      <c r="A780" s="785" t="s">
        <v>45</v>
      </c>
      <c r="B780" s="786" t="s">
        <v>2182</v>
      </c>
      <c r="C780" t="s">
        <v>658</v>
      </c>
      <c r="D780" s="787" t="s">
        <v>2286</v>
      </c>
      <c r="E780" s="787" t="s">
        <v>2171</v>
      </c>
      <c r="F780" s="787" t="str">
        <f>IF($E780 = "", "", VLOOKUP($E780,'[1]levels of intervention'!$A$1:$B$12,2,FALSE))</f>
        <v>primary</v>
      </c>
      <c r="G780" s="789"/>
      <c r="H780" s="789" t="s">
        <v>824</v>
      </c>
      <c r="I780" s="789" t="s">
        <v>1331</v>
      </c>
      <c r="J780" s="789" t="s">
        <v>1834</v>
      </c>
      <c r="K780" s="789">
        <v>1</v>
      </c>
      <c r="L780" s="789"/>
      <c r="M780" s="789">
        <v>1</v>
      </c>
      <c r="N780" s="789"/>
      <c r="O780" s="789">
        <v>1</v>
      </c>
      <c r="P780" s="789">
        <v>2.2524700000000002</v>
      </c>
      <c r="Q780" s="789">
        <v>2.25</v>
      </c>
      <c r="R780" s="789"/>
      <c r="S780" s="790">
        <f t="shared" si="12"/>
        <v>1</v>
      </c>
      <c r="T780" s="789"/>
      <c r="U780" s="789"/>
    </row>
    <row r="781" spans="1:21" ht="78.599999999999994" thickBot="1">
      <c r="A781" s="785" t="s">
        <v>45</v>
      </c>
      <c r="B781" s="786" t="s">
        <v>2182</v>
      </c>
      <c r="C781" t="s">
        <v>658</v>
      </c>
      <c r="D781" s="787" t="s">
        <v>2286</v>
      </c>
      <c r="E781" s="787" t="s">
        <v>2171</v>
      </c>
      <c r="F781" s="787" t="str">
        <f>IF($E781 = "", "", VLOOKUP($E781,'[1]levels of intervention'!$A$1:$B$12,2,FALSE))</f>
        <v>primary</v>
      </c>
      <c r="G781" s="789"/>
      <c r="H781" s="789" t="s">
        <v>818</v>
      </c>
      <c r="I781" s="789" t="s">
        <v>1331</v>
      </c>
      <c r="J781" s="789" t="s">
        <v>1332</v>
      </c>
      <c r="K781" s="789">
        <v>1</v>
      </c>
      <c r="L781" s="789"/>
      <c r="M781" s="789">
        <v>2</v>
      </c>
      <c r="N781" s="789"/>
      <c r="O781" s="789">
        <v>2</v>
      </c>
      <c r="P781" s="789">
        <v>6.4186500000000004</v>
      </c>
      <c r="Q781" s="789">
        <v>12.84</v>
      </c>
      <c r="R781" s="789"/>
      <c r="S781" s="790">
        <f t="shared" si="12"/>
        <v>1</v>
      </c>
      <c r="T781" s="789" t="s">
        <v>2289</v>
      </c>
      <c r="U781" s="789"/>
    </row>
    <row r="782" spans="1:21" ht="63" thickBot="1">
      <c r="A782" s="785" t="s">
        <v>45</v>
      </c>
      <c r="B782" s="786" t="s">
        <v>2182</v>
      </c>
      <c r="C782" t="s">
        <v>661</v>
      </c>
      <c r="D782" s="787" t="s">
        <v>2286</v>
      </c>
      <c r="E782" s="787" t="s">
        <v>2171</v>
      </c>
      <c r="F782" s="787" t="str">
        <f>IF($E782 = "", "", VLOOKUP($E782,'[1]levels of intervention'!$A$1:$B$12,2,FALSE))</f>
        <v>primary</v>
      </c>
      <c r="G782" s="789"/>
      <c r="H782" s="789" t="s">
        <v>831</v>
      </c>
      <c r="I782" s="789" t="s">
        <v>1331</v>
      </c>
      <c r="J782" s="789" t="s">
        <v>1332</v>
      </c>
      <c r="K782" s="789">
        <v>1</v>
      </c>
      <c r="L782" s="789"/>
      <c r="M782" s="789">
        <v>2</v>
      </c>
      <c r="N782" s="789"/>
      <c r="O782" s="789">
        <v>2</v>
      </c>
      <c r="P782" s="789">
        <v>2.7197499999999999</v>
      </c>
      <c r="Q782" s="789">
        <v>5.44</v>
      </c>
      <c r="R782" s="789"/>
      <c r="S782" s="790">
        <f t="shared" si="12"/>
        <v>1</v>
      </c>
      <c r="T782" s="789" t="s">
        <v>2289</v>
      </c>
      <c r="U782" s="789"/>
    </row>
    <row r="783" spans="1:21" ht="35.4" thickBot="1">
      <c r="A783" s="785" t="s">
        <v>45</v>
      </c>
      <c r="B783" s="786" t="s">
        <v>2182</v>
      </c>
      <c r="C783" t="s">
        <v>658</v>
      </c>
      <c r="D783" s="787" t="s">
        <v>2286</v>
      </c>
      <c r="E783" s="787" t="s">
        <v>2171</v>
      </c>
      <c r="F783" s="787" t="str">
        <f>IF($E783 = "", "", VLOOKUP($E783,'[1]levels of intervention'!$A$1:$B$12,2,FALSE))</f>
        <v>primary</v>
      </c>
      <c r="G783" s="789" t="s">
        <v>2290</v>
      </c>
      <c r="H783" s="789" t="s">
        <v>817</v>
      </c>
      <c r="I783" s="789" t="s">
        <v>1331</v>
      </c>
      <c r="J783" s="789" t="s">
        <v>1332</v>
      </c>
      <c r="K783" s="789">
        <v>2</v>
      </c>
      <c r="L783" s="789">
        <v>1</v>
      </c>
      <c r="M783" s="789">
        <v>1</v>
      </c>
      <c r="N783" s="789" t="s">
        <v>1982</v>
      </c>
      <c r="O783" s="789">
        <v>2</v>
      </c>
      <c r="P783" s="789">
        <v>6.84</v>
      </c>
      <c r="Q783" s="789">
        <v>13.68</v>
      </c>
      <c r="R783" s="789"/>
      <c r="S783" s="790">
        <f t="shared" si="12"/>
        <v>1</v>
      </c>
      <c r="T783" s="789"/>
      <c r="U783" s="788" t="s">
        <v>2291</v>
      </c>
    </row>
    <row r="784" spans="1:21" ht="35.4" thickBot="1">
      <c r="A784" s="785" t="s">
        <v>45</v>
      </c>
      <c r="B784" s="786" t="s">
        <v>2182</v>
      </c>
      <c r="C784" t="s">
        <v>660</v>
      </c>
      <c r="D784" s="787" t="s">
        <v>2286</v>
      </c>
      <c r="E784" s="787" t="s">
        <v>2171</v>
      </c>
      <c r="F784" s="787" t="str">
        <f>IF($E784 = "", "", VLOOKUP($E784,'[1]levels of intervention'!$A$1:$B$12,2,FALSE))</f>
        <v>primary</v>
      </c>
      <c r="G784" s="789"/>
      <c r="H784" s="789" t="s">
        <v>830</v>
      </c>
      <c r="I784" s="789" t="s">
        <v>1331</v>
      </c>
      <c r="J784" s="789" t="s">
        <v>2292</v>
      </c>
      <c r="K784" s="789">
        <v>1</v>
      </c>
      <c r="L784" s="789">
        <v>1</v>
      </c>
      <c r="M784" s="789">
        <v>90</v>
      </c>
      <c r="N784" s="789" t="s">
        <v>1982</v>
      </c>
      <c r="O784" s="789">
        <v>90</v>
      </c>
      <c r="P784" s="789">
        <v>7.95</v>
      </c>
      <c r="Q784" s="789">
        <v>715.5</v>
      </c>
      <c r="R784" s="789"/>
      <c r="S784" s="790">
        <f t="shared" si="12"/>
        <v>1</v>
      </c>
      <c r="T784" s="789"/>
      <c r="U784" s="789"/>
    </row>
    <row r="785" spans="1:21" ht="47.4" thickBot="1">
      <c r="A785" s="785" t="s">
        <v>45</v>
      </c>
      <c r="B785" s="786" t="s">
        <v>2182</v>
      </c>
      <c r="C785" t="s">
        <v>662</v>
      </c>
      <c r="D785" s="787" t="s">
        <v>2286</v>
      </c>
      <c r="E785" s="787" t="s">
        <v>2171</v>
      </c>
      <c r="F785" s="787" t="str">
        <f>IF($E785 = "", "", VLOOKUP($E785,'[1]levels of intervention'!$A$1:$B$12,2,FALSE))</f>
        <v>primary</v>
      </c>
      <c r="G785" s="789"/>
      <c r="H785" s="789" t="s">
        <v>832</v>
      </c>
      <c r="I785" s="789" t="s">
        <v>1331</v>
      </c>
      <c r="J785" s="789" t="s">
        <v>2292</v>
      </c>
      <c r="K785" s="789">
        <v>1</v>
      </c>
      <c r="L785" s="789"/>
      <c r="M785" s="789">
        <v>30</v>
      </c>
      <c r="N785" s="789"/>
      <c r="O785" s="789">
        <v>30</v>
      </c>
      <c r="P785" s="789">
        <v>22.16</v>
      </c>
      <c r="Q785" s="789">
        <v>664.8</v>
      </c>
      <c r="R785" s="789"/>
      <c r="S785" s="790">
        <f t="shared" si="12"/>
        <v>1</v>
      </c>
      <c r="T785" s="789" t="s">
        <v>2293</v>
      </c>
      <c r="U785" s="789"/>
    </row>
    <row r="786" spans="1:21" ht="35.4" thickBot="1">
      <c r="A786" s="785" t="s">
        <v>45</v>
      </c>
      <c r="B786" s="786" t="s">
        <v>2182</v>
      </c>
      <c r="C786" s="811" t="s">
        <v>110</v>
      </c>
      <c r="D786" s="787" t="s">
        <v>2286</v>
      </c>
      <c r="E786" s="787" t="s">
        <v>2171</v>
      </c>
      <c r="F786" s="787" t="str">
        <f>IF($E786 = "", "", VLOOKUP($E786,'[1]levels of intervention'!$A$1:$B$12,2,FALSE))</f>
        <v>primary</v>
      </c>
      <c r="G786" s="789"/>
      <c r="H786" s="789" t="s">
        <v>865</v>
      </c>
      <c r="I786" s="789" t="s">
        <v>1331</v>
      </c>
      <c r="J786" s="789" t="s">
        <v>2294</v>
      </c>
      <c r="K786" s="789">
        <v>1</v>
      </c>
      <c r="L786" s="789"/>
      <c r="M786" s="789">
        <v>90</v>
      </c>
      <c r="N786" s="789"/>
      <c r="O786" s="789">
        <v>90</v>
      </c>
      <c r="P786" s="789"/>
      <c r="Q786" s="789">
        <v>0</v>
      </c>
      <c r="R786" s="789"/>
      <c r="S786" s="790">
        <f t="shared" si="12"/>
        <v>1</v>
      </c>
      <c r="T786" s="789" t="s">
        <v>2293</v>
      </c>
      <c r="U786" s="789" t="s">
        <v>2295</v>
      </c>
    </row>
    <row r="787" spans="1:21" ht="47.4" thickBot="1">
      <c r="A787" s="797" t="s">
        <v>151</v>
      </c>
      <c r="B787" s="797" t="s">
        <v>152</v>
      </c>
      <c r="C787" s="811" t="s">
        <v>159</v>
      </c>
      <c r="D787" s="797" t="s">
        <v>2296</v>
      </c>
      <c r="E787" s="797" t="s">
        <v>2193</v>
      </c>
      <c r="F787" s="787" t="str">
        <f>IF($E787 = "", "", VLOOKUP($E787,'[1]levels of intervention'!$A$1:$B$12,2,FALSE))</f>
        <v>secondary</v>
      </c>
      <c r="G787" s="797"/>
      <c r="H787" s="797" t="s">
        <v>1696</v>
      </c>
      <c r="I787" s="797" t="s">
        <v>1358</v>
      </c>
      <c r="J787" s="797"/>
      <c r="K787" s="797"/>
      <c r="L787" s="797"/>
      <c r="M787" s="797"/>
      <c r="N787" s="797"/>
      <c r="O787" s="797">
        <v>0</v>
      </c>
      <c r="P787" s="797"/>
      <c r="Q787" s="797">
        <v>0</v>
      </c>
      <c r="R787" s="805">
        <v>1</v>
      </c>
      <c r="S787" s="790">
        <f t="shared" si="12"/>
        <v>1</v>
      </c>
      <c r="T787" s="797"/>
      <c r="U787" s="797"/>
    </row>
    <row r="788" spans="1:21" ht="31.8" thickBot="1">
      <c r="A788" s="791" t="s">
        <v>151</v>
      </c>
      <c r="B788" s="786"/>
      <c r="C788" s="811" t="s">
        <v>159</v>
      </c>
      <c r="D788" s="803" t="s">
        <v>2296</v>
      </c>
      <c r="E788" s="787"/>
      <c r="F788" s="787" t="str">
        <f>IF($E788 = "", "", VLOOKUP($E788,'[1]levels of intervention'!$A$1:$B$12,2,FALSE))</f>
        <v/>
      </c>
      <c r="G788" s="789"/>
      <c r="H788" s="789" t="s">
        <v>1161</v>
      </c>
      <c r="I788" s="789" t="s">
        <v>1331</v>
      </c>
      <c r="J788" s="789">
        <v>1</v>
      </c>
      <c r="K788" s="789">
        <v>4</v>
      </c>
      <c r="L788" s="789">
        <v>1</v>
      </c>
      <c r="M788" s="789">
        <v>1</v>
      </c>
      <c r="N788" s="789" t="s">
        <v>2297</v>
      </c>
      <c r="O788" s="789">
        <v>4</v>
      </c>
      <c r="P788" s="789">
        <v>59</v>
      </c>
      <c r="Q788" s="789">
        <v>236</v>
      </c>
      <c r="R788" s="790">
        <v>1</v>
      </c>
      <c r="S788" s="790">
        <f t="shared" si="12"/>
        <v>1</v>
      </c>
      <c r="T788" s="789"/>
      <c r="U788" s="788" t="s">
        <v>1701</v>
      </c>
    </row>
    <row r="789" spans="1:21" ht="78.599999999999994" thickBot="1">
      <c r="A789" s="791" t="s">
        <v>151</v>
      </c>
      <c r="B789" s="786"/>
      <c r="C789" s="811" t="s">
        <v>159</v>
      </c>
      <c r="D789" s="803" t="s">
        <v>2296</v>
      </c>
      <c r="E789" s="787"/>
      <c r="F789" s="787" t="str">
        <f>IF($E789 = "", "", VLOOKUP($E789,'[1]levels of intervention'!$A$1:$B$12,2,FALSE))</f>
        <v/>
      </c>
      <c r="G789" s="789"/>
      <c r="H789" s="789" t="s">
        <v>1042</v>
      </c>
      <c r="I789" s="789" t="s">
        <v>1331</v>
      </c>
      <c r="J789" s="789">
        <v>1</v>
      </c>
      <c r="K789" s="789">
        <v>1</v>
      </c>
      <c r="L789" s="789"/>
      <c r="M789" s="789">
        <v>4</v>
      </c>
      <c r="N789" s="789" t="s">
        <v>2298</v>
      </c>
      <c r="O789" s="789">
        <v>4</v>
      </c>
      <c r="P789" s="789">
        <v>58.226999999999997</v>
      </c>
      <c r="Q789" s="789">
        <v>232.91</v>
      </c>
      <c r="R789" s="790">
        <v>1</v>
      </c>
      <c r="S789" s="790">
        <f t="shared" si="12"/>
        <v>1</v>
      </c>
      <c r="T789" s="789"/>
      <c r="U789" s="789"/>
    </row>
    <row r="790" spans="1:21" ht="47.4" thickBot="1">
      <c r="A790" s="791" t="s">
        <v>151</v>
      </c>
      <c r="B790" s="786"/>
      <c r="C790" s="811" t="s">
        <v>159</v>
      </c>
      <c r="D790" s="803" t="s">
        <v>2296</v>
      </c>
      <c r="E790" s="787"/>
      <c r="F790" s="787" t="str">
        <f>IF($E790 = "", "", VLOOKUP($E790,'[1]levels of intervention'!$A$1:$B$12,2,FALSE))</f>
        <v/>
      </c>
      <c r="G790" s="789"/>
      <c r="H790" s="789" t="s">
        <v>1160</v>
      </c>
      <c r="I790" s="789" t="s">
        <v>1331</v>
      </c>
      <c r="J790" s="789">
        <v>1</v>
      </c>
      <c r="K790" s="789">
        <v>4</v>
      </c>
      <c r="L790" s="789">
        <v>1</v>
      </c>
      <c r="M790" s="789">
        <v>1</v>
      </c>
      <c r="N790" s="789" t="s">
        <v>2297</v>
      </c>
      <c r="O790" s="789">
        <v>4</v>
      </c>
      <c r="P790" s="789">
        <v>4.6100000000000003</v>
      </c>
      <c r="Q790" s="789">
        <v>18.440000000000001</v>
      </c>
      <c r="R790" s="790">
        <v>1</v>
      </c>
      <c r="S790" s="790">
        <f t="shared" si="12"/>
        <v>1</v>
      </c>
      <c r="T790" s="789"/>
      <c r="U790" s="809" t="s">
        <v>2299</v>
      </c>
    </row>
    <row r="791" spans="1:21" ht="78.599999999999994" thickBot="1">
      <c r="A791" s="791" t="s">
        <v>151</v>
      </c>
      <c r="B791" s="786"/>
      <c r="C791" s="811" t="s">
        <v>159</v>
      </c>
      <c r="D791" s="803" t="s">
        <v>2296</v>
      </c>
      <c r="E791" s="787"/>
      <c r="F791" s="787" t="str">
        <f>IF($E791 = "", "", VLOOKUP($E791,'[1]levels of intervention'!$A$1:$B$12,2,FALSE))</f>
        <v/>
      </c>
      <c r="G791" s="789"/>
      <c r="H791" s="789" t="s">
        <v>897</v>
      </c>
      <c r="I791" s="789" t="s">
        <v>1331</v>
      </c>
      <c r="J791" s="789">
        <v>1</v>
      </c>
      <c r="K791" s="789">
        <v>4</v>
      </c>
      <c r="L791" s="789"/>
      <c r="M791" s="789">
        <v>1</v>
      </c>
      <c r="N791" s="789"/>
      <c r="O791" s="789">
        <v>4</v>
      </c>
      <c r="P791" s="789">
        <v>35.622799999999998</v>
      </c>
      <c r="Q791" s="789">
        <v>142.49</v>
      </c>
      <c r="R791" s="790">
        <v>1</v>
      </c>
      <c r="S791" s="790">
        <f t="shared" si="12"/>
        <v>1</v>
      </c>
      <c r="T791" s="789"/>
      <c r="U791" s="789"/>
    </row>
    <row r="792" spans="1:21" ht="18" thickBot="1">
      <c r="A792" s="791" t="s">
        <v>151</v>
      </c>
      <c r="B792" s="786"/>
      <c r="C792" s="811" t="s">
        <v>159</v>
      </c>
      <c r="D792" s="803" t="s">
        <v>2296</v>
      </c>
      <c r="E792" s="787"/>
      <c r="F792" s="787" t="str">
        <f>IF($E792 = "", "", VLOOKUP($E792,'[1]levels of intervention'!$A$1:$B$12,2,FALSE))</f>
        <v/>
      </c>
      <c r="G792" s="789"/>
      <c r="H792" s="789" t="s">
        <v>2300</v>
      </c>
      <c r="I792" s="789" t="s">
        <v>1358</v>
      </c>
      <c r="J792" s="789" t="s">
        <v>2301</v>
      </c>
      <c r="K792" s="789" t="s">
        <v>2302</v>
      </c>
      <c r="L792" s="789"/>
      <c r="M792" s="813" t="s">
        <v>2303</v>
      </c>
      <c r="N792" s="789"/>
      <c r="O792" s="789">
        <v>0</v>
      </c>
      <c r="P792" s="789"/>
      <c r="Q792" s="789">
        <v>0</v>
      </c>
      <c r="R792" s="790">
        <v>1</v>
      </c>
      <c r="S792" s="790">
        <f t="shared" si="12"/>
        <v>1</v>
      </c>
      <c r="T792" s="789"/>
      <c r="U792" s="789"/>
    </row>
    <row r="793" spans="1:21" ht="78.599999999999994" thickBot="1">
      <c r="A793" s="791" t="s">
        <v>151</v>
      </c>
      <c r="B793" s="786"/>
      <c r="C793" s="811" t="s">
        <v>159</v>
      </c>
      <c r="D793" s="803" t="s">
        <v>2296</v>
      </c>
      <c r="E793" s="787"/>
      <c r="F793" s="787" t="str">
        <f>IF($E793 = "", "", VLOOKUP($E793,'[1]levels of intervention'!$A$1:$B$12,2,FALSE))</f>
        <v/>
      </c>
      <c r="G793" s="789"/>
      <c r="H793" s="789" t="s">
        <v>1030</v>
      </c>
      <c r="I793" s="789" t="s">
        <v>1331</v>
      </c>
      <c r="J793" s="789">
        <v>1</v>
      </c>
      <c r="K793" s="789" t="s">
        <v>2302</v>
      </c>
      <c r="L793" s="789"/>
      <c r="M793" s="789"/>
      <c r="N793" s="789"/>
      <c r="O793" s="789">
        <v>0</v>
      </c>
      <c r="P793" s="789">
        <v>59</v>
      </c>
      <c r="Q793" s="789">
        <v>0</v>
      </c>
      <c r="R793" s="790">
        <v>1</v>
      </c>
      <c r="S793" s="790">
        <f t="shared" si="12"/>
        <v>1</v>
      </c>
      <c r="T793" s="789"/>
      <c r="U793" s="789"/>
    </row>
    <row r="794" spans="1:21" ht="78.599999999999994" thickBot="1">
      <c r="A794" s="791" t="s">
        <v>151</v>
      </c>
      <c r="B794" s="786"/>
      <c r="C794" s="811" t="s">
        <v>159</v>
      </c>
      <c r="D794" s="803" t="s">
        <v>2296</v>
      </c>
      <c r="E794" s="787"/>
      <c r="F794" s="787" t="str">
        <f>IF($E794 = "", "", VLOOKUP($E794,'[1]levels of intervention'!$A$1:$B$12,2,FALSE))</f>
        <v/>
      </c>
      <c r="G794" s="789"/>
      <c r="H794" s="789" t="s">
        <v>1030</v>
      </c>
      <c r="I794" s="789" t="s">
        <v>1331</v>
      </c>
      <c r="J794" s="789">
        <v>1</v>
      </c>
      <c r="K794" s="789" t="s">
        <v>2302</v>
      </c>
      <c r="L794" s="789"/>
      <c r="M794" s="813" t="s">
        <v>2304</v>
      </c>
      <c r="N794" s="789"/>
      <c r="O794" s="789">
        <v>0</v>
      </c>
      <c r="P794" s="789">
        <v>59</v>
      </c>
      <c r="Q794" s="789">
        <v>0</v>
      </c>
      <c r="R794" s="790">
        <v>1</v>
      </c>
      <c r="S794" s="790">
        <f t="shared" si="12"/>
        <v>1</v>
      </c>
      <c r="T794" s="789"/>
      <c r="U794" s="789"/>
    </row>
    <row r="795" spans="1:21" ht="18" thickBot="1">
      <c r="A795" s="791" t="s">
        <v>151</v>
      </c>
      <c r="B795" s="786"/>
      <c r="C795" s="811" t="s">
        <v>159</v>
      </c>
      <c r="D795" s="803" t="s">
        <v>2296</v>
      </c>
      <c r="E795" s="787"/>
      <c r="F795" s="787" t="str">
        <f>IF($E795 = "", "", VLOOKUP($E795,'[1]levels of intervention'!$A$1:$B$12,2,FALSE))</f>
        <v/>
      </c>
      <c r="G795" s="789"/>
      <c r="H795" s="789" t="s">
        <v>1167</v>
      </c>
      <c r="I795" s="789"/>
      <c r="J795" s="789">
        <v>1</v>
      </c>
      <c r="K795" s="789">
        <v>1</v>
      </c>
      <c r="L795" s="789">
        <v>1</v>
      </c>
      <c r="M795" s="789">
        <v>4</v>
      </c>
      <c r="N795" s="789" t="s">
        <v>1335</v>
      </c>
      <c r="O795" s="789">
        <v>4</v>
      </c>
      <c r="P795" s="789">
        <v>164.95</v>
      </c>
      <c r="Q795" s="789">
        <v>659.8</v>
      </c>
      <c r="R795" s="790">
        <v>1</v>
      </c>
      <c r="S795" s="790">
        <f t="shared" si="12"/>
        <v>1</v>
      </c>
      <c r="T795" s="789"/>
      <c r="U795" s="809" t="s">
        <v>2305</v>
      </c>
    </row>
    <row r="796" spans="1:21" ht="78.599999999999994" thickBot="1">
      <c r="A796" s="791" t="s">
        <v>151</v>
      </c>
      <c r="B796" s="786"/>
      <c r="C796" s="811" t="s">
        <v>159</v>
      </c>
      <c r="D796" s="803" t="s">
        <v>2296</v>
      </c>
      <c r="E796" s="787"/>
      <c r="F796" s="787" t="str">
        <f>IF($E796 = "", "", VLOOKUP($E796,'[1]levels of intervention'!$A$1:$B$12,2,FALSE))</f>
        <v/>
      </c>
      <c r="G796" s="789"/>
      <c r="H796" s="789" t="s">
        <v>897</v>
      </c>
      <c r="I796" s="789" t="s">
        <v>1331</v>
      </c>
      <c r="J796" s="789">
        <v>1</v>
      </c>
      <c r="K796" s="789">
        <v>4</v>
      </c>
      <c r="L796" s="789"/>
      <c r="M796" s="789">
        <v>1</v>
      </c>
      <c r="N796" s="789"/>
      <c r="O796" s="789">
        <v>4</v>
      </c>
      <c r="P796" s="789">
        <v>35.622799999999998</v>
      </c>
      <c r="Q796" s="789">
        <v>142.49</v>
      </c>
      <c r="R796" s="790">
        <v>1</v>
      </c>
      <c r="S796" s="790">
        <f t="shared" si="12"/>
        <v>1</v>
      </c>
      <c r="T796" s="789"/>
      <c r="U796" s="789"/>
    </row>
    <row r="797" spans="1:21" ht="31.8" thickBot="1">
      <c r="A797" s="791" t="s">
        <v>151</v>
      </c>
      <c r="B797" s="786"/>
      <c r="C797" s="811" t="s">
        <v>759</v>
      </c>
      <c r="D797" s="803" t="s">
        <v>2306</v>
      </c>
      <c r="E797" s="787"/>
      <c r="F797" s="787" t="str">
        <f>IF($E797 = "", "", VLOOKUP($E797,'[1]levels of intervention'!$A$1:$B$12,2,FALSE))</f>
        <v/>
      </c>
      <c r="G797" s="789"/>
      <c r="H797" s="789" t="s">
        <v>1210</v>
      </c>
      <c r="I797" s="789" t="s">
        <v>1331</v>
      </c>
      <c r="J797" s="789">
        <v>1</v>
      </c>
      <c r="K797" s="789">
        <v>1</v>
      </c>
      <c r="L797" s="789">
        <v>1</v>
      </c>
      <c r="M797" s="789">
        <v>1</v>
      </c>
      <c r="N797" s="789" t="s">
        <v>1687</v>
      </c>
      <c r="O797" s="789">
        <v>1</v>
      </c>
      <c r="P797" s="789"/>
      <c r="Q797" s="789">
        <v>0</v>
      </c>
      <c r="R797" s="790">
        <v>1</v>
      </c>
      <c r="S797" s="790">
        <f t="shared" si="12"/>
        <v>1</v>
      </c>
      <c r="T797" s="789"/>
      <c r="U797" s="789" t="s">
        <v>1875</v>
      </c>
    </row>
    <row r="798" spans="1:21" ht="78.599999999999994" thickBot="1">
      <c r="A798" s="791" t="s">
        <v>151</v>
      </c>
      <c r="B798" s="786"/>
      <c r="C798" s="811" t="s">
        <v>759</v>
      </c>
      <c r="D798" s="803" t="s">
        <v>2306</v>
      </c>
      <c r="E798" s="787"/>
      <c r="F798" s="787" t="str">
        <f>IF($E798 = "", "", VLOOKUP($E798,'[1]levels of intervention'!$A$1:$B$12,2,FALSE))</f>
        <v/>
      </c>
      <c r="G798" s="789"/>
      <c r="H798" s="789" t="s">
        <v>897</v>
      </c>
      <c r="I798" s="789" t="s">
        <v>1331</v>
      </c>
      <c r="J798" s="789">
        <v>1</v>
      </c>
      <c r="K798" s="789">
        <v>1</v>
      </c>
      <c r="L798" s="789"/>
      <c r="M798" s="789">
        <v>1</v>
      </c>
      <c r="N798" s="789"/>
      <c r="O798" s="789">
        <v>1</v>
      </c>
      <c r="P798" s="789">
        <v>35.622799999999998</v>
      </c>
      <c r="Q798" s="789">
        <v>35.619999999999997</v>
      </c>
      <c r="R798" s="790">
        <v>1</v>
      </c>
      <c r="S798" s="790">
        <f t="shared" si="12"/>
        <v>1</v>
      </c>
      <c r="T798" s="789" t="s">
        <v>2307</v>
      </c>
      <c r="U798" s="789"/>
    </row>
    <row r="799" spans="1:21" ht="78.599999999999994" thickBot="1">
      <c r="A799" s="791" t="s">
        <v>151</v>
      </c>
      <c r="B799" s="786"/>
      <c r="C799" s="811" t="s">
        <v>759</v>
      </c>
      <c r="D799" s="803" t="s">
        <v>2306</v>
      </c>
      <c r="E799" s="787"/>
      <c r="F799" s="787" t="str">
        <f>IF($E799 = "", "", VLOOKUP($E799,'[1]levels of intervention'!$A$1:$B$12,2,FALSE))</f>
        <v/>
      </c>
      <c r="G799" s="789"/>
      <c r="H799" s="789" t="s">
        <v>894</v>
      </c>
      <c r="I799" s="789" t="s">
        <v>1331</v>
      </c>
      <c r="J799" s="789">
        <v>1</v>
      </c>
      <c r="K799" s="789">
        <v>1</v>
      </c>
      <c r="L799" s="789"/>
      <c r="M799" s="789"/>
      <c r="N799" s="789"/>
      <c r="O799" s="789">
        <v>1</v>
      </c>
      <c r="P799" s="789">
        <v>84.667699999999996</v>
      </c>
      <c r="Q799" s="789">
        <v>84.67</v>
      </c>
      <c r="R799" s="790">
        <v>1</v>
      </c>
      <c r="S799" s="790">
        <f t="shared" si="12"/>
        <v>1</v>
      </c>
      <c r="T799" s="789"/>
      <c r="U799" s="789"/>
    </row>
    <row r="800" spans="1:21" ht="47.4" thickBot="1">
      <c r="A800" s="791" t="s">
        <v>151</v>
      </c>
      <c r="B800" s="786"/>
      <c r="C800" s="811" t="s">
        <v>759</v>
      </c>
      <c r="D800" s="803" t="s">
        <v>2306</v>
      </c>
      <c r="E800" s="787"/>
      <c r="F800" s="787" t="str">
        <f>IF($E800 = "", "", VLOOKUP($E800,'[1]levels of intervention'!$A$1:$B$12,2,FALSE))</f>
        <v/>
      </c>
      <c r="G800" s="789"/>
      <c r="H800" s="789" t="s">
        <v>898</v>
      </c>
      <c r="I800" s="789" t="s">
        <v>1331</v>
      </c>
      <c r="J800" s="789">
        <v>1</v>
      </c>
      <c r="K800" s="789">
        <v>1</v>
      </c>
      <c r="L800" s="789">
        <v>1</v>
      </c>
      <c r="M800" s="789">
        <v>4</v>
      </c>
      <c r="N800" s="789" t="s">
        <v>2308</v>
      </c>
      <c r="O800" s="789">
        <v>4</v>
      </c>
      <c r="P800" s="789">
        <v>220.85</v>
      </c>
      <c r="Q800" s="789">
        <v>883.4</v>
      </c>
      <c r="R800" s="790">
        <v>1</v>
      </c>
      <c r="S800" s="790">
        <f t="shared" si="12"/>
        <v>1</v>
      </c>
      <c r="T800" s="789"/>
      <c r="U800" s="809" t="s">
        <v>938</v>
      </c>
    </row>
    <row r="801" spans="1:21" ht="47.4" thickBot="1">
      <c r="A801" s="791" t="s">
        <v>151</v>
      </c>
      <c r="B801" s="786"/>
      <c r="C801" s="811" t="s">
        <v>759</v>
      </c>
      <c r="D801" s="803" t="s">
        <v>2306</v>
      </c>
      <c r="E801" s="787"/>
      <c r="F801" s="787" t="str">
        <f>IF($E801 = "", "", VLOOKUP($E801,'[1]levels of intervention'!$A$1:$B$12,2,FALSE))</f>
        <v/>
      </c>
      <c r="G801" s="789"/>
      <c r="H801" s="789" t="s">
        <v>1160</v>
      </c>
      <c r="I801" s="789" t="s">
        <v>1331</v>
      </c>
      <c r="J801" s="789">
        <v>1</v>
      </c>
      <c r="K801" s="789">
        <v>1</v>
      </c>
      <c r="L801" s="789">
        <v>1</v>
      </c>
      <c r="M801" s="789">
        <v>4</v>
      </c>
      <c r="N801" s="789" t="s">
        <v>2297</v>
      </c>
      <c r="O801" s="789">
        <v>4</v>
      </c>
      <c r="P801" s="789">
        <v>4.6100000000000003</v>
      </c>
      <c r="Q801" s="789">
        <v>18.440000000000001</v>
      </c>
      <c r="R801" s="790">
        <v>1</v>
      </c>
      <c r="S801" s="790">
        <f t="shared" si="12"/>
        <v>1</v>
      </c>
      <c r="T801" s="789"/>
      <c r="U801" s="809" t="s">
        <v>2299</v>
      </c>
    </row>
    <row r="802" spans="1:21" ht="18" thickBot="1">
      <c r="A802" s="791" t="s">
        <v>151</v>
      </c>
      <c r="B802" s="786"/>
      <c r="C802" s="811" t="s">
        <v>759</v>
      </c>
      <c r="D802" s="803" t="s">
        <v>2306</v>
      </c>
      <c r="E802" s="787"/>
      <c r="F802" s="787" t="str">
        <f>IF($E802 = "", "", VLOOKUP($E802,'[1]levels of intervention'!$A$1:$B$12,2,FALSE))</f>
        <v/>
      </c>
      <c r="G802" s="789"/>
      <c r="H802" s="789" t="s">
        <v>1930</v>
      </c>
      <c r="I802" s="789" t="s">
        <v>1358</v>
      </c>
      <c r="J802" s="789">
        <v>20</v>
      </c>
      <c r="K802" s="789" t="s">
        <v>2309</v>
      </c>
      <c r="L802" s="789"/>
      <c r="M802" s="813" t="s">
        <v>2310</v>
      </c>
      <c r="N802" s="789"/>
      <c r="O802" s="789">
        <v>0</v>
      </c>
      <c r="P802" s="789"/>
      <c r="Q802" s="789">
        <v>0</v>
      </c>
      <c r="R802" s="790">
        <v>1</v>
      </c>
      <c r="S802" s="790">
        <f t="shared" si="12"/>
        <v>1</v>
      </c>
      <c r="T802" s="789"/>
      <c r="U802" s="789"/>
    </row>
    <row r="803" spans="1:21" ht="16.2" thickBot="1">
      <c r="A803" s="798" t="s">
        <v>151</v>
      </c>
      <c r="B803" s="797"/>
      <c r="C803" s="821" t="s">
        <v>658</v>
      </c>
      <c r="D803" s="798" t="s">
        <v>2311</v>
      </c>
      <c r="E803" s="797"/>
      <c r="F803" s="787" t="str">
        <f>IF($E803 = "", "", VLOOKUP($E803,'[1]levels of intervention'!$A$1:$B$12,2,FALSE))</f>
        <v/>
      </c>
      <c r="G803" s="797"/>
      <c r="H803" s="797" t="s">
        <v>2312</v>
      </c>
      <c r="I803" s="797" t="s">
        <v>1358</v>
      </c>
      <c r="J803" s="797"/>
      <c r="K803" s="797"/>
      <c r="L803" s="797"/>
      <c r="M803" s="797" t="s">
        <v>1312</v>
      </c>
      <c r="N803" s="797"/>
      <c r="O803" s="797">
        <v>0</v>
      </c>
      <c r="P803" s="797"/>
      <c r="Q803" s="797">
        <v>0</v>
      </c>
      <c r="R803" s="805">
        <v>1</v>
      </c>
      <c r="S803" s="790">
        <f t="shared" si="12"/>
        <v>1</v>
      </c>
      <c r="T803" s="797"/>
      <c r="U803" s="797"/>
    </row>
    <row r="804" spans="1:21" ht="16.2" thickBot="1">
      <c r="A804" s="798" t="s">
        <v>151</v>
      </c>
      <c r="B804" s="797"/>
      <c r="C804" s="821" t="s">
        <v>658</v>
      </c>
      <c r="D804" s="798" t="s">
        <v>2311</v>
      </c>
      <c r="E804" s="797"/>
      <c r="F804" s="787" t="str">
        <f>IF($E804 = "", "", VLOOKUP($E804,'[1]levels of intervention'!$A$1:$B$12,2,FALSE))</f>
        <v/>
      </c>
      <c r="G804" s="797"/>
      <c r="H804" s="797" t="s">
        <v>1202</v>
      </c>
      <c r="I804" s="797" t="s">
        <v>1358</v>
      </c>
      <c r="J804" s="797"/>
      <c r="K804" s="797"/>
      <c r="L804" s="797"/>
      <c r="M804" s="797" t="s">
        <v>1312</v>
      </c>
      <c r="N804" s="797"/>
      <c r="O804" s="797">
        <v>0</v>
      </c>
      <c r="P804" s="797"/>
      <c r="Q804" s="797">
        <v>0</v>
      </c>
      <c r="R804" s="805">
        <v>1</v>
      </c>
      <c r="S804" s="790">
        <f t="shared" si="12"/>
        <v>1</v>
      </c>
      <c r="T804" s="797"/>
      <c r="U804" s="797"/>
    </row>
    <row r="805" spans="1:21" ht="109.8" thickBot="1">
      <c r="A805" s="791" t="s">
        <v>151</v>
      </c>
      <c r="B805" s="786"/>
      <c r="C805" s="821" t="s">
        <v>658</v>
      </c>
      <c r="D805" s="803" t="s">
        <v>2311</v>
      </c>
      <c r="E805" s="787"/>
      <c r="F805" s="787" t="str">
        <f>IF($E805 = "", "", VLOOKUP($E805,'[1]levels of intervention'!$A$1:$B$12,2,FALSE))</f>
        <v/>
      </c>
      <c r="G805" s="789"/>
      <c r="H805" s="789" t="s">
        <v>896</v>
      </c>
      <c r="I805" s="789" t="s">
        <v>1331</v>
      </c>
      <c r="J805" s="789"/>
      <c r="K805" s="789">
        <v>1</v>
      </c>
      <c r="L805" s="789">
        <v>1</v>
      </c>
      <c r="M805" s="789">
        <v>4</v>
      </c>
      <c r="N805" s="789" t="s">
        <v>2313</v>
      </c>
      <c r="O805" s="789">
        <v>4</v>
      </c>
      <c r="P805" s="789">
        <v>800</v>
      </c>
      <c r="Q805" s="793">
        <v>3200</v>
      </c>
      <c r="R805" s="790">
        <v>1</v>
      </c>
      <c r="S805" s="790">
        <f t="shared" si="12"/>
        <v>1</v>
      </c>
      <c r="T805" s="789"/>
      <c r="U805" s="788" t="s">
        <v>2314</v>
      </c>
    </row>
    <row r="806" spans="1:21" ht="109.8" thickBot="1">
      <c r="A806" s="791" t="s">
        <v>151</v>
      </c>
      <c r="B806" s="786"/>
      <c r="C806" s="821" t="s">
        <v>658</v>
      </c>
      <c r="D806" s="803" t="s">
        <v>2311</v>
      </c>
      <c r="E806" s="787"/>
      <c r="F806" s="787" t="str">
        <f>IF($E806 = "", "", VLOOKUP($E806,'[1]levels of intervention'!$A$1:$B$12,2,FALSE))</f>
        <v/>
      </c>
      <c r="G806" s="789"/>
      <c r="H806" s="789" t="s">
        <v>1123</v>
      </c>
      <c r="I806" s="789" t="s">
        <v>1331</v>
      </c>
      <c r="J806" s="789"/>
      <c r="K806" s="789">
        <v>1</v>
      </c>
      <c r="L806" s="789">
        <v>1</v>
      </c>
      <c r="M806" s="789">
        <v>4</v>
      </c>
      <c r="N806" s="789" t="s">
        <v>2313</v>
      </c>
      <c r="O806" s="789">
        <v>4</v>
      </c>
      <c r="P806" s="793">
        <v>2050</v>
      </c>
      <c r="Q806" s="793">
        <v>8200</v>
      </c>
      <c r="R806" s="790">
        <v>1</v>
      </c>
      <c r="S806" s="790">
        <f t="shared" si="12"/>
        <v>1</v>
      </c>
      <c r="T806" s="789"/>
      <c r="U806" s="788" t="s">
        <v>1694</v>
      </c>
    </row>
    <row r="807" spans="1:21" ht="125.4" thickBot="1">
      <c r="A807" s="791" t="s">
        <v>151</v>
      </c>
      <c r="B807" s="786"/>
      <c r="C807" t="s">
        <v>172</v>
      </c>
      <c r="D807" s="803" t="s">
        <v>2315</v>
      </c>
      <c r="E807" s="787"/>
      <c r="F807" s="787" t="str">
        <f>IF($E807 = "", "", VLOOKUP($E807,'[1]levels of intervention'!$A$1:$B$12,2,FALSE))</f>
        <v/>
      </c>
      <c r="G807" s="789"/>
      <c r="H807" s="789" t="s">
        <v>1122</v>
      </c>
      <c r="I807" s="789" t="s">
        <v>1331</v>
      </c>
      <c r="J807" s="789"/>
      <c r="K807" s="789">
        <v>1</v>
      </c>
      <c r="L807" s="789">
        <v>1</v>
      </c>
      <c r="M807" s="789">
        <v>1</v>
      </c>
      <c r="N807" s="789" t="s">
        <v>2316</v>
      </c>
      <c r="O807" s="789">
        <v>1</v>
      </c>
      <c r="P807" s="793">
        <v>1950</v>
      </c>
      <c r="Q807" s="793">
        <v>1950</v>
      </c>
      <c r="R807" s="790">
        <v>1</v>
      </c>
      <c r="S807" s="790">
        <f t="shared" si="12"/>
        <v>1</v>
      </c>
      <c r="T807" s="789"/>
      <c r="U807" s="788" t="s">
        <v>2317</v>
      </c>
    </row>
    <row r="808" spans="1:21" ht="31.8" thickBot="1">
      <c r="A808" s="798" t="s">
        <v>151</v>
      </c>
      <c r="B808" s="797"/>
      <c r="C808" t="s">
        <v>172</v>
      </c>
      <c r="D808" s="798" t="s">
        <v>2318</v>
      </c>
      <c r="E808" s="797"/>
      <c r="F808" s="787" t="str">
        <f>IF($E808 = "", "", VLOOKUP($E808,'[1]levels of intervention'!$A$1:$B$12,2,FALSE))</f>
        <v/>
      </c>
      <c r="G808" s="797" t="s">
        <v>2319</v>
      </c>
      <c r="H808" s="797" t="s">
        <v>1129</v>
      </c>
      <c r="I808" s="797" t="s">
        <v>1331</v>
      </c>
      <c r="J808" s="797"/>
      <c r="K808" s="797"/>
      <c r="L808" s="797"/>
      <c r="M808" s="798" t="s">
        <v>2320</v>
      </c>
      <c r="N808" s="797"/>
      <c r="O808" s="797">
        <v>0</v>
      </c>
      <c r="P808" s="797"/>
      <c r="Q808" s="797">
        <v>0</v>
      </c>
      <c r="R808" s="805">
        <v>1</v>
      </c>
      <c r="S808" s="790">
        <f t="shared" si="12"/>
        <v>1</v>
      </c>
      <c r="T808" s="797"/>
      <c r="U808" s="797"/>
    </row>
    <row r="809" spans="1:21" ht="78.599999999999994" thickBot="1">
      <c r="A809" s="798" t="s">
        <v>151</v>
      </c>
      <c r="B809" s="797"/>
      <c r="C809" t="s">
        <v>172</v>
      </c>
      <c r="D809" s="798" t="s">
        <v>2318</v>
      </c>
      <c r="E809" s="797"/>
      <c r="F809" s="787" t="str">
        <f>IF($E809 = "", "", VLOOKUP($E809,'[1]levels of intervention'!$A$1:$B$12,2,FALSE))</f>
        <v/>
      </c>
      <c r="G809" s="797"/>
      <c r="H809" s="797" t="s">
        <v>897</v>
      </c>
      <c r="I809" s="797" t="s">
        <v>1331</v>
      </c>
      <c r="J809" s="797"/>
      <c r="K809" s="797"/>
      <c r="L809" s="797"/>
      <c r="M809" s="797"/>
      <c r="N809" s="797"/>
      <c r="O809" s="797">
        <v>0</v>
      </c>
      <c r="P809" s="797">
        <v>35.622799999999998</v>
      </c>
      <c r="Q809" s="797">
        <v>0</v>
      </c>
      <c r="R809" s="805">
        <v>1</v>
      </c>
      <c r="S809" s="790">
        <f t="shared" si="12"/>
        <v>1</v>
      </c>
      <c r="T809" s="797"/>
      <c r="U809" s="797"/>
    </row>
    <row r="810" spans="1:21" ht="78.599999999999994" thickBot="1">
      <c r="A810" s="798" t="s">
        <v>151</v>
      </c>
      <c r="B810" s="797"/>
      <c r="C810" t="s">
        <v>172</v>
      </c>
      <c r="D810" s="798" t="s">
        <v>2318</v>
      </c>
      <c r="E810" s="797"/>
      <c r="F810" s="787" t="str">
        <f>IF($E810 = "", "", VLOOKUP($E810,'[1]levels of intervention'!$A$1:$B$12,2,FALSE))</f>
        <v/>
      </c>
      <c r="G810" s="797"/>
      <c r="H810" s="797" t="s">
        <v>894</v>
      </c>
      <c r="I810" s="797" t="s">
        <v>1331</v>
      </c>
      <c r="J810" s="797"/>
      <c r="K810" s="797"/>
      <c r="L810" s="797"/>
      <c r="M810" s="797"/>
      <c r="N810" s="797"/>
      <c r="O810" s="797">
        <v>0</v>
      </c>
      <c r="P810" s="797">
        <v>84.667699999999996</v>
      </c>
      <c r="Q810" s="797">
        <v>0</v>
      </c>
      <c r="R810" s="805">
        <v>1</v>
      </c>
      <c r="S810" s="790">
        <f t="shared" si="12"/>
        <v>1</v>
      </c>
      <c r="T810" s="797"/>
      <c r="U810" s="797"/>
    </row>
    <row r="811" spans="1:21" ht="47.4" thickBot="1">
      <c r="A811" s="791" t="s">
        <v>151</v>
      </c>
      <c r="B811" s="786"/>
      <c r="C811" t="s">
        <v>172</v>
      </c>
      <c r="D811" s="803" t="s">
        <v>2318</v>
      </c>
      <c r="E811" s="787"/>
      <c r="F811" s="787" t="str">
        <f>IF($E811 = "", "", VLOOKUP($E811,'[1]levels of intervention'!$A$1:$B$12,2,FALSE))</f>
        <v/>
      </c>
      <c r="G811" s="789"/>
      <c r="H811" s="789" t="s">
        <v>898</v>
      </c>
      <c r="I811" s="789" t="s">
        <v>1331</v>
      </c>
      <c r="J811" s="789"/>
      <c r="K811" s="789">
        <v>1</v>
      </c>
      <c r="L811" s="789">
        <v>1</v>
      </c>
      <c r="M811" s="789">
        <v>4</v>
      </c>
      <c r="N811" s="789" t="s">
        <v>2308</v>
      </c>
      <c r="O811" s="789">
        <v>4</v>
      </c>
      <c r="P811" s="789">
        <v>220.85</v>
      </c>
      <c r="Q811" s="789">
        <v>883.4</v>
      </c>
      <c r="R811" s="790">
        <v>1</v>
      </c>
      <c r="S811" s="790">
        <f t="shared" si="12"/>
        <v>1</v>
      </c>
      <c r="T811" s="789"/>
      <c r="U811" s="809" t="s">
        <v>938</v>
      </c>
    </row>
    <row r="812" spans="1:21" ht="47.4" thickBot="1">
      <c r="A812" s="791" t="s">
        <v>151</v>
      </c>
      <c r="B812" s="786"/>
      <c r="C812" t="s">
        <v>172</v>
      </c>
      <c r="D812" s="803" t="s">
        <v>2318</v>
      </c>
      <c r="E812" s="787"/>
      <c r="F812" s="787" t="str">
        <f>IF($E812 = "", "", VLOOKUP($E812,'[1]levels of intervention'!$A$1:$B$12,2,FALSE))</f>
        <v/>
      </c>
      <c r="G812" s="789"/>
      <c r="H812" s="789" t="s">
        <v>1160</v>
      </c>
      <c r="I812" s="789" t="s">
        <v>1331</v>
      </c>
      <c r="J812" s="789"/>
      <c r="K812" s="789">
        <v>1</v>
      </c>
      <c r="L812" s="789">
        <v>1</v>
      </c>
      <c r="M812" s="789">
        <v>1</v>
      </c>
      <c r="N812" s="789" t="s">
        <v>2297</v>
      </c>
      <c r="O812" s="789">
        <v>1</v>
      </c>
      <c r="P812" s="789">
        <v>4.6100000000000003</v>
      </c>
      <c r="Q812" s="789">
        <v>4.6100000000000003</v>
      </c>
      <c r="R812" s="790">
        <v>1</v>
      </c>
      <c r="S812" s="790">
        <f t="shared" si="12"/>
        <v>1</v>
      </c>
      <c r="T812" s="789"/>
      <c r="U812" s="809" t="s">
        <v>2299</v>
      </c>
    </row>
    <row r="813" spans="1:21" ht="31.8" thickBot="1">
      <c r="A813" s="798" t="s">
        <v>151</v>
      </c>
      <c r="B813" s="797"/>
      <c r="C813" s="811" t="s">
        <v>159</v>
      </c>
      <c r="D813" s="798" t="s">
        <v>2321</v>
      </c>
      <c r="E813" s="797"/>
      <c r="F813" s="787" t="str">
        <f>IF($E813 = "", "", VLOOKUP($E813,'[1]levels of intervention'!$A$1:$B$12,2,FALSE))</f>
        <v/>
      </c>
      <c r="G813" s="797"/>
      <c r="H813" s="797" t="s">
        <v>2322</v>
      </c>
      <c r="I813" s="797" t="s">
        <v>1358</v>
      </c>
      <c r="J813" s="797"/>
      <c r="K813" s="797"/>
      <c r="L813" s="797"/>
      <c r="M813" s="798" t="s">
        <v>2323</v>
      </c>
      <c r="N813" s="797"/>
      <c r="O813" s="797">
        <v>0</v>
      </c>
      <c r="P813" s="797"/>
      <c r="Q813" s="797">
        <v>0</v>
      </c>
      <c r="R813" s="805">
        <v>1</v>
      </c>
      <c r="S813" s="790">
        <f t="shared" si="12"/>
        <v>1</v>
      </c>
      <c r="T813" s="797"/>
      <c r="U813" s="797"/>
    </row>
    <row r="814" spans="1:21" ht="109.8" thickBot="1">
      <c r="A814" s="791" t="s">
        <v>151</v>
      </c>
      <c r="B814" s="786"/>
      <c r="C814" s="811" t="s">
        <v>159</v>
      </c>
      <c r="D814" s="803" t="s">
        <v>2321</v>
      </c>
      <c r="E814" s="787"/>
      <c r="F814" s="787" t="str">
        <f>IF($E814 = "", "", VLOOKUP($E814,'[1]levels of intervention'!$A$1:$B$12,2,FALSE))</f>
        <v/>
      </c>
      <c r="G814" s="789"/>
      <c r="H814" s="789" t="s">
        <v>1162</v>
      </c>
      <c r="I814" s="789" t="s">
        <v>1331</v>
      </c>
      <c r="J814" s="789">
        <v>1</v>
      </c>
      <c r="K814" s="789">
        <v>1</v>
      </c>
      <c r="L814" s="789">
        <v>1</v>
      </c>
      <c r="M814" s="789">
        <v>2</v>
      </c>
      <c r="N814" s="789" t="s">
        <v>2324</v>
      </c>
      <c r="O814" s="789">
        <v>2</v>
      </c>
      <c r="P814" s="789">
        <v>2350</v>
      </c>
      <c r="Q814" s="793">
        <v>4700</v>
      </c>
      <c r="R814" s="790">
        <v>1</v>
      </c>
      <c r="S814" s="790">
        <f t="shared" si="12"/>
        <v>1</v>
      </c>
      <c r="T814" s="789"/>
      <c r="U814" s="788" t="s">
        <v>2325</v>
      </c>
    </row>
    <row r="815" spans="1:21" ht="78.599999999999994" thickBot="1">
      <c r="A815" s="791" t="s">
        <v>151</v>
      </c>
      <c r="B815" s="786"/>
      <c r="C815" s="811" t="s">
        <v>159</v>
      </c>
      <c r="D815" s="803" t="s">
        <v>2321</v>
      </c>
      <c r="E815" s="787"/>
      <c r="F815" s="787" t="str">
        <f>IF($E815 = "", "", VLOOKUP($E815,'[1]levels of intervention'!$A$1:$B$12,2,FALSE))</f>
        <v/>
      </c>
      <c r="G815" s="789"/>
      <c r="H815" s="789" t="s">
        <v>897</v>
      </c>
      <c r="I815" s="789" t="s">
        <v>1331</v>
      </c>
      <c r="J815" s="789">
        <v>1</v>
      </c>
      <c r="K815" s="789">
        <v>1</v>
      </c>
      <c r="L815" s="789"/>
      <c r="M815" s="789"/>
      <c r="N815" s="789"/>
      <c r="O815" s="789">
        <v>1</v>
      </c>
      <c r="P815" s="789">
        <v>35.622799999999998</v>
      </c>
      <c r="Q815" s="789">
        <v>35.619999999999997</v>
      </c>
      <c r="R815" s="790">
        <v>1</v>
      </c>
      <c r="S815" s="790">
        <f t="shared" si="12"/>
        <v>1</v>
      </c>
      <c r="T815" s="789"/>
      <c r="U815" s="789"/>
    </row>
    <row r="816" spans="1:21" ht="78.599999999999994" thickBot="1">
      <c r="A816" s="791" t="s">
        <v>151</v>
      </c>
      <c r="B816" s="786"/>
      <c r="C816" s="811" t="s">
        <v>159</v>
      </c>
      <c r="D816" s="803" t="s">
        <v>2321</v>
      </c>
      <c r="E816" s="787"/>
      <c r="F816" s="787" t="str">
        <f>IF($E816 = "", "", VLOOKUP($E816,'[1]levels of intervention'!$A$1:$B$12,2,FALSE))</f>
        <v/>
      </c>
      <c r="G816" s="789"/>
      <c r="H816" s="789" t="s">
        <v>894</v>
      </c>
      <c r="I816" s="789" t="s">
        <v>1331</v>
      </c>
      <c r="J816" s="789">
        <v>1</v>
      </c>
      <c r="K816" s="789">
        <v>1</v>
      </c>
      <c r="L816" s="789"/>
      <c r="M816" s="789"/>
      <c r="N816" s="789"/>
      <c r="O816" s="789">
        <v>1</v>
      </c>
      <c r="P816" s="789">
        <v>84.667699999999996</v>
      </c>
      <c r="Q816" s="789">
        <v>84.67</v>
      </c>
      <c r="R816" s="790">
        <v>1</v>
      </c>
      <c r="S816" s="790">
        <f t="shared" si="12"/>
        <v>1</v>
      </c>
      <c r="T816" s="789"/>
      <c r="U816" s="789"/>
    </row>
    <row r="817" spans="1:21" ht="47.4" thickBot="1">
      <c r="A817" s="791" t="s">
        <v>151</v>
      </c>
      <c r="B817" s="786"/>
      <c r="C817" s="811" t="s">
        <v>159</v>
      </c>
      <c r="D817" s="803" t="s">
        <v>2321</v>
      </c>
      <c r="E817" s="787"/>
      <c r="F817" s="787" t="str">
        <f>IF($E817 = "", "", VLOOKUP($E817,'[1]levels of intervention'!$A$1:$B$12,2,FALSE))</f>
        <v/>
      </c>
      <c r="G817" s="789"/>
      <c r="H817" s="789" t="s">
        <v>898</v>
      </c>
      <c r="I817" s="789" t="s">
        <v>1331</v>
      </c>
      <c r="J817" s="789">
        <v>1</v>
      </c>
      <c r="K817" s="789">
        <v>1</v>
      </c>
      <c r="L817" s="789">
        <v>1</v>
      </c>
      <c r="M817" s="789">
        <v>4</v>
      </c>
      <c r="N817" s="789" t="s">
        <v>2308</v>
      </c>
      <c r="O817" s="789">
        <v>4</v>
      </c>
      <c r="P817" s="789">
        <v>220.85</v>
      </c>
      <c r="Q817" s="789">
        <v>883.4</v>
      </c>
      <c r="R817" s="790">
        <v>1</v>
      </c>
      <c r="S817" s="790">
        <f t="shared" si="12"/>
        <v>1</v>
      </c>
      <c r="T817" s="789"/>
      <c r="U817" s="809" t="s">
        <v>938</v>
      </c>
    </row>
    <row r="818" spans="1:21" ht="47.4" thickBot="1">
      <c r="A818" s="791" t="s">
        <v>151</v>
      </c>
      <c r="B818" s="786"/>
      <c r="C818" s="811" t="s">
        <v>159</v>
      </c>
      <c r="D818" s="803" t="s">
        <v>2321</v>
      </c>
      <c r="E818" s="787"/>
      <c r="F818" s="787" t="str">
        <f>IF($E818 = "", "", VLOOKUP($E818,'[1]levels of intervention'!$A$1:$B$12,2,FALSE))</f>
        <v/>
      </c>
      <c r="G818" s="789"/>
      <c r="H818" s="789" t="s">
        <v>1160</v>
      </c>
      <c r="I818" s="789" t="s">
        <v>1331</v>
      </c>
      <c r="J818" s="789">
        <v>1</v>
      </c>
      <c r="K818" s="789">
        <v>1</v>
      </c>
      <c r="L818" s="789">
        <v>1</v>
      </c>
      <c r="M818" s="789">
        <v>4</v>
      </c>
      <c r="N818" s="789" t="s">
        <v>2297</v>
      </c>
      <c r="O818" s="789">
        <v>4</v>
      </c>
      <c r="P818" s="789">
        <v>4.6100000000000003</v>
      </c>
      <c r="Q818" s="789">
        <v>18.440000000000001</v>
      </c>
      <c r="R818" s="790">
        <v>1</v>
      </c>
      <c r="S818" s="790">
        <f t="shared" si="12"/>
        <v>1</v>
      </c>
      <c r="T818" s="789"/>
      <c r="U818" s="809" t="s">
        <v>2299</v>
      </c>
    </row>
    <row r="819" spans="1:21" ht="18" thickBot="1">
      <c r="A819" s="791" t="s">
        <v>151</v>
      </c>
      <c r="B819" s="786"/>
      <c r="C819" s="811" t="s">
        <v>159</v>
      </c>
      <c r="D819" s="803" t="s">
        <v>2321</v>
      </c>
      <c r="E819" s="787"/>
      <c r="F819" s="787" t="str">
        <f>IF($E819 = "", "", VLOOKUP($E819,'[1]levels of intervention'!$A$1:$B$12,2,FALSE))</f>
        <v/>
      </c>
      <c r="G819" s="789"/>
      <c r="H819" s="789" t="s">
        <v>1930</v>
      </c>
      <c r="I819" s="789" t="s">
        <v>1358</v>
      </c>
      <c r="J819" s="789">
        <v>20</v>
      </c>
      <c r="K819" s="789" t="s">
        <v>2309</v>
      </c>
      <c r="L819" s="789"/>
      <c r="M819" s="813" t="s">
        <v>2310</v>
      </c>
      <c r="N819" s="789"/>
      <c r="O819" s="789">
        <v>0</v>
      </c>
      <c r="P819" s="789"/>
      <c r="Q819" s="789">
        <v>0</v>
      </c>
      <c r="R819" s="790">
        <v>1</v>
      </c>
      <c r="S819" s="790">
        <f t="shared" si="12"/>
        <v>1</v>
      </c>
      <c r="T819" s="789"/>
      <c r="U819" s="789"/>
    </row>
    <row r="820" spans="1:21" ht="31.8" thickBot="1">
      <c r="A820" s="798" t="s">
        <v>151</v>
      </c>
      <c r="B820" s="797"/>
      <c r="C820" s="821" t="s">
        <v>55</v>
      </c>
      <c r="D820" s="797"/>
      <c r="E820" s="797"/>
      <c r="F820" s="787" t="str">
        <f>IF($E820 = "", "", VLOOKUP($E820,'[1]levels of intervention'!$A$1:$B$12,2,FALSE))</f>
        <v/>
      </c>
      <c r="G820" s="797"/>
      <c r="H820" s="797" t="s">
        <v>2326</v>
      </c>
      <c r="I820" s="797" t="s">
        <v>1358</v>
      </c>
      <c r="J820" s="797"/>
      <c r="K820" s="797"/>
      <c r="L820" s="797"/>
      <c r="M820" s="797"/>
      <c r="N820" s="797"/>
      <c r="O820" s="797">
        <v>0</v>
      </c>
      <c r="P820" s="797"/>
      <c r="Q820" s="797">
        <v>0</v>
      </c>
      <c r="R820" s="805">
        <v>1</v>
      </c>
      <c r="S820" s="790">
        <f t="shared" si="12"/>
        <v>1</v>
      </c>
      <c r="T820" s="797"/>
      <c r="U820" s="797"/>
    </row>
    <row r="821" spans="1:21" ht="16.2" thickBot="1">
      <c r="A821" s="798" t="s">
        <v>151</v>
      </c>
      <c r="B821" s="797"/>
      <c r="C821" s="821" t="s">
        <v>55</v>
      </c>
      <c r="D821" s="797"/>
      <c r="E821" s="797"/>
      <c r="F821" s="787" t="str">
        <f>IF($E821 = "", "", VLOOKUP($E821,'[1]levels of intervention'!$A$1:$B$12,2,FALSE))</f>
        <v/>
      </c>
      <c r="G821" s="797"/>
      <c r="H821" s="797" t="s">
        <v>2327</v>
      </c>
      <c r="I821" s="797" t="s">
        <v>1358</v>
      </c>
      <c r="J821" s="797"/>
      <c r="K821" s="797"/>
      <c r="L821" s="797"/>
      <c r="M821" s="797"/>
      <c r="N821" s="797"/>
      <c r="O821" s="797">
        <v>0</v>
      </c>
      <c r="P821" s="797"/>
      <c r="Q821" s="797">
        <v>0</v>
      </c>
      <c r="R821" s="805">
        <v>1</v>
      </c>
      <c r="S821" s="790">
        <f t="shared" si="12"/>
        <v>1</v>
      </c>
      <c r="T821" s="797"/>
      <c r="U821" s="797"/>
    </row>
    <row r="822" spans="1:21" ht="16.2" thickBot="1">
      <c r="A822" s="798" t="s">
        <v>151</v>
      </c>
      <c r="B822" s="797"/>
      <c r="C822" s="821" t="s">
        <v>55</v>
      </c>
      <c r="D822" s="797"/>
      <c r="E822" s="797"/>
      <c r="F822" s="787" t="str">
        <f>IF($E822 = "", "", VLOOKUP($E822,'[1]levels of intervention'!$A$1:$B$12,2,FALSE))</f>
        <v/>
      </c>
      <c r="G822" s="797"/>
      <c r="H822" s="797" t="s">
        <v>2328</v>
      </c>
      <c r="I822" s="797" t="s">
        <v>1358</v>
      </c>
      <c r="J822" s="797"/>
      <c r="K822" s="797"/>
      <c r="L822" s="797"/>
      <c r="M822" s="797"/>
      <c r="N822" s="797"/>
      <c r="O822" s="797">
        <v>0</v>
      </c>
      <c r="P822" s="797"/>
      <c r="Q822" s="797">
        <v>0</v>
      </c>
      <c r="R822" s="805">
        <v>1</v>
      </c>
      <c r="S822" s="790">
        <f t="shared" si="12"/>
        <v>1</v>
      </c>
      <c r="T822" s="797"/>
      <c r="U822" s="797"/>
    </row>
    <row r="823" spans="1:21" ht="16.2" thickBot="1">
      <c r="A823" s="798" t="s">
        <v>151</v>
      </c>
      <c r="B823" s="797"/>
      <c r="C823" s="821" t="s">
        <v>55</v>
      </c>
      <c r="D823" s="797"/>
      <c r="E823" s="797"/>
      <c r="F823" s="787" t="str">
        <f>IF($E823 = "", "", VLOOKUP($E823,'[1]levels of intervention'!$A$1:$B$12,2,FALSE))</f>
        <v/>
      </c>
      <c r="G823" s="797"/>
      <c r="H823" s="797" t="s">
        <v>2329</v>
      </c>
      <c r="I823" s="797" t="s">
        <v>1358</v>
      </c>
      <c r="J823" s="797"/>
      <c r="K823" s="797"/>
      <c r="L823" s="797"/>
      <c r="M823" s="797"/>
      <c r="N823" s="797"/>
      <c r="O823" s="797">
        <v>0</v>
      </c>
      <c r="P823" s="797"/>
      <c r="Q823" s="797">
        <v>0</v>
      </c>
      <c r="R823" s="805">
        <v>1</v>
      </c>
      <c r="S823" s="790">
        <f t="shared" si="12"/>
        <v>1</v>
      </c>
      <c r="T823" s="797"/>
      <c r="U823" s="797"/>
    </row>
    <row r="824" spans="1:21" ht="16.2" thickBot="1">
      <c r="A824" s="798" t="s">
        <v>151</v>
      </c>
      <c r="B824" s="797"/>
      <c r="C824" s="821" t="s">
        <v>55</v>
      </c>
      <c r="D824" s="797"/>
      <c r="E824" s="797"/>
      <c r="F824" s="787" t="str">
        <f>IF($E824 = "", "", VLOOKUP($E824,'[1]levels of intervention'!$A$1:$B$12,2,FALSE))</f>
        <v/>
      </c>
      <c r="G824" s="797"/>
      <c r="H824" s="797" t="s">
        <v>2330</v>
      </c>
      <c r="I824" s="797" t="s">
        <v>1358</v>
      </c>
      <c r="J824" s="797"/>
      <c r="K824" s="797"/>
      <c r="L824" s="797"/>
      <c r="M824" s="797"/>
      <c r="N824" s="797"/>
      <c r="O824" s="797">
        <v>0</v>
      </c>
      <c r="P824" s="797"/>
      <c r="Q824" s="797">
        <v>0</v>
      </c>
      <c r="R824" s="805">
        <v>1</v>
      </c>
      <c r="S824" s="790">
        <f t="shared" si="12"/>
        <v>1</v>
      </c>
      <c r="T824" s="797"/>
      <c r="U824" s="797"/>
    </row>
    <row r="825" spans="1:21" ht="16.2" thickBot="1">
      <c r="A825" s="798" t="s">
        <v>151</v>
      </c>
      <c r="B825" s="797"/>
      <c r="C825" s="821" t="s">
        <v>55</v>
      </c>
      <c r="D825" s="797"/>
      <c r="E825" s="797"/>
      <c r="F825" s="787" t="str">
        <f>IF($E825 = "", "", VLOOKUP($E825,'[1]levels of intervention'!$A$1:$B$12,2,FALSE))</f>
        <v/>
      </c>
      <c r="G825" s="797"/>
      <c r="H825" s="797" t="s">
        <v>2331</v>
      </c>
      <c r="I825" s="797" t="s">
        <v>1358</v>
      </c>
      <c r="J825" s="797"/>
      <c r="K825" s="797"/>
      <c r="L825" s="797"/>
      <c r="M825" s="797"/>
      <c r="N825" s="797"/>
      <c r="O825" s="797">
        <v>0</v>
      </c>
      <c r="P825" s="797"/>
      <c r="Q825" s="797">
        <v>0</v>
      </c>
      <c r="R825" s="805">
        <v>1</v>
      </c>
      <c r="S825" s="790">
        <f t="shared" si="12"/>
        <v>1</v>
      </c>
      <c r="T825" s="797"/>
      <c r="U825" s="797"/>
    </row>
    <row r="826" spans="1:21" ht="18" thickBot="1">
      <c r="A826" s="791" t="s">
        <v>151</v>
      </c>
      <c r="B826" s="786"/>
      <c r="C826" s="821" t="s">
        <v>55</v>
      </c>
      <c r="D826" s="787"/>
      <c r="E826" s="787"/>
      <c r="F826" s="787" t="str">
        <f>IF($E826 = "", "", VLOOKUP($E826,'[1]levels of intervention'!$A$1:$B$12,2,FALSE))</f>
        <v/>
      </c>
      <c r="G826" s="789" t="s">
        <v>2332</v>
      </c>
      <c r="H826" s="789" t="s">
        <v>2333</v>
      </c>
      <c r="I826" s="789" t="s">
        <v>1358</v>
      </c>
      <c r="J826" s="789">
        <v>10</v>
      </c>
      <c r="K826" s="789" t="s">
        <v>2309</v>
      </c>
      <c r="L826" s="789"/>
      <c r="M826" s="789"/>
      <c r="N826" s="789"/>
      <c r="O826" s="789">
        <v>0</v>
      </c>
      <c r="P826" s="789"/>
      <c r="Q826" s="789">
        <v>0</v>
      </c>
      <c r="R826" s="790">
        <v>1</v>
      </c>
      <c r="S826" s="790">
        <f t="shared" si="12"/>
        <v>1</v>
      </c>
      <c r="T826" s="789"/>
      <c r="U826" s="789"/>
    </row>
    <row r="827" spans="1:21" ht="31.8" thickBot="1">
      <c r="A827" s="791" t="s">
        <v>151</v>
      </c>
      <c r="B827" s="786"/>
      <c r="C827" s="821" t="s">
        <v>55</v>
      </c>
      <c r="D827" s="787"/>
      <c r="E827" s="787"/>
      <c r="F827" s="787" t="str">
        <f>IF($E827 = "", "", VLOOKUP($E827,'[1]levels of intervention'!$A$1:$B$12,2,FALSE))</f>
        <v/>
      </c>
      <c r="G827" s="789" t="s">
        <v>2332</v>
      </c>
      <c r="H827" s="789" t="s">
        <v>2334</v>
      </c>
      <c r="I827" s="789" t="s">
        <v>1358</v>
      </c>
      <c r="J827" s="789">
        <v>1</v>
      </c>
      <c r="K827" s="789" t="s">
        <v>1578</v>
      </c>
      <c r="L827" s="789"/>
      <c r="M827" s="813" t="s">
        <v>2335</v>
      </c>
      <c r="N827" s="789"/>
      <c r="O827" s="789">
        <v>0</v>
      </c>
      <c r="P827" s="789"/>
      <c r="Q827" s="789">
        <v>0</v>
      </c>
      <c r="R827" s="790">
        <v>1</v>
      </c>
      <c r="S827" s="790">
        <f t="shared" si="12"/>
        <v>1</v>
      </c>
      <c r="T827" s="789"/>
      <c r="U827" s="789"/>
    </row>
    <row r="828" spans="1:21" ht="31.8" thickBot="1">
      <c r="A828" s="791" t="s">
        <v>151</v>
      </c>
      <c r="B828" s="786"/>
      <c r="C828" s="821" t="s">
        <v>55</v>
      </c>
      <c r="D828" s="787"/>
      <c r="E828" s="787"/>
      <c r="F828" s="787" t="str">
        <f>IF($E828 = "", "", VLOOKUP($E828,'[1]levels of intervention'!$A$1:$B$12,2,FALSE))</f>
        <v/>
      </c>
      <c r="G828" s="789"/>
      <c r="H828" s="789" t="s">
        <v>2336</v>
      </c>
      <c r="I828" s="789" t="s">
        <v>1358</v>
      </c>
      <c r="J828" s="789">
        <v>30</v>
      </c>
      <c r="K828" s="789" t="s">
        <v>2309</v>
      </c>
      <c r="L828" s="789"/>
      <c r="M828" s="813" t="s">
        <v>2337</v>
      </c>
      <c r="N828" s="789"/>
      <c r="O828" s="789">
        <v>0</v>
      </c>
      <c r="P828" s="789"/>
      <c r="Q828" s="789">
        <v>0</v>
      </c>
      <c r="R828" s="790">
        <v>1</v>
      </c>
      <c r="S828" s="790">
        <f t="shared" si="12"/>
        <v>1</v>
      </c>
      <c r="T828" s="789"/>
      <c r="U828" s="789"/>
    </row>
    <row r="829" spans="1:21" ht="16.2" thickBot="1">
      <c r="A829" s="798" t="s">
        <v>151</v>
      </c>
      <c r="B829" s="797"/>
      <c r="C829" s="821" t="s">
        <v>55</v>
      </c>
      <c r="D829" s="797"/>
      <c r="E829" s="797"/>
      <c r="F829" s="787" t="str">
        <f>IF($E829 = "", "", VLOOKUP($E829,'[1]levels of intervention'!$A$1:$B$12,2,FALSE))</f>
        <v/>
      </c>
      <c r="G829" s="797"/>
      <c r="H829" s="797" t="s">
        <v>2338</v>
      </c>
      <c r="I829" s="797" t="s">
        <v>1358</v>
      </c>
      <c r="J829" s="797"/>
      <c r="K829" s="797"/>
      <c r="L829" s="797"/>
      <c r="M829" s="797"/>
      <c r="N829" s="797"/>
      <c r="O829" s="797">
        <v>0</v>
      </c>
      <c r="P829" s="797"/>
      <c r="Q829" s="797">
        <v>0</v>
      </c>
      <c r="R829" s="805">
        <v>1</v>
      </c>
      <c r="S829" s="790">
        <f t="shared" si="12"/>
        <v>1</v>
      </c>
      <c r="T829" s="797"/>
      <c r="U829" s="797"/>
    </row>
    <row r="830" spans="1:21" ht="16.2" thickBot="1">
      <c r="A830" s="798" t="s">
        <v>151</v>
      </c>
      <c r="B830" s="797"/>
      <c r="C830" s="821" t="s">
        <v>55</v>
      </c>
      <c r="D830" s="797"/>
      <c r="E830" s="797"/>
      <c r="F830" s="787" t="str">
        <f>IF($E830 = "", "", VLOOKUP($E830,'[1]levels of intervention'!$A$1:$B$12,2,FALSE))</f>
        <v/>
      </c>
      <c r="G830" s="797"/>
      <c r="H830" s="797" t="s">
        <v>2339</v>
      </c>
      <c r="I830" s="797" t="s">
        <v>1358</v>
      </c>
      <c r="J830" s="797"/>
      <c r="K830" s="797"/>
      <c r="L830" s="797"/>
      <c r="M830" s="797"/>
      <c r="N830" s="797"/>
      <c r="O830" s="797">
        <v>0</v>
      </c>
      <c r="P830" s="797"/>
      <c r="Q830" s="797">
        <v>0</v>
      </c>
      <c r="R830" s="805">
        <v>1</v>
      </c>
      <c r="S830" s="790">
        <f t="shared" si="12"/>
        <v>1</v>
      </c>
      <c r="T830" s="797"/>
      <c r="U830" s="797"/>
    </row>
    <row r="831" spans="1:21" ht="78.599999999999994" thickBot="1">
      <c r="A831" s="785" t="s">
        <v>151</v>
      </c>
      <c r="B831" s="786" t="s">
        <v>155</v>
      </c>
      <c r="C831" s="811" t="s">
        <v>156</v>
      </c>
      <c r="D831" s="803" t="s">
        <v>2340</v>
      </c>
      <c r="E831" s="787"/>
      <c r="F831" s="787" t="str">
        <f>IF($E831 = "", "", VLOOKUP($E831,'[1]levels of intervention'!$A$1:$B$12,2,FALSE))</f>
        <v/>
      </c>
      <c r="G831" s="789"/>
      <c r="H831" s="789" t="s">
        <v>1195</v>
      </c>
      <c r="I831" s="789" t="s">
        <v>1331</v>
      </c>
      <c r="J831" s="789">
        <v>1</v>
      </c>
      <c r="K831" s="789">
        <v>30</v>
      </c>
      <c r="L831" s="789">
        <v>1</v>
      </c>
      <c r="M831" s="822">
        <v>12</v>
      </c>
      <c r="N831" s="789"/>
      <c r="O831" s="789">
        <v>360</v>
      </c>
      <c r="P831" s="789">
        <v>1.7381599999999999</v>
      </c>
      <c r="Q831" s="789">
        <v>625.74</v>
      </c>
      <c r="R831" s="790">
        <v>1</v>
      </c>
      <c r="S831" s="790">
        <f t="shared" si="12"/>
        <v>1</v>
      </c>
      <c r="T831" s="789"/>
      <c r="U831" s="789"/>
    </row>
    <row r="832" spans="1:21" ht="78.599999999999994" thickBot="1">
      <c r="A832" s="791" t="s">
        <v>151</v>
      </c>
      <c r="B832" s="786"/>
      <c r="C832" s="811" t="s">
        <v>156</v>
      </c>
      <c r="D832" s="803" t="s">
        <v>2341</v>
      </c>
      <c r="E832" s="787"/>
      <c r="F832" s="787" t="str">
        <f>IF($E832 = "", "", VLOOKUP($E832,'[1]levels of intervention'!$A$1:$B$12,2,FALSE))</f>
        <v/>
      </c>
      <c r="G832" s="789"/>
      <c r="H832" s="789" t="s">
        <v>1194</v>
      </c>
      <c r="I832" s="789" t="s">
        <v>1331</v>
      </c>
      <c r="J832" s="789" t="s">
        <v>2119</v>
      </c>
      <c r="K832" s="789">
        <v>60</v>
      </c>
      <c r="L832" s="789">
        <v>3</v>
      </c>
      <c r="M832" s="789">
        <v>12</v>
      </c>
      <c r="N832" s="789"/>
      <c r="O832" s="789">
        <v>2160</v>
      </c>
      <c r="P832" s="789">
        <v>6.7815000000000003</v>
      </c>
      <c r="Q832" s="793">
        <v>14648.04</v>
      </c>
      <c r="R832" s="790">
        <v>0.2</v>
      </c>
      <c r="S832" s="790">
        <f t="shared" si="12"/>
        <v>0.2</v>
      </c>
      <c r="T832" s="789"/>
      <c r="U832" s="789"/>
    </row>
    <row r="833" spans="1:21" ht="78.599999999999994" thickBot="1">
      <c r="A833" s="791" t="s">
        <v>151</v>
      </c>
      <c r="B833" s="786"/>
      <c r="C833" s="811" t="s">
        <v>156</v>
      </c>
      <c r="D833" s="803" t="s">
        <v>2342</v>
      </c>
      <c r="E833" s="787"/>
      <c r="F833" s="787" t="str">
        <f>IF($E833 = "", "", VLOOKUP($E833,'[1]levels of intervention'!$A$1:$B$12,2,FALSE))</f>
        <v/>
      </c>
      <c r="G833" s="789"/>
      <c r="H833" s="789" t="s">
        <v>1125</v>
      </c>
      <c r="I833" s="789" t="s">
        <v>1331</v>
      </c>
      <c r="J833" s="789">
        <v>4</v>
      </c>
      <c r="K833" s="789">
        <v>60</v>
      </c>
      <c r="L833" s="789">
        <v>1</v>
      </c>
      <c r="M833" s="789">
        <v>12</v>
      </c>
      <c r="N833" s="789"/>
      <c r="O833" s="789">
        <v>720</v>
      </c>
      <c r="P833" s="789">
        <v>3.7153999999999998</v>
      </c>
      <c r="Q833" s="793">
        <v>2675.09</v>
      </c>
      <c r="R833" s="790">
        <v>0.1</v>
      </c>
      <c r="S833" s="790">
        <f t="shared" si="12"/>
        <v>0.1</v>
      </c>
      <c r="T833" s="789"/>
      <c r="U833" s="789"/>
    </row>
    <row r="834" spans="1:21" ht="18" thickBot="1">
      <c r="A834" s="796" t="s">
        <v>151</v>
      </c>
      <c r="B834" s="797"/>
      <c r="C834" s="811" t="s">
        <v>156</v>
      </c>
      <c r="D834" s="823" t="s">
        <v>2343</v>
      </c>
      <c r="E834" s="797"/>
      <c r="F834" s="787" t="str">
        <f>IF($E834 = "", "", VLOOKUP($E834,'[1]levels of intervention'!$A$1:$B$12,2,FALSE))</f>
        <v/>
      </c>
      <c r="G834" s="797"/>
      <c r="H834" s="797" t="s">
        <v>2312</v>
      </c>
      <c r="I834" s="797" t="s">
        <v>1358</v>
      </c>
      <c r="J834" s="797"/>
      <c r="K834" s="797"/>
      <c r="L834" s="797"/>
      <c r="M834" s="797" t="s">
        <v>1312</v>
      </c>
      <c r="N834" s="797"/>
      <c r="O834" s="824">
        <v>0</v>
      </c>
      <c r="P834" s="797"/>
      <c r="Q834" s="824">
        <v>0</v>
      </c>
      <c r="R834" s="797"/>
      <c r="S834" s="790">
        <f t="shared" si="12"/>
        <v>1</v>
      </c>
      <c r="T834" s="797"/>
      <c r="U834" s="797"/>
    </row>
    <row r="835" spans="1:21" ht="18" thickBot="1">
      <c r="A835" s="796" t="s">
        <v>151</v>
      </c>
      <c r="B835" s="797"/>
      <c r="C835" s="811" t="s">
        <v>156</v>
      </c>
      <c r="D835" s="823" t="s">
        <v>2343</v>
      </c>
      <c r="E835" s="797"/>
      <c r="F835" s="787" t="str">
        <f>IF($E835 = "", "", VLOOKUP($E835,'[1]levels of intervention'!$A$1:$B$12,2,FALSE))</f>
        <v/>
      </c>
      <c r="G835" s="797"/>
      <c r="H835" s="797" t="s">
        <v>1202</v>
      </c>
      <c r="I835" s="797" t="s">
        <v>1358</v>
      </c>
      <c r="J835" s="797"/>
      <c r="K835" s="797"/>
      <c r="L835" s="797"/>
      <c r="M835" s="797" t="s">
        <v>1312</v>
      </c>
      <c r="N835" s="797"/>
      <c r="O835" s="824">
        <v>0</v>
      </c>
      <c r="P835" s="797"/>
      <c r="Q835" s="824">
        <v>0</v>
      </c>
      <c r="R835" s="797"/>
      <c r="S835" s="790">
        <f t="shared" si="12"/>
        <v>1</v>
      </c>
      <c r="T835" s="797"/>
      <c r="U835" s="797"/>
    </row>
    <row r="836" spans="1:21" ht="109.8" thickBot="1">
      <c r="A836" s="791" t="s">
        <v>151</v>
      </c>
      <c r="B836" s="789"/>
      <c r="C836" s="811" t="s">
        <v>156</v>
      </c>
      <c r="D836" s="823" t="s">
        <v>2343</v>
      </c>
      <c r="E836" s="789"/>
      <c r="F836" s="787" t="str">
        <f>IF($E836 = "", "", VLOOKUP($E836,'[1]levels of intervention'!$A$1:$B$12,2,FALSE))</f>
        <v/>
      </c>
      <c r="G836" s="789"/>
      <c r="H836" s="789" t="s">
        <v>896</v>
      </c>
      <c r="I836" s="789" t="s">
        <v>1331</v>
      </c>
      <c r="J836" s="806">
        <v>1</v>
      </c>
      <c r="K836" s="806">
        <v>1</v>
      </c>
      <c r="L836" s="806">
        <v>1</v>
      </c>
      <c r="M836" s="806">
        <v>1</v>
      </c>
      <c r="N836" s="789" t="s">
        <v>2344</v>
      </c>
      <c r="O836" s="806">
        <v>1</v>
      </c>
      <c r="P836" s="806">
        <v>800</v>
      </c>
      <c r="Q836" s="806">
        <v>800</v>
      </c>
      <c r="R836" s="807">
        <v>1</v>
      </c>
      <c r="S836" s="790">
        <f t="shared" ref="S836:S899" si="13">IF(R836="",1,R836)</f>
        <v>1</v>
      </c>
      <c r="T836" s="789"/>
      <c r="U836" s="788" t="s">
        <v>2345</v>
      </c>
    </row>
    <row r="837" spans="1:21" ht="125.4" thickBot="1">
      <c r="A837" s="791" t="s">
        <v>151</v>
      </c>
      <c r="B837" s="789"/>
      <c r="C837" s="811" t="s">
        <v>156</v>
      </c>
      <c r="D837" s="823" t="s">
        <v>2343</v>
      </c>
      <c r="E837" s="789"/>
      <c r="F837" s="787" t="str">
        <f>IF($E837 = "", "", VLOOKUP($E837,'[1]levels of intervention'!$A$1:$B$12,2,FALSE))</f>
        <v/>
      </c>
      <c r="G837" s="789"/>
      <c r="H837" s="789" t="s">
        <v>1122</v>
      </c>
      <c r="I837" s="789" t="s">
        <v>1331</v>
      </c>
      <c r="J837" s="789"/>
      <c r="K837" s="806">
        <v>1</v>
      </c>
      <c r="L837" s="806">
        <v>1</v>
      </c>
      <c r="M837" s="806">
        <v>1</v>
      </c>
      <c r="N837" s="789" t="s">
        <v>2344</v>
      </c>
      <c r="O837" s="806">
        <v>1</v>
      </c>
      <c r="P837" s="808">
        <v>1950</v>
      </c>
      <c r="Q837" s="808">
        <v>1950</v>
      </c>
      <c r="R837" s="807">
        <v>1</v>
      </c>
      <c r="S837" s="790">
        <f t="shared" si="13"/>
        <v>1</v>
      </c>
      <c r="T837" s="789"/>
      <c r="U837" s="788" t="s">
        <v>2317</v>
      </c>
    </row>
    <row r="838" spans="1:21" ht="31.8" thickBot="1">
      <c r="A838" s="796" t="s">
        <v>151</v>
      </c>
      <c r="B838" s="797"/>
      <c r="C838" s="811" t="s">
        <v>156</v>
      </c>
      <c r="D838" s="823" t="s">
        <v>2343</v>
      </c>
      <c r="E838" s="797"/>
      <c r="F838" s="787" t="str">
        <f>IF($E838 = "", "", VLOOKUP($E838,'[1]levels of intervention'!$A$1:$B$12,2,FALSE))</f>
        <v/>
      </c>
      <c r="G838" s="797"/>
      <c r="H838" s="797" t="s">
        <v>1129</v>
      </c>
      <c r="I838" s="797" t="s">
        <v>1331</v>
      </c>
      <c r="J838" s="797"/>
      <c r="K838" s="797"/>
      <c r="L838" s="797"/>
      <c r="M838" s="798" t="s">
        <v>2346</v>
      </c>
      <c r="N838" s="797"/>
      <c r="O838" s="824">
        <v>0</v>
      </c>
      <c r="P838" s="797"/>
      <c r="Q838" s="824">
        <v>0</v>
      </c>
      <c r="R838" s="797"/>
      <c r="S838" s="790">
        <f t="shared" si="13"/>
        <v>1</v>
      </c>
      <c r="T838" s="797"/>
      <c r="U838" s="797" t="s">
        <v>1875</v>
      </c>
    </row>
    <row r="839" spans="1:21" ht="78.599999999999994" thickBot="1">
      <c r="A839" s="791" t="s">
        <v>151</v>
      </c>
      <c r="B839" s="789"/>
      <c r="C839" s="811" t="s">
        <v>156</v>
      </c>
      <c r="D839" s="823" t="s">
        <v>2343</v>
      </c>
      <c r="E839" s="789"/>
      <c r="F839" s="787" t="str">
        <f>IF($E839 = "", "", VLOOKUP($E839,'[1]levels of intervention'!$A$1:$B$12,2,FALSE))</f>
        <v/>
      </c>
      <c r="G839" s="789"/>
      <c r="H839" s="789" t="s">
        <v>897</v>
      </c>
      <c r="I839" s="789" t="s">
        <v>1331</v>
      </c>
      <c r="J839" s="806">
        <v>4</v>
      </c>
      <c r="K839" s="806">
        <v>0.1</v>
      </c>
      <c r="L839" s="806">
        <v>1</v>
      </c>
      <c r="M839" s="806">
        <v>4</v>
      </c>
      <c r="N839" s="789"/>
      <c r="O839" s="806">
        <v>0.4</v>
      </c>
      <c r="P839" s="806">
        <v>35.622799999999998</v>
      </c>
      <c r="Q839" s="806">
        <v>14.25</v>
      </c>
      <c r="R839" s="807">
        <v>1</v>
      </c>
      <c r="S839" s="790">
        <f t="shared" si="13"/>
        <v>1</v>
      </c>
      <c r="T839" s="789"/>
      <c r="U839" s="789" t="s">
        <v>2347</v>
      </c>
    </row>
    <row r="840" spans="1:21" ht="78.599999999999994" thickBot="1">
      <c r="A840" s="791" t="s">
        <v>151</v>
      </c>
      <c r="B840" s="789"/>
      <c r="C840" s="811" t="s">
        <v>156</v>
      </c>
      <c r="D840" s="823" t="s">
        <v>2343</v>
      </c>
      <c r="E840" s="789"/>
      <c r="F840" s="787" t="str">
        <f>IF($E840 = "", "", VLOOKUP($E840,'[1]levels of intervention'!$A$1:$B$12,2,FALSE))</f>
        <v/>
      </c>
      <c r="G840" s="789"/>
      <c r="H840" s="789" t="s">
        <v>894</v>
      </c>
      <c r="I840" s="789" t="s">
        <v>1331</v>
      </c>
      <c r="J840" s="806">
        <v>4</v>
      </c>
      <c r="K840" s="806">
        <v>1</v>
      </c>
      <c r="L840" s="806">
        <v>1</v>
      </c>
      <c r="M840" s="806">
        <v>4</v>
      </c>
      <c r="N840" s="789"/>
      <c r="O840" s="806">
        <v>4</v>
      </c>
      <c r="P840" s="806">
        <v>84.667699999999996</v>
      </c>
      <c r="Q840" s="806">
        <v>338.67</v>
      </c>
      <c r="R840" s="807">
        <v>1</v>
      </c>
      <c r="S840" s="790">
        <f t="shared" si="13"/>
        <v>1</v>
      </c>
      <c r="T840" s="789"/>
      <c r="U840" s="789" t="s">
        <v>2348</v>
      </c>
    </row>
    <row r="841" spans="1:21" ht="47.4" thickBot="1">
      <c r="A841" s="791" t="s">
        <v>151</v>
      </c>
      <c r="B841" s="789"/>
      <c r="C841" s="811" t="s">
        <v>156</v>
      </c>
      <c r="D841" s="823" t="s">
        <v>2343</v>
      </c>
      <c r="E841" s="789"/>
      <c r="F841" s="787" t="str">
        <f>IF($E841 = "", "", VLOOKUP($E841,'[1]levels of intervention'!$A$1:$B$12,2,FALSE))</f>
        <v/>
      </c>
      <c r="G841" s="789"/>
      <c r="H841" s="789" t="s">
        <v>898</v>
      </c>
      <c r="I841" s="789" t="s">
        <v>1331</v>
      </c>
      <c r="J841" s="806">
        <v>4</v>
      </c>
      <c r="K841" s="806">
        <v>1</v>
      </c>
      <c r="L841" s="806">
        <v>1</v>
      </c>
      <c r="M841" s="806">
        <v>4</v>
      </c>
      <c r="N841" s="789" t="s">
        <v>2308</v>
      </c>
      <c r="O841" s="806">
        <v>4</v>
      </c>
      <c r="P841" s="806">
        <v>220.85</v>
      </c>
      <c r="Q841" s="806">
        <v>883.4</v>
      </c>
      <c r="R841" s="807">
        <v>1</v>
      </c>
      <c r="S841" s="790">
        <f t="shared" si="13"/>
        <v>1</v>
      </c>
      <c r="T841" s="789"/>
      <c r="U841" s="809" t="s">
        <v>938</v>
      </c>
    </row>
    <row r="842" spans="1:21" ht="18" thickBot="1">
      <c r="A842" s="791" t="s">
        <v>151</v>
      </c>
      <c r="B842" s="789"/>
      <c r="C842" s="811" t="s">
        <v>156</v>
      </c>
      <c r="D842" s="823" t="s">
        <v>2343</v>
      </c>
      <c r="E842" s="789"/>
      <c r="F842" s="787" t="str">
        <f>IF($E842 = "", "", VLOOKUP($E842,'[1]levels of intervention'!$A$1:$B$12,2,FALSE))</f>
        <v/>
      </c>
      <c r="G842" s="789"/>
      <c r="H842" s="789" t="s">
        <v>1930</v>
      </c>
      <c r="I842" s="789" t="s">
        <v>1358</v>
      </c>
      <c r="J842" s="789" t="s">
        <v>2349</v>
      </c>
      <c r="K842" s="789" t="s">
        <v>2302</v>
      </c>
      <c r="L842" s="789"/>
      <c r="M842" s="789"/>
      <c r="N842" s="789"/>
      <c r="O842" s="806">
        <v>0</v>
      </c>
      <c r="P842" s="789"/>
      <c r="Q842" s="806">
        <v>0</v>
      </c>
      <c r="R842" s="807">
        <v>1</v>
      </c>
      <c r="S842" s="790">
        <f t="shared" si="13"/>
        <v>1</v>
      </c>
      <c r="T842" s="789"/>
      <c r="U842" s="789"/>
    </row>
    <row r="843" spans="1:21" ht="31.8" thickBot="1">
      <c r="A843" s="791" t="s">
        <v>151</v>
      </c>
      <c r="B843" s="786"/>
      <c r="C843" s="811" t="s">
        <v>658</v>
      </c>
      <c r="D843" s="803" t="s">
        <v>2350</v>
      </c>
      <c r="E843" s="787"/>
      <c r="F843" s="787" t="str">
        <f>IF($E843 = "", "", VLOOKUP($E843,'[1]levels of intervention'!$A$1:$B$12,2,FALSE))</f>
        <v/>
      </c>
      <c r="G843" s="789"/>
      <c r="H843" s="812" t="s">
        <v>1121</v>
      </c>
      <c r="I843" s="789" t="s">
        <v>1331</v>
      </c>
      <c r="J843" s="789"/>
      <c r="K843" s="789">
        <v>30</v>
      </c>
      <c r="L843" s="789">
        <v>2</v>
      </c>
      <c r="M843" s="789">
        <v>12</v>
      </c>
      <c r="N843" s="789" t="s">
        <v>2351</v>
      </c>
      <c r="O843" s="789">
        <v>720</v>
      </c>
      <c r="P843" s="789">
        <v>925</v>
      </c>
      <c r="Q843" s="793">
        <v>666000</v>
      </c>
      <c r="R843" s="790">
        <v>1</v>
      </c>
      <c r="S843" s="790">
        <f t="shared" si="13"/>
        <v>1</v>
      </c>
      <c r="T843" s="789"/>
      <c r="U843" s="788" t="s">
        <v>1312</v>
      </c>
    </row>
    <row r="844" spans="1:21" ht="94.2" thickBot="1">
      <c r="A844" s="791" t="s">
        <v>151</v>
      </c>
      <c r="B844" s="786"/>
      <c r="C844" s="811" t="s">
        <v>658</v>
      </c>
      <c r="D844" s="803" t="s">
        <v>2350</v>
      </c>
      <c r="E844" s="787"/>
      <c r="F844" s="787" t="str">
        <f>IF($E844 = "", "", VLOOKUP($E844,'[1]levels of intervention'!$A$1:$B$12,2,FALSE))</f>
        <v/>
      </c>
      <c r="G844" s="789"/>
      <c r="H844" s="789" t="s">
        <v>1126</v>
      </c>
      <c r="I844" s="789" t="s">
        <v>1331</v>
      </c>
      <c r="J844" s="789">
        <v>6</v>
      </c>
      <c r="K844" s="789">
        <v>1</v>
      </c>
      <c r="L844" s="789">
        <v>2</v>
      </c>
      <c r="M844" s="789">
        <v>12</v>
      </c>
      <c r="N844" s="789"/>
      <c r="O844" s="789">
        <v>24</v>
      </c>
      <c r="P844" s="789">
        <v>3.17116</v>
      </c>
      <c r="Q844" s="789">
        <v>76.11</v>
      </c>
      <c r="R844" s="790">
        <v>0.5</v>
      </c>
      <c r="S844" s="790">
        <f t="shared" si="13"/>
        <v>0.5</v>
      </c>
      <c r="T844" s="789"/>
      <c r="U844" s="789"/>
    </row>
    <row r="845" spans="1:21" ht="78.599999999999994" thickBot="1">
      <c r="A845" s="791" t="s">
        <v>151</v>
      </c>
      <c r="B845" s="786"/>
      <c r="C845" s="811" t="s">
        <v>658</v>
      </c>
      <c r="D845" s="803" t="s">
        <v>2350</v>
      </c>
      <c r="E845" s="787"/>
      <c r="F845" s="787" t="str">
        <f>IF($E845 = "", "", VLOOKUP($E845,'[1]levels of intervention'!$A$1:$B$12,2,FALSE))</f>
        <v/>
      </c>
      <c r="G845" s="789"/>
      <c r="H845" s="789" t="s">
        <v>1125</v>
      </c>
      <c r="I845" s="789" t="s">
        <v>1331</v>
      </c>
      <c r="J845" s="789">
        <v>4</v>
      </c>
      <c r="K845" s="789">
        <v>60</v>
      </c>
      <c r="L845" s="789">
        <v>1</v>
      </c>
      <c r="M845" s="789">
        <v>12</v>
      </c>
      <c r="N845" s="789"/>
      <c r="O845" s="789">
        <v>720</v>
      </c>
      <c r="P845" s="789">
        <v>3.7153999999999998</v>
      </c>
      <c r="Q845" s="793">
        <v>2675.09</v>
      </c>
      <c r="R845" s="790">
        <v>1</v>
      </c>
      <c r="S845" s="790">
        <f t="shared" si="13"/>
        <v>1</v>
      </c>
      <c r="T845" s="789"/>
      <c r="U845" s="789"/>
    </row>
    <row r="846" spans="1:21" ht="78.599999999999994" thickBot="1">
      <c r="A846" s="791" t="s">
        <v>151</v>
      </c>
      <c r="B846" s="786"/>
      <c r="C846" s="811" t="s">
        <v>658</v>
      </c>
      <c r="D846" s="803" t="s">
        <v>2352</v>
      </c>
      <c r="E846" s="787"/>
      <c r="F846" s="787" t="str">
        <f>IF($E846 = "", "", VLOOKUP($E846,'[1]levels of intervention'!$A$1:$B$12,2,FALSE))</f>
        <v/>
      </c>
      <c r="G846" s="789"/>
      <c r="H846" s="789" t="s">
        <v>1127</v>
      </c>
      <c r="I846" s="789" t="s">
        <v>1331</v>
      </c>
      <c r="J846" s="789">
        <v>4</v>
      </c>
      <c r="K846" s="789" t="s">
        <v>2353</v>
      </c>
      <c r="L846" s="789"/>
      <c r="M846" s="789"/>
      <c r="N846" s="789"/>
      <c r="O846" s="789">
        <v>0</v>
      </c>
      <c r="P846" s="789">
        <v>4763.34</v>
      </c>
      <c r="Q846" s="789">
        <v>0</v>
      </c>
      <c r="R846" s="790">
        <v>0.05</v>
      </c>
      <c r="S846" s="790">
        <f t="shared" si="13"/>
        <v>0.05</v>
      </c>
      <c r="T846" s="789"/>
      <c r="U846" s="789"/>
    </row>
    <row r="847" spans="1:21" ht="31.8" thickBot="1">
      <c r="A847" s="791" t="s">
        <v>151</v>
      </c>
      <c r="B847" s="786"/>
      <c r="C847" s="811" t="s">
        <v>658</v>
      </c>
      <c r="D847" s="803" t="s">
        <v>2350</v>
      </c>
      <c r="E847" s="787"/>
      <c r="F847" s="787" t="str">
        <f>IF($E847 = "", "", VLOOKUP($E847,'[1]levels of intervention'!$A$1:$B$12,2,FALSE))</f>
        <v/>
      </c>
      <c r="G847" s="789"/>
      <c r="H847" s="812" t="s">
        <v>1131</v>
      </c>
      <c r="I847" s="789" t="s">
        <v>1331</v>
      </c>
      <c r="J847" s="789"/>
      <c r="K847" s="789">
        <v>150</v>
      </c>
      <c r="L847" s="789">
        <v>1</v>
      </c>
      <c r="M847" s="789">
        <v>12</v>
      </c>
      <c r="N847" s="789" t="s">
        <v>2354</v>
      </c>
      <c r="O847" s="789">
        <v>1800</v>
      </c>
      <c r="P847" s="789">
        <v>23.21</v>
      </c>
      <c r="Q847" s="793">
        <v>41778</v>
      </c>
      <c r="R847" s="790">
        <v>0.05</v>
      </c>
      <c r="S847" s="790">
        <f t="shared" si="13"/>
        <v>0.05</v>
      </c>
      <c r="T847" s="789"/>
      <c r="U847" s="788" t="s">
        <v>1312</v>
      </c>
    </row>
    <row r="848" spans="1:21" ht="31.8" thickBot="1">
      <c r="A848" s="791" t="s">
        <v>151</v>
      </c>
      <c r="B848" s="786"/>
      <c r="C848" s="811" t="s">
        <v>658</v>
      </c>
      <c r="D848" s="803" t="s">
        <v>2350</v>
      </c>
      <c r="E848" s="787"/>
      <c r="F848" s="787" t="str">
        <f>IF($E848 = "", "", VLOOKUP($E848,'[1]levels of intervention'!$A$1:$B$12,2,FALSE))</f>
        <v/>
      </c>
      <c r="G848" s="789"/>
      <c r="H848" s="812" t="s">
        <v>1128</v>
      </c>
      <c r="I848" s="789" t="s">
        <v>1331</v>
      </c>
      <c r="J848" s="789"/>
      <c r="K848" s="789">
        <v>1</v>
      </c>
      <c r="L848" s="789">
        <v>3</v>
      </c>
      <c r="M848" s="789">
        <v>12</v>
      </c>
      <c r="N848" s="789" t="s">
        <v>2354</v>
      </c>
      <c r="O848" s="789">
        <v>36</v>
      </c>
      <c r="P848" s="789">
        <v>191.39</v>
      </c>
      <c r="Q848" s="793">
        <v>6890.04</v>
      </c>
      <c r="R848" s="790">
        <v>0.05</v>
      </c>
      <c r="S848" s="790">
        <f t="shared" si="13"/>
        <v>0.05</v>
      </c>
      <c r="T848" s="789"/>
      <c r="U848" s="788" t="s">
        <v>1312</v>
      </c>
    </row>
    <row r="849" spans="1:21" ht="31.8" thickBot="1">
      <c r="A849" s="791" t="s">
        <v>151</v>
      </c>
      <c r="B849" s="786"/>
      <c r="C849" s="811" t="s">
        <v>658</v>
      </c>
      <c r="D849" s="803" t="s">
        <v>2350</v>
      </c>
      <c r="E849" s="787"/>
      <c r="F849" s="787" t="str">
        <f>IF($E849 = "", "", VLOOKUP($E849,'[1]levels of intervention'!$A$1:$B$12,2,FALSE))</f>
        <v/>
      </c>
      <c r="G849" s="789"/>
      <c r="H849" s="812" t="s">
        <v>1130</v>
      </c>
      <c r="I849" s="789" t="s">
        <v>1331</v>
      </c>
      <c r="J849" s="789"/>
      <c r="K849" s="789">
        <v>1</v>
      </c>
      <c r="L849" s="789">
        <v>2</v>
      </c>
      <c r="M849" s="789">
        <v>12</v>
      </c>
      <c r="N849" s="789" t="s">
        <v>2354</v>
      </c>
      <c r="O849" s="789">
        <v>24</v>
      </c>
      <c r="P849" s="789">
        <v>15.58</v>
      </c>
      <c r="Q849" s="789">
        <v>373.92</v>
      </c>
      <c r="R849" s="790">
        <v>0.2</v>
      </c>
      <c r="S849" s="790">
        <f t="shared" si="13"/>
        <v>0.2</v>
      </c>
      <c r="T849" s="789"/>
      <c r="U849" s="788" t="s">
        <v>1312</v>
      </c>
    </row>
    <row r="850" spans="1:21" ht="78.599999999999994" thickBot="1">
      <c r="A850" s="791" t="s">
        <v>151</v>
      </c>
      <c r="B850" s="786"/>
      <c r="C850" s="811" t="s">
        <v>658</v>
      </c>
      <c r="D850" s="803" t="s">
        <v>2350</v>
      </c>
      <c r="E850" s="787"/>
      <c r="F850" s="787" t="str">
        <f>IF($E850 = "", "", VLOOKUP($E850,'[1]levels of intervention'!$A$1:$B$12,2,FALSE))</f>
        <v/>
      </c>
      <c r="G850" s="789"/>
      <c r="H850" s="789" t="s">
        <v>1124</v>
      </c>
      <c r="I850" s="789" t="s">
        <v>1331</v>
      </c>
      <c r="J850" s="789">
        <v>0.5</v>
      </c>
      <c r="K850" s="789">
        <v>0.5</v>
      </c>
      <c r="L850" s="789"/>
      <c r="M850" s="789" t="s">
        <v>2355</v>
      </c>
      <c r="N850" s="789"/>
      <c r="O850" s="789">
        <v>0.5</v>
      </c>
      <c r="P850" s="789">
        <v>73.615200000000002</v>
      </c>
      <c r="Q850" s="789">
        <v>36.81</v>
      </c>
      <c r="R850" s="790">
        <v>0.05</v>
      </c>
      <c r="S850" s="790">
        <f t="shared" si="13"/>
        <v>0.05</v>
      </c>
      <c r="T850" s="789" t="s">
        <v>2356</v>
      </c>
      <c r="U850" s="789"/>
    </row>
    <row r="851" spans="1:21" ht="16.2" thickBot="1">
      <c r="A851" s="798" t="s">
        <v>151</v>
      </c>
      <c r="B851" s="797"/>
      <c r="C851" s="811" t="s">
        <v>658</v>
      </c>
      <c r="D851" s="798" t="s">
        <v>2350</v>
      </c>
      <c r="E851" s="797"/>
      <c r="F851" s="787" t="str">
        <f>IF($E851 = "", "", VLOOKUP($E851,'[1]levels of intervention'!$A$1:$B$12,2,FALSE))</f>
        <v/>
      </c>
      <c r="G851" s="797"/>
      <c r="H851" s="797" t="s">
        <v>2312</v>
      </c>
      <c r="I851" s="797" t="s">
        <v>1358</v>
      </c>
      <c r="J851" s="797"/>
      <c r="K851" s="797"/>
      <c r="L851" s="797"/>
      <c r="M851" s="797" t="s">
        <v>1312</v>
      </c>
      <c r="N851" s="797"/>
      <c r="O851" s="797">
        <v>0</v>
      </c>
      <c r="P851" s="797"/>
      <c r="Q851" s="797">
        <v>0</v>
      </c>
      <c r="R851" s="797"/>
      <c r="S851" s="790">
        <f t="shared" si="13"/>
        <v>1</v>
      </c>
      <c r="T851" s="797"/>
      <c r="U851" s="797"/>
    </row>
    <row r="852" spans="1:21" ht="16.2" thickBot="1">
      <c r="A852" s="798" t="s">
        <v>151</v>
      </c>
      <c r="B852" s="797"/>
      <c r="C852" s="811" t="s">
        <v>658</v>
      </c>
      <c r="D852" s="798" t="s">
        <v>2350</v>
      </c>
      <c r="E852" s="797"/>
      <c r="F852" s="787" t="str">
        <f>IF($E852 = "", "", VLOOKUP($E852,'[1]levels of intervention'!$A$1:$B$12,2,FALSE))</f>
        <v/>
      </c>
      <c r="G852" s="797"/>
      <c r="H852" s="797" t="s">
        <v>1202</v>
      </c>
      <c r="I852" s="797" t="s">
        <v>1358</v>
      </c>
      <c r="J852" s="797"/>
      <c r="K852" s="797"/>
      <c r="L852" s="797"/>
      <c r="M852" s="797" t="s">
        <v>1312</v>
      </c>
      <c r="N852" s="797"/>
      <c r="O852" s="797">
        <v>0</v>
      </c>
      <c r="P852" s="797"/>
      <c r="Q852" s="797">
        <v>0</v>
      </c>
      <c r="R852" s="797"/>
      <c r="S852" s="790">
        <f t="shared" si="13"/>
        <v>1</v>
      </c>
      <c r="T852" s="797"/>
      <c r="U852" s="797"/>
    </row>
    <row r="853" spans="1:21" ht="109.8" thickBot="1">
      <c r="A853" s="791" t="s">
        <v>151</v>
      </c>
      <c r="B853" s="786"/>
      <c r="C853" s="811" t="s">
        <v>658</v>
      </c>
      <c r="D853" s="803" t="s">
        <v>2350</v>
      </c>
      <c r="E853" s="787"/>
      <c r="F853" s="787" t="str">
        <f>IF($E853 = "", "", VLOOKUP($E853,'[1]levels of intervention'!$A$1:$B$12,2,FALSE))</f>
        <v/>
      </c>
      <c r="G853" s="789"/>
      <c r="H853" s="789" t="s">
        <v>896</v>
      </c>
      <c r="I853" s="789" t="s">
        <v>1331</v>
      </c>
      <c r="J853" s="789">
        <v>1</v>
      </c>
      <c r="K853" s="789">
        <v>1</v>
      </c>
      <c r="L853" s="789">
        <v>1</v>
      </c>
      <c r="M853" s="789">
        <v>1</v>
      </c>
      <c r="N853" s="789" t="s">
        <v>2344</v>
      </c>
      <c r="O853" s="789">
        <v>1</v>
      </c>
      <c r="P853" s="789">
        <v>800</v>
      </c>
      <c r="Q853" s="789">
        <v>800</v>
      </c>
      <c r="R853" s="790">
        <v>1</v>
      </c>
      <c r="S853" s="790">
        <f t="shared" si="13"/>
        <v>1</v>
      </c>
      <c r="T853" s="789"/>
      <c r="U853" s="788" t="s">
        <v>2345</v>
      </c>
    </row>
    <row r="854" spans="1:21" ht="125.4" thickBot="1">
      <c r="A854" s="791" t="s">
        <v>151</v>
      </c>
      <c r="B854" s="786"/>
      <c r="C854" s="811" t="s">
        <v>658</v>
      </c>
      <c r="D854" s="803" t="s">
        <v>2350</v>
      </c>
      <c r="E854" s="787"/>
      <c r="F854" s="787" t="str">
        <f>IF($E854 = "", "", VLOOKUP($E854,'[1]levels of intervention'!$A$1:$B$12,2,FALSE))</f>
        <v/>
      </c>
      <c r="G854" s="789"/>
      <c r="H854" s="789" t="s">
        <v>1122</v>
      </c>
      <c r="I854" s="789" t="s">
        <v>1331</v>
      </c>
      <c r="J854" s="789"/>
      <c r="K854" s="789">
        <v>1</v>
      </c>
      <c r="L854" s="789">
        <v>1</v>
      </c>
      <c r="M854" s="789">
        <v>1</v>
      </c>
      <c r="N854" s="789" t="s">
        <v>2344</v>
      </c>
      <c r="O854" s="789">
        <v>1</v>
      </c>
      <c r="P854" s="793">
        <v>1950</v>
      </c>
      <c r="Q854" s="793">
        <v>1950</v>
      </c>
      <c r="R854" s="790">
        <v>1</v>
      </c>
      <c r="S854" s="790">
        <f t="shared" si="13"/>
        <v>1</v>
      </c>
      <c r="T854" s="789"/>
      <c r="U854" s="788" t="s">
        <v>2317</v>
      </c>
    </row>
    <row r="855" spans="1:21" ht="31.8" thickBot="1">
      <c r="A855" s="798" t="s">
        <v>151</v>
      </c>
      <c r="B855" s="797"/>
      <c r="C855" s="811" t="s">
        <v>658</v>
      </c>
      <c r="D855" s="798" t="s">
        <v>2350</v>
      </c>
      <c r="E855" s="797"/>
      <c r="F855" s="787" t="str">
        <f>IF($E855 = "", "", VLOOKUP($E855,'[1]levels of intervention'!$A$1:$B$12,2,FALSE))</f>
        <v/>
      </c>
      <c r="G855" s="797"/>
      <c r="H855" s="797" t="s">
        <v>1129</v>
      </c>
      <c r="I855" s="797" t="s">
        <v>1331</v>
      </c>
      <c r="J855" s="797"/>
      <c r="K855" s="797"/>
      <c r="L855" s="797"/>
      <c r="M855" s="798" t="s">
        <v>2346</v>
      </c>
      <c r="N855" s="797"/>
      <c r="O855" s="797">
        <v>0</v>
      </c>
      <c r="P855" s="797"/>
      <c r="Q855" s="797">
        <v>0</v>
      </c>
      <c r="R855" s="797"/>
      <c r="S855" s="790">
        <f t="shared" si="13"/>
        <v>1</v>
      </c>
      <c r="T855" s="797"/>
      <c r="U855" s="797" t="s">
        <v>1875</v>
      </c>
    </row>
    <row r="856" spans="1:21" ht="78.599999999999994" thickBot="1">
      <c r="A856" s="791" t="s">
        <v>151</v>
      </c>
      <c r="B856" s="786"/>
      <c r="C856" s="811" t="s">
        <v>658</v>
      </c>
      <c r="D856" s="803" t="s">
        <v>2350</v>
      </c>
      <c r="E856" s="787"/>
      <c r="F856" s="787" t="str">
        <f>IF($E856 = "", "", VLOOKUP($E856,'[1]levels of intervention'!$A$1:$B$12,2,FALSE))</f>
        <v/>
      </c>
      <c r="G856" s="789"/>
      <c r="H856" s="789" t="s">
        <v>897</v>
      </c>
      <c r="I856" s="789" t="s">
        <v>1331</v>
      </c>
      <c r="J856" s="789">
        <v>4</v>
      </c>
      <c r="K856" s="789">
        <v>0.1</v>
      </c>
      <c r="L856" s="789">
        <v>1</v>
      </c>
      <c r="M856" s="789">
        <v>1</v>
      </c>
      <c r="N856" s="789"/>
      <c r="O856" s="789">
        <v>0.1</v>
      </c>
      <c r="P856" s="789">
        <v>35.622799999999998</v>
      </c>
      <c r="Q856" s="789">
        <v>3.56</v>
      </c>
      <c r="R856" s="790">
        <v>1</v>
      </c>
      <c r="S856" s="790">
        <f t="shared" si="13"/>
        <v>1</v>
      </c>
      <c r="T856" s="789"/>
      <c r="U856" s="789"/>
    </row>
    <row r="857" spans="1:21" ht="78.599999999999994" thickBot="1">
      <c r="A857" s="791" t="s">
        <v>151</v>
      </c>
      <c r="B857" s="786"/>
      <c r="C857" s="811" t="s">
        <v>658</v>
      </c>
      <c r="D857" s="803" t="s">
        <v>2350</v>
      </c>
      <c r="E857" s="787"/>
      <c r="F857" s="787" t="str">
        <f>IF($E857 = "", "", VLOOKUP($E857,'[1]levels of intervention'!$A$1:$B$12,2,FALSE))</f>
        <v/>
      </c>
      <c r="G857" s="789"/>
      <c r="H857" s="789" t="s">
        <v>894</v>
      </c>
      <c r="I857" s="789" t="s">
        <v>1331</v>
      </c>
      <c r="J857" s="789">
        <v>4</v>
      </c>
      <c r="K857" s="789">
        <v>1</v>
      </c>
      <c r="L857" s="789">
        <v>1</v>
      </c>
      <c r="M857" s="789">
        <v>4</v>
      </c>
      <c r="N857" s="789"/>
      <c r="O857" s="789">
        <v>4</v>
      </c>
      <c r="P857" s="789">
        <v>84.667699999999996</v>
      </c>
      <c r="Q857" s="789">
        <v>338.67</v>
      </c>
      <c r="R857" s="790">
        <v>1</v>
      </c>
      <c r="S857" s="790">
        <f t="shared" si="13"/>
        <v>1</v>
      </c>
      <c r="T857" s="789"/>
      <c r="U857" s="789"/>
    </row>
    <row r="858" spans="1:21" ht="47.4" thickBot="1">
      <c r="A858" s="791" t="s">
        <v>151</v>
      </c>
      <c r="B858" s="786"/>
      <c r="C858" s="811" t="s">
        <v>658</v>
      </c>
      <c r="D858" s="803" t="s">
        <v>2350</v>
      </c>
      <c r="E858" s="787"/>
      <c r="F858" s="787" t="str">
        <f>IF($E858 = "", "", VLOOKUP($E858,'[1]levels of intervention'!$A$1:$B$12,2,FALSE))</f>
        <v/>
      </c>
      <c r="G858" s="789"/>
      <c r="H858" s="789" t="s">
        <v>898</v>
      </c>
      <c r="I858" s="789" t="s">
        <v>1331</v>
      </c>
      <c r="J858" s="789">
        <v>4</v>
      </c>
      <c r="K858" s="789">
        <v>1</v>
      </c>
      <c r="L858" s="789">
        <v>1</v>
      </c>
      <c r="M858" s="789">
        <v>4</v>
      </c>
      <c r="N858" s="789" t="s">
        <v>2308</v>
      </c>
      <c r="O858" s="789">
        <v>4</v>
      </c>
      <c r="P858" s="789">
        <v>220.85</v>
      </c>
      <c r="Q858" s="789">
        <v>883.4</v>
      </c>
      <c r="R858" s="790">
        <v>1</v>
      </c>
      <c r="S858" s="790">
        <f t="shared" si="13"/>
        <v>1</v>
      </c>
      <c r="T858" s="789"/>
      <c r="U858" s="809" t="s">
        <v>938</v>
      </c>
    </row>
    <row r="859" spans="1:21" ht="18" thickBot="1">
      <c r="A859" s="791" t="s">
        <v>151</v>
      </c>
      <c r="B859" s="786"/>
      <c r="C859" s="811" t="s">
        <v>658</v>
      </c>
      <c r="D859" s="803" t="s">
        <v>2350</v>
      </c>
      <c r="E859" s="787"/>
      <c r="F859" s="787" t="str">
        <f>IF($E859 = "", "", VLOOKUP($E859,'[1]levels of intervention'!$A$1:$B$12,2,FALSE))</f>
        <v/>
      </c>
      <c r="G859" s="789"/>
      <c r="H859" s="789" t="s">
        <v>1930</v>
      </c>
      <c r="I859" s="789" t="s">
        <v>1358</v>
      </c>
      <c r="J859" s="789" t="s">
        <v>2349</v>
      </c>
      <c r="K859" s="789" t="s">
        <v>2302</v>
      </c>
      <c r="L859" s="789"/>
      <c r="M859" s="789"/>
      <c r="N859" s="789"/>
      <c r="O859" s="789">
        <v>0</v>
      </c>
      <c r="P859" s="789"/>
      <c r="Q859" s="789">
        <v>0</v>
      </c>
      <c r="R859" s="789"/>
      <c r="S859" s="790">
        <f t="shared" si="13"/>
        <v>1</v>
      </c>
      <c r="T859" s="789"/>
      <c r="U859" s="789"/>
    </row>
    <row r="860" spans="1:21" ht="78.599999999999994" thickBot="1">
      <c r="A860" s="791" t="s">
        <v>151</v>
      </c>
      <c r="B860" s="786"/>
      <c r="C860" s="811" t="s">
        <v>159</v>
      </c>
      <c r="D860" s="787" t="s">
        <v>2357</v>
      </c>
      <c r="E860" s="787" t="s">
        <v>2193</v>
      </c>
      <c r="F860" s="787" t="str">
        <f>IF($E860 = "", "", VLOOKUP($E860,'[1]levels of intervention'!$A$1:$B$12,2,FALSE))</f>
        <v>secondary</v>
      </c>
      <c r="G860" s="789"/>
      <c r="H860" s="789" t="s">
        <v>1163</v>
      </c>
      <c r="I860" s="789" t="s">
        <v>1331</v>
      </c>
      <c r="J860" s="789">
        <v>2</v>
      </c>
      <c r="K860" s="789">
        <v>2</v>
      </c>
      <c r="L860" s="789"/>
      <c r="M860" s="789" t="s">
        <v>2353</v>
      </c>
      <c r="N860" s="789"/>
      <c r="O860" s="789">
        <v>2</v>
      </c>
      <c r="P860" s="789">
        <v>2786.7</v>
      </c>
      <c r="Q860" s="793">
        <v>5573.4</v>
      </c>
      <c r="R860" s="790">
        <v>1</v>
      </c>
      <c r="S860" s="790">
        <f t="shared" si="13"/>
        <v>1</v>
      </c>
      <c r="T860" s="789"/>
      <c r="U860" s="789" t="s">
        <v>2138</v>
      </c>
    </row>
    <row r="861" spans="1:21" ht="94.2" thickBot="1">
      <c r="A861" s="791" t="s">
        <v>151</v>
      </c>
      <c r="B861" s="786"/>
      <c r="C861" s="811" t="s">
        <v>159</v>
      </c>
      <c r="D861" s="803" t="s">
        <v>2357</v>
      </c>
      <c r="E861" s="787"/>
      <c r="F861" s="787" t="str">
        <f>IF($E861 = "", "", VLOOKUP($E861,'[1]levels of intervention'!$A$1:$B$12,2,FALSE))</f>
        <v/>
      </c>
      <c r="G861" s="789"/>
      <c r="H861" s="789" t="s">
        <v>1164</v>
      </c>
      <c r="I861" s="789" t="s">
        <v>1331</v>
      </c>
      <c r="J861" s="789">
        <v>2</v>
      </c>
      <c r="K861" s="789">
        <v>2</v>
      </c>
      <c r="L861" s="789"/>
      <c r="M861" s="789" t="s">
        <v>2353</v>
      </c>
      <c r="N861" s="789"/>
      <c r="O861" s="789">
        <v>2</v>
      </c>
      <c r="P861" s="789">
        <v>2882.08</v>
      </c>
      <c r="Q861" s="793">
        <v>5764.16</v>
      </c>
      <c r="R861" s="790">
        <v>1</v>
      </c>
      <c r="S861" s="790">
        <f t="shared" si="13"/>
        <v>1</v>
      </c>
      <c r="T861" s="789"/>
      <c r="U861" s="789" t="s">
        <v>2138</v>
      </c>
    </row>
    <row r="862" spans="1:21" ht="109.8" thickBot="1">
      <c r="A862" s="791" t="s">
        <v>151</v>
      </c>
      <c r="B862" s="786"/>
      <c r="C862" s="811" t="s">
        <v>159</v>
      </c>
      <c r="D862" s="803" t="s">
        <v>2357</v>
      </c>
      <c r="E862" s="787"/>
      <c r="F862" s="787" t="str">
        <f>IF($E862 = "", "", VLOOKUP($E862,'[1]levels of intervention'!$A$1:$B$12,2,FALSE))</f>
        <v/>
      </c>
      <c r="G862" s="789"/>
      <c r="H862" s="789" t="s">
        <v>896</v>
      </c>
      <c r="I862" s="789" t="s">
        <v>1331</v>
      </c>
      <c r="J862" s="789">
        <v>2</v>
      </c>
      <c r="K862" s="789">
        <v>1</v>
      </c>
      <c r="L862" s="789">
        <v>1</v>
      </c>
      <c r="M862" s="789">
        <v>1</v>
      </c>
      <c r="N862" s="789" t="s">
        <v>2344</v>
      </c>
      <c r="O862" s="789">
        <v>1</v>
      </c>
      <c r="P862" s="789">
        <v>800</v>
      </c>
      <c r="Q862" s="789">
        <v>800</v>
      </c>
      <c r="R862" s="790">
        <v>1</v>
      </c>
      <c r="S862" s="790">
        <f t="shared" si="13"/>
        <v>1</v>
      </c>
      <c r="T862" s="789"/>
      <c r="U862" s="788" t="s">
        <v>2345</v>
      </c>
    </row>
    <row r="863" spans="1:21" ht="78.599999999999994" thickBot="1">
      <c r="A863" s="791" t="s">
        <v>151</v>
      </c>
      <c r="B863" s="786"/>
      <c r="C863" s="811" t="s">
        <v>159</v>
      </c>
      <c r="D863" s="803" t="s">
        <v>2357</v>
      </c>
      <c r="E863" s="787"/>
      <c r="F863" s="787" t="str">
        <f>IF($E863 = "", "", VLOOKUP($E863,'[1]levels of intervention'!$A$1:$B$12,2,FALSE))</f>
        <v/>
      </c>
      <c r="G863" s="789"/>
      <c r="H863" s="789" t="s">
        <v>1159</v>
      </c>
      <c r="I863" s="789" t="s">
        <v>1331</v>
      </c>
      <c r="J863" s="789">
        <v>2</v>
      </c>
      <c r="K863" s="789" t="s">
        <v>2353</v>
      </c>
      <c r="L863" s="789"/>
      <c r="M863" s="789"/>
      <c r="N863" s="789"/>
      <c r="O863" s="789">
        <v>0</v>
      </c>
      <c r="P863" s="789">
        <v>756</v>
      </c>
      <c r="Q863" s="789">
        <v>0</v>
      </c>
      <c r="R863" s="790">
        <v>1</v>
      </c>
      <c r="S863" s="790">
        <f t="shared" si="13"/>
        <v>1</v>
      </c>
      <c r="T863" s="789"/>
      <c r="U863" s="789"/>
    </row>
    <row r="864" spans="1:21" ht="31.8" thickBot="1">
      <c r="A864" s="791" t="s">
        <v>151</v>
      </c>
      <c r="B864" s="786"/>
      <c r="C864" s="811" t="s">
        <v>159</v>
      </c>
      <c r="D864" s="803" t="s">
        <v>2357</v>
      </c>
      <c r="E864" s="787"/>
      <c r="F864" s="787" t="str">
        <f>IF($E864 = "", "", VLOOKUP($E864,'[1]levels of intervention'!$A$1:$B$12,2,FALSE))</f>
        <v/>
      </c>
      <c r="G864" s="789"/>
      <c r="H864" s="789" t="s">
        <v>1129</v>
      </c>
      <c r="I864" s="789" t="s">
        <v>1331</v>
      </c>
      <c r="J864" s="789">
        <v>2</v>
      </c>
      <c r="K864" s="789" t="s">
        <v>2353</v>
      </c>
      <c r="L864" s="789"/>
      <c r="M864" s="813" t="s">
        <v>2358</v>
      </c>
      <c r="N864" s="789"/>
      <c r="O864" s="789">
        <v>0</v>
      </c>
      <c r="P864" s="789"/>
      <c r="Q864" s="789">
        <v>0</v>
      </c>
      <c r="R864" s="790">
        <v>1</v>
      </c>
      <c r="S864" s="790">
        <f t="shared" si="13"/>
        <v>1</v>
      </c>
      <c r="T864" s="789"/>
      <c r="U864" s="789" t="s">
        <v>1875</v>
      </c>
    </row>
    <row r="865" spans="1:21" ht="109.8" thickBot="1">
      <c r="A865" s="791" t="s">
        <v>151</v>
      </c>
      <c r="B865" s="786"/>
      <c r="C865" s="811" t="s">
        <v>159</v>
      </c>
      <c r="D865" s="803" t="s">
        <v>2357</v>
      </c>
      <c r="E865" s="787"/>
      <c r="F865" s="787" t="str">
        <f>IF($E865 = "", "", VLOOKUP($E865,'[1]levels of intervention'!$A$1:$B$12,2,FALSE))</f>
        <v/>
      </c>
      <c r="G865" s="789"/>
      <c r="H865" s="789" t="s">
        <v>1162</v>
      </c>
      <c r="I865" s="789" t="s">
        <v>1331</v>
      </c>
      <c r="J865" s="789"/>
      <c r="K865" s="789">
        <v>1</v>
      </c>
      <c r="L865" s="789">
        <v>1</v>
      </c>
      <c r="M865" s="789">
        <v>4</v>
      </c>
      <c r="N865" s="789" t="s">
        <v>2298</v>
      </c>
      <c r="O865" s="789">
        <v>4</v>
      </c>
      <c r="P865" s="789">
        <v>2350</v>
      </c>
      <c r="Q865" s="793">
        <v>9400</v>
      </c>
      <c r="R865" s="790">
        <v>1</v>
      </c>
      <c r="S865" s="790">
        <f t="shared" si="13"/>
        <v>1</v>
      </c>
      <c r="T865" s="789"/>
      <c r="U865" s="788" t="s">
        <v>2325</v>
      </c>
    </row>
    <row r="866" spans="1:21" ht="78.599999999999994" thickBot="1">
      <c r="A866" s="791" t="s">
        <v>151</v>
      </c>
      <c r="B866" s="786"/>
      <c r="C866" s="811" t="s">
        <v>159</v>
      </c>
      <c r="D866" s="803" t="s">
        <v>2357</v>
      </c>
      <c r="E866" s="787"/>
      <c r="F866" s="787" t="str">
        <f>IF($E866 = "", "", VLOOKUP($E866,'[1]levels of intervention'!$A$1:$B$12,2,FALSE))</f>
        <v/>
      </c>
      <c r="G866" s="789"/>
      <c r="H866" s="789" t="s">
        <v>894</v>
      </c>
      <c r="I866" s="789" t="s">
        <v>1331</v>
      </c>
      <c r="J866" s="789">
        <v>1</v>
      </c>
      <c r="K866" s="813" t="s">
        <v>2359</v>
      </c>
      <c r="L866" s="789"/>
      <c r="M866" s="789"/>
      <c r="N866" s="789"/>
      <c r="O866" s="789">
        <v>0</v>
      </c>
      <c r="P866" s="789">
        <v>84.667699999999996</v>
      </c>
      <c r="Q866" s="789">
        <v>0</v>
      </c>
      <c r="R866" s="790">
        <v>1</v>
      </c>
      <c r="S866" s="790">
        <f t="shared" si="13"/>
        <v>1</v>
      </c>
      <c r="T866" s="789"/>
      <c r="U866" s="789" t="s">
        <v>2348</v>
      </c>
    </row>
    <row r="867" spans="1:21" ht="47.4" thickBot="1">
      <c r="A867" s="791" t="s">
        <v>151</v>
      </c>
      <c r="B867" s="786"/>
      <c r="C867" s="811" t="s">
        <v>159</v>
      </c>
      <c r="D867" s="803" t="s">
        <v>2357</v>
      </c>
      <c r="E867" s="787"/>
      <c r="F867" s="787" t="str">
        <f>IF($E867 = "", "", VLOOKUP($E867,'[1]levels of intervention'!$A$1:$B$12,2,FALSE))</f>
        <v/>
      </c>
      <c r="G867" s="789"/>
      <c r="H867" s="789" t="s">
        <v>898</v>
      </c>
      <c r="I867" s="789" t="s">
        <v>1331</v>
      </c>
      <c r="J867" s="789">
        <v>1</v>
      </c>
      <c r="K867" s="789">
        <v>1</v>
      </c>
      <c r="L867" s="789">
        <v>1</v>
      </c>
      <c r="M867" s="789">
        <v>4</v>
      </c>
      <c r="N867" s="789" t="s">
        <v>2308</v>
      </c>
      <c r="O867" s="789">
        <v>4</v>
      </c>
      <c r="P867" s="789">
        <v>220.85</v>
      </c>
      <c r="Q867" s="789">
        <v>883.4</v>
      </c>
      <c r="R867" s="790">
        <v>1</v>
      </c>
      <c r="S867" s="790">
        <f t="shared" si="13"/>
        <v>1</v>
      </c>
      <c r="T867" s="789"/>
      <c r="U867" s="809" t="s">
        <v>938</v>
      </c>
    </row>
    <row r="868" spans="1:21" ht="31.8" thickBot="1">
      <c r="A868" s="791" t="s">
        <v>151</v>
      </c>
      <c r="B868" s="786"/>
      <c r="C868" s="811" t="s">
        <v>159</v>
      </c>
      <c r="D868" s="803" t="s">
        <v>2357</v>
      </c>
      <c r="E868" s="787"/>
      <c r="F868" s="787" t="str">
        <f>IF($E868 = "", "", VLOOKUP($E868,'[1]levels of intervention'!$A$1:$B$12,2,FALSE))</f>
        <v/>
      </c>
      <c r="G868" s="789"/>
      <c r="H868" s="789" t="s">
        <v>1161</v>
      </c>
      <c r="I868" s="789" t="s">
        <v>1331</v>
      </c>
      <c r="J868" s="789">
        <v>12</v>
      </c>
      <c r="K868" s="789">
        <v>30</v>
      </c>
      <c r="L868" s="789">
        <v>3</v>
      </c>
      <c r="M868" s="789">
        <v>12</v>
      </c>
      <c r="N868" s="789" t="s">
        <v>2354</v>
      </c>
      <c r="O868" s="789">
        <v>1080</v>
      </c>
      <c r="P868" s="789">
        <v>59</v>
      </c>
      <c r="Q868" s="793">
        <v>63720</v>
      </c>
      <c r="R868" s="790">
        <v>1</v>
      </c>
      <c r="S868" s="790">
        <f t="shared" si="13"/>
        <v>1</v>
      </c>
      <c r="T868" s="789"/>
      <c r="U868" s="788" t="s">
        <v>1701</v>
      </c>
    </row>
    <row r="869" spans="1:21" ht="18" thickBot="1">
      <c r="A869" s="791" t="s">
        <v>151</v>
      </c>
      <c r="B869" s="786"/>
      <c r="C869" s="811" t="s">
        <v>159</v>
      </c>
      <c r="D869" s="803" t="s">
        <v>2357</v>
      </c>
      <c r="E869" s="787"/>
      <c r="F869" s="787" t="str">
        <f>IF($E869 = "", "", VLOOKUP($E869,'[1]levels of intervention'!$A$1:$B$12,2,FALSE))</f>
        <v/>
      </c>
      <c r="G869" s="789"/>
      <c r="H869" s="789" t="s">
        <v>1167</v>
      </c>
      <c r="I869" s="789"/>
      <c r="J869" s="789">
        <v>4</v>
      </c>
      <c r="K869" s="789">
        <v>1</v>
      </c>
      <c r="L869" s="789">
        <v>1</v>
      </c>
      <c r="M869" s="789">
        <v>4</v>
      </c>
      <c r="N869" s="789" t="s">
        <v>1335</v>
      </c>
      <c r="O869" s="789">
        <v>4</v>
      </c>
      <c r="P869" s="789">
        <v>164.95</v>
      </c>
      <c r="Q869" s="789">
        <v>659.8</v>
      </c>
      <c r="R869" s="790">
        <v>1</v>
      </c>
      <c r="S869" s="790">
        <f t="shared" si="13"/>
        <v>1</v>
      </c>
      <c r="T869" s="789"/>
      <c r="U869" s="809" t="s">
        <v>2305</v>
      </c>
    </row>
    <row r="870" spans="1:21" ht="78.599999999999994" thickBot="1">
      <c r="A870" s="791" t="s">
        <v>151</v>
      </c>
      <c r="B870" s="786"/>
      <c r="C870" s="811" t="s">
        <v>159</v>
      </c>
      <c r="D870" s="803" t="s">
        <v>2357</v>
      </c>
      <c r="E870" s="787"/>
      <c r="F870" s="787" t="str">
        <f>IF($E870 = "", "", VLOOKUP($E870,'[1]levels of intervention'!$A$1:$B$12,2,FALSE))</f>
        <v/>
      </c>
      <c r="G870" s="789"/>
      <c r="H870" s="789" t="s">
        <v>1030</v>
      </c>
      <c r="I870" s="789" t="s">
        <v>1331</v>
      </c>
      <c r="J870" s="789">
        <v>4</v>
      </c>
      <c r="K870" s="789" t="s">
        <v>2353</v>
      </c>
      <c r="L870" s="789"/>
      <c r="M870" s="789" t="s">
        <v>2360</v>
      </c>
      <c r="N870" s="789"/>
      <c r="O870" s="789">
        <v>0</v>
      </c>
      <c r="P870" s="789">
        <v>59</v>
      </c>
      <c r="Q870" s="789">
        <v>0</v>
      </c>
      <c r="R870" s="790">
        <v>1</v>
      </c>
      <c r="S870" s="790">
        <f t="shared" si="13"/>
        <v>1</v>
      </c>
      <c r="T870" s="789"/>
      <c r="U870" s="789"/>
    </row>
    <row r="871" spans="1:21" ht="18" thickBot="1">
      <c r="A871" s="791" t="s">
        <v>151</v>
      </c>
      <c r="B871" s="786"/>
      <c r="C871" s="811" t="s">
        <v>159</v>
      </c>
      <c r="D871" s="803" t="s">
        <v>2357</v>
      </c>
      <c r="E871" s="787"/>
      <c r="F871" s="787" t="str">
        <f>IF($E871 = "", "", VLOOKUP($E871,'[1]levels of intervention'!$A$1:$B$12,2,FALSE))</f>
        <v/>
      </c>
      <c r="G871" s="789"/>
      <c r="H871" s="789" t="s">
        <v>1166</v>
      </c>
      <c r="I871" s="789"/>
      <c r="J871" s="789">
        <v>360</v>
      </c>
      <c r="K871" s="789">
        <v>360</v>
      </c>
      <c r="L871" s="789">
        <v>1</v>
      </c>
      <c r="M871" s="789">
        <v>12</v>
      </c>
      <c r="N871" s="789" t="s">
        <v>1348</v>
      </c>
      <c r="O871" s="789">
        <v>4320</v>
      </c>
      <c r="P871" s="789">
        <v>6.93</v>
      </c>
      <c r="Q871" s="793">
        <v>29937.599999999999</v>
      </c>
      <c r="R871" s="790">
        <v>1</v>
      </c>
      <c r="S871" s="790">
        <f t="shared" si="13"/>
        <v>1</v>
      </c>
      <c r="T871" s="789"/>
      <c r="U871" s="809" t="s">
        <v>2105</v>
      </c>
    </row>
    <row r="872" spans="1:21" ht="94.2" thickBot="1">
      <c r="A872" s="791" t="s">
        <v>151</v>
      </c>
      <c r="B872" s="786"/>
      <c r="C872" s="811" t="s">
        <v>159</v>
      </c>
      <c r="D872" s="803" t="s">
        <v>2357</v>
      </c>
      <c r="E872" s="787"/>
      <c r="F872" s="787" t="str">
        <f>IF($E872 = "", "", VLOOKUP($E872,'[1]levels of intervention'!$A$1:$B$12,2,FALSE))</f>
        <v/>
      </c>
      <c r="G872" s="789"/>
      <c r="H872" s="789" t="s">
        <v>932</v>
      </c>
      <c r="I872" s="789"/>
      <c r="J872" s="789">
        <v>3</v>
      </c>
      <c r="K872" s="789" t="s">
        <v>2361</v>
      </c>
      <c r="L872" s="789"/>
      <c r="M872" s="789"/>
      <c r="N872" s="789"/>
      <c r="O872" s="789">
        <v>0</v>
      </c>
      <c r="P872" s="789">
        <v>37.690399999999997</v>
      </c>
      <c r="Q872" s="789">
        <v>0</v>
      </c>
      <c r="R872" s="790">
        <v>1</v>
      </c>
      <c r="S872" s="790">
        <f t="shared" si="13"/>
        <v>1</v>
      </c>
      <c r="T872" s="789"/>
      <c r="U872" s="789" t="s">
        <v>2347</v>
      </c>
    </row>
    <row r="873" spans="1:21" ht="63" thickBot="1">
      <c r="A873" s="791" t="s">
        <v>151</v>
      </c>
      <c r="B873" s="786"/>
      <c r="C873" s="811" t="s">
        <v>159</v>
      </c>
      <c r="D873" s="803" t="s">
        <v>2357</v>
      </c>
      <c r="E873" s="787"/>
      <c r="F873" s="787" t="str">
        <f>IF($E873 = "", "", VLOOKUP($E873,'[1]levels of intervention'!$A$1:$B$12,2,FALSE))</f>
        <v/>
      </c>
      <c r="G873" s="789"/>
      <c r="H873" s="789" t="s">
        <v>891</v>
      </c>
      <c r="I873" s="789" t="s">
        <v>1331</v>
      </c>
      <c r="J873" s="789">
        <v>4</v>
      </c>
      <c r="K873" s="789">
        <v>0.1</v>
      </c>
      <c r="L873" s="789">
        <v>1</v>
      </c>
      <c r="M873" s="789">
        <v>4</v>
      </c>
      <c r="N873" s="789"/>
      <c r="O873" s="789">
        <v>0.4</v>
      </c>
      <c r="P873" s="793">
        <v>2689.81</v>
      </c>
      <c r="Q873" s="793">
        <v>1075.92</v>
      </c>
      <c r="R873" s="790">
        <v>1</v>
      </c>
      <c r="S873" s="790">
        <f t="shared" si="13"/>
        <v>1</v>
      </c>
      <c r="T873" s="789"/>
      <c r="U873" s="789"/>
    </row>
    <row r="874" spans="1:21" ht="16.2" thickBot="1">
      <c r="A874" s="798" t="s">
        <v>151</v>
      </c>
      <c r="B874" s="797"/>
      <c r="C874" s="811" t="s">
        <v>159</v>
      </c>
      <c r="D874" s="798" t="s">
        <v>2357</v>
      </c>
      <c r="E874" s="797"/>
      <c r="F874" s="787" t="str">
        <f>IF($E874 = "", "", VLOOKUP($E874,'[1]levels of intervention'!$A$1:$B$12,2,FALSE))</f>
        <v/>
      </c>
      <c r="G874" s="797"/>
      <c r="H874" s="797" t="s">
        <v>1165</v>
      </c>
      <c r="I874" s="797"/>
      <c r="J874" s="797">
        <v>10</v>
      </c>
      <c r="K874" s="797"/>
      <c r="L874" s="797"/>
      <c r="M874" s="798" t="s">
        <v>2362</v>
      </c>
      <c r="N874" s="797"/>
      <c r="O874" s="797">
        <v>0</v>
      </c>
      <c r="P874" s="797"/>
      <c r="Q874" s="797">
        <v>0</v>
      </c>
      <c r="R874" s="805">
        <v>1</v>
      </c>
      <c r="S874" s="790">
        <f t="shared" si="13"/>
        <v>1</v>
      </c>
      <c r="T874" s="797"/>
      <c r="U874" s="797"/>
    </row>
    <row r="875" spans="1:21" ht="31.8" thickBot="1">
      <c r="A875" s="791" t="s">
        <v>151</v>
      </c>
      <c r="B875" s="786"/>
      <c r="C875" s="811" t="s">
        <v>159</v>
      </c>
      <c r="D875" s="803" t="s">
        <v>2357</v>
      </c>
      <c r="E875" s="787"/>
      <c r="F875" s="787" t="str">
        <f>IF($E875 = "", "", VLOOKUP($E875,'[1]levels of intervention'!$A$1:$B$12,2,FALSE))</f>
        <v/>
      </c>
      <c r="G875" s="789"/>
      <c r="H875" s="789" t="s">
        <v>2363</v>
      </c>
      <c r="I875" s="789" t="s">
        <v>1358</v>
      </c>
      <c r="J875" s="789" t="s">
        <v>2364</v>
      </c>
      <c r="K875" s="789" t="s">
        <v>2302</v>
      </c>
      <c r="L875" s="789"/>
      <c r="M875" s="789"/>
      <c r="N875" s="789"/>
      <c r="O875" s="789">
        <v>0</v>
      </c>
      <c r="P875" s="789"/>
      <c r="Q875" s="789">
        <v>0</v>
      </c>
      <c r="R875" s="790">
        <v>1</v>
      </c>
      <c r="S875" s="790">
        <f t="shared" si="13"/>
        <v>1</v>
      </c>
      <c r="T875" s="789"/>
      <c r="U875" s="789"/>
    </row>
    <row r="876" spans="1:21" ht="18" thickBot="1">
      <c r="A876" s="791" t="s">
        <v>151</v>
      </c>
      <c r="B876" s="786"/>
      <c r="C876" s="811" t="s">
        <v>159</v>
      </c>
      <c r="D876" s="803" t="s">
        <v>2357</v>
      </c>
      <c r="E876" s="787"/>
      <c r="F876" s="787" t="str">
        <f>IF($E876 = "", "", VLOOKUP($E876,'[1]levels of intervention'!$A$1:$B$12,2,FALSE))</f>
        <v/>
      </c>
      <c r="G876" s="789"/>
      <c r="H876" s="789" t="s">
        <v>2365</v>
      </c>
      <c r="I876" s="789" t="s">
        <v>1358</v>
      </c>
      <c r="J876" s="789" t="s">
        <v>2364</v>
      </c>
      <c r="K876" s="789" t="s">
        <v>2302</v>
      </c>
      <c r="L876" s="789"/>
      <c r="M876" s="813" t="s">
        <v>2366</v>
      </c>
      <c r="N876" s="789"/>
      <c r="O876" s="789">
        <v>0</v>
      </c>
      <c r="P876" s="789"/>
      <c r="Q876" s="789">
        <v>0</v>
      </c>
      <c r="R876" s="790">
        <v>1</v>
      </c>
      <c r="S876" s="790">
        <f t="shared" si="13"/>
        <v>1</v>
      </c>
      <c r="T876" s="789"/>
      <c r="U876" s="789"/>
    </row>
    <row r="877" spans="1:21" ht="16.2" thickBot="1">
      <c r="A877" s="798" t="s">
        <v>151</v>
      </c>
      <c r="B877" s="797"/>
      <c r="C877" s="811" t="s">
        <v>159</v>
      </c>
      <c r="D877" s="798" t="s">
        <v>2357</v>
      </c>
      <c r="E877" s="797"/>
      <c r="F877" s="787" t="str">
        <f>IF($E877 = "", "", VLOOKUP($E877,'[1]levels of intervention'!$A$1:$B$12,2,FALSE))</f>
        <v/>
      </c>
      <c r="G877" s="797"/>
      <c r="H877" s="797" t="s">
        <v>2367</v>
      </c>
      <c r="I877" s="797" t="s">
        <v>1358</v>
      </c>
      <c r="J877" s="797"/>
      <c r="K877" s="797"/>
      <c r="L877" s="797"/>
      <c r="M877" s="797"/>
      <c r="N877" s="797"/>
      <c r="O877" s="797">
        <v>0</v>
      </c>
      <c r="P877" s="797"/>
      <c r="Q877" s="797">
        <v>0</v>
      </c>
      <c r="R877" s="797"/>
      <c r="S877" s="790">
        <f t="shared" si="13"/>
        <v>1</v>
      </c>
      <c r="T877" s="797"/>
      <c r="U877" s="797"/>
    </row>
    <row r="878" spans="1:21" ht="78.599999999999994" thickBot="1">
      <c r="A878" s="791" t="s">
        <v>151</v>
      </c>
      <c r="B878" s="786"/>
      <c r="C878" s="821" t="s">
        <v>160</v>
      </c>
      <c r="D878" s="787" t="s">
        <v>2368</v>
      </c>
      <c r="E878" s="787" t="s">
        <v>2193</v>
      </c>
      <c r="F878" s="787" t="str">
        <f>IF($E878 = "", "", VLOOKUP($E878,'[1]levels of intervention'!$A$1:$B$12,2,FALSE))</f>
        <v>secondary</v>
      </c>
      <c r="G878" s="789"/>
      <c r="H878" s="789" t="s">
        <v>1169</v>
      </c>
      <c r="I878" s="789" t="s">
        <v>1331</v>
      </c>
      <c r="J878" s="789">
        <v>4</v>
      </c>
      <c r="K878" s="789" t="s">
        <v>2353</v>
      </c>
      <c r="L878" s="789"/>
      <c r="M878" s="789"/>
      <c r="N878" s="789"/>
      <c r="O878" s="789">
        <v>0</v>
      </c>
      <c r="P878" s="789">
        <v>1.73472</v>
      </c>
      <c r="Q878" s="789">
        <v>0</v>
      </c>
      <c r="R878" s="790">
        <v>0.2</v>
      </c>
      <c r="S878" s="790">
        <f t="shared" si="13"/>
        <v>0.2</v>
      </c>
      <c r="T878" s="789"/>
      <c r="U878" s="789"/>
    </row>
    <row r="879" spans="1:21" ht="94.2" thickBot="1">
      <c r="A879" s="791" t="s">
        <v>151</v>
      </c>
      <c r="B879" s="786"/>
      <c r="C879" s="821" t="s">
        <v>160</v>
      </c>
      <c r="D879" s="803" t="s">
        <v>2368</v>
      </c>
      <c r="E879" s="787"/>
      <c r="F879" s="787" t="str">
        <f>IF($E879 = "", "", VLOOKUP($E879,'[1]levels of intervention'!$A$1:$B$12,2,FALSE))</f>
        <v/>
      </c>
      <c r="G879" s="789"/>
      <c r="H879" s="789" t="s">
        <v>1170</v>
      </c>
      <c r="I879" s="789" t="s">
        <v>1331</v>
      </c>
      <c r="J879" s="789">
        <v>6</v>
      </c>
      <c r="K879" s="789" t="s">
        <v>2369</v>
      </c>
      <c r="L879" s="789"/>
      <c r="M879" s="789"/>
      <c r="N879" s="789"/>
      <c r="O879" s="789">
        <v>0</v>
      </c>
      <c r="P879" s="789">
        <v>0.92371999999999999</v>
      </c>
      <c r="Q879" s="789">
        <v>0</v>
      </c>
      <c r="R879" s="790">
        <v>0.9</v>
      </c>
      <c r="S879" s="790">
        <f t="shared" si="13"/>
        <v>0.9</v>
      </c>
      <c r="T879" s="789"/>
      <c r="U879" s="789"/>
    </row>
    <row r="880" spans="1:21" ht="78.599999999999994" thickBot="1">
      <c r="A880" s="791" t="s">
        <v>151</v>
      </c>
      <c r="B880" s="786"/>
      <c r="C880" s="821" t="s">
        <v>160</v>
      </c>
      <c r="D880" s="803" t="s">
        <v>2368</v>
      </c>
      <c r="E880" s="787"/>
      <c r="F880" s="787" t="str">
        <f>IF($E880 = "", "", VLOOKUP($E880,'[1]levels of intervention'!$A$1:$B$12,2,FALSE))</f>
        <v/>
      </c>
      <c r="G880" s="789"/>
      <c r="H880" s="789" t="s">
        <v>1168</v>
      </c>
      <c r="I880" s="789" t="s">
        <v>1331</v>
      </c>
      <c r="J880" s="789">
        <v>12</v>
      </c>
      <c r="K880" s="789">
        <v>30</v>
      </c>
      <c r="L880" s="789">
        <v>3</v>
      </c>
      <c r="M880" s="789">
        <v>12</v>
      </c>
      <c r="N880" s="789" t="s">
        <v>2354</v>
      </c>
      <c r="O880" s="789">
        <v>1080</v>
      </c>
      <c r="P880" s="789">
        <v>59</v>
      </c>
      <c r="Q880" s="793">
        <v>63720</v>
      </c>
      <c r="R880" s="790">
        <v>1</v>
      </c>
      <c r="S880" s="790">
        <f t="shared" si="13"/>
        <v>1</v>
      </c>
      <c r="T880" s="789"/>
      <c r="U880" s="788" t="s">
        <v>1701</v>
      </c>
    </row>
    <row r="881" spans="1:21" ht="78.599999999999994" thickBot="1">
      <c r="A881" s="791" t="s">
        <v>151</v>
      </c>
      <c r="B881" s="786"/>
      <c r="C881" s="821" t="s">
        <v>160</v>
      </c>
      <c r="D881" s="803" t="s">
        <v>2368</v>
      </c>
      <c r="E881" s="787"/>
      <c r="F881" s="787" t="str">
        <f>IF($E881 = "", "", VLOOKUP($E881,'[1]levels of intervention'!$A$1:$B$12,2,FALSE))</f>
        <v/>
      </c>
      <c r="G881" s="789"/>
      <c r="H881" s="789" t="s">
        <v>1159</v>
      </c>
      <c r="I881" s="789" t="s">
        <v>1331</v>
      </c>
      <c r="J881" s="789">
        <v>4</v>
      </c>
      <c r="K881" s="789">
        <v>1</v>
      </c>
      <c r="L881" s="789">
        <v>1</v>
      </c>
      <c r="M881" s="789">
        <v>1</v>
      </c>
      <c r="N881" s="789"/>
      <c r="O881" s="789">
        <v>1</v>
      </c>
      <c r="P881" s="789">
        <v>756</v>
      </c>
      <c r="Q881" s="789">
        <v>756</v>
      </c>
      <c r="R881" s="790">
        <v>1</v>
      </c>
      <c r="S881" s="790">
        <f t="shared" si="13"/>
        <v>1</v>
      </c>
      <c r="T881" s="789"/>
      <c r="U881" s="789"/>
    </row>
    <row r="882" spans="1:21" ht="109.8" thickBot="1">
      <c r="A882" s="791" t="s">
        <v>151</v>
      </c>
      <c r="B882" s="786"/>
      <c r="C882" s="821" t="s">
        <v>160</v>
      </c>
      <c r="D882" s="803" t="s">
        <v>2368</v>
      </c>
      <c r="E882" s="787"/>
      <c r="F882" s="787" t="str">
        <f>IF($E882 = "", "", VLOOKUP($E882,'[1]levels of intervention'!$A$1:$B$12,2,FALSE))</f>
        <v/>
      </c>
      <c r="G882" s="789"/>
      <c r="H882" s="789" t="s">
        <v>896</v>
      </c>
      <c r="I882" s="789" t="s">
        <v>1331</v>
      </c>
      <c r="J882" s="789">
        <v>4</v>
      </c>
      <c r="K882" s="789">
        <v>1</v>
      </c>
      <c r="L882" s="789">
        <v>1</v>
      </c>
      <c r="M882" s="789">
        <v>1</v>
      </c>
      <c r="N882" s="789" t="s">
        <v>2344</v>
      </c>
      <c r="O882" s="789">
        <v>1</v>
      </c>
      <c r="P882" s="789">
        <v>800</v>
      </c>
      <c r="Q882" s="789">
        <v>800</v>
      </c>
      <c r="R882" s="790">
        <v>1</v>
      </c>
      <c r="S882" s="790">
        <f t="shared" si="13"/>
        <v>1</v>
      </c>
      <c r="T882" s="789"/>
      <c r="U882" s="788" t="s">
        <v>2345</v>
      </c>
    </row>
    <row r="883" spans="1:21" ht="94.2" thickBot="1">
      <c r="A883" s="791" t="s">
        <v>151</v>
      </c>
      <c r="B883" s="786"/>
      <c r="C883" s="821" t="s">
        <v>160</v>
      </c>
      <c r="D883" s="803" t="s">
        <v>2368</v>
      </c>
      <c r="E883" s="787"/>
      <c r="F883" s="787" t="str">
        <f>IF($E883 = "", "", VLOOKUP($E883,'[1]levels of intervention'!$A$1:$B$12,2,FALSE))</f>
        <v/>
      </c>
      <c r="G883" s="789"/>
      <c r="H883" s="789" t="s">
        <v>1164</v>
      </c>
      <c r="I883" s="789" t="s">
        <v>1331</v>
      </c>
      <c r="J883" s="789">
        <v>2</v>
      </c>
      <c r="K883" s="789">
        <v>2</v>
      </c>
      <c r="L883" s="789"/>
      <c r="M883" s="789" t="s">
        <v>2353</v>
      </c>
      <c r="N883" s="789"/>
      <c r="O883" s="789">
        <v>2</v>
      </c>
      <c r="P883" s="789">
        <v>2882.08</v>
      </c>
      <c r="Q883" s="793">
        <v>5764.16</v>
      </c>
      <c r="R883" s="790">
        <v>0.25</v>
      </c>
      <c r="S883" s="790">
        <f t="shared" si="13"/>
        <v>0.25</v>
      </c>
      <c r="T883" s="789"/>
      <c r="U883" s="789" t="s">
        <v>2138</v>
      </c>
    </row>
    <row r="884" spans="1:21" ht="31.8" thickBot="1">
      <c r="A884" s="791" t="s">
        <v>151</v>
      </c>
      <c r="B884" s="786"/>
      <c r="C884" s="821" t="s">
        <v>160</v>
      </c>
      <c r="D884" s="803" t="s">
        <v>2368</v>
      </c>
      <c r="E884" s="787"/>
      <c r="F884" s="787" t="str">
        <f>IF($E884 = "", "", VLOOKUP($E884,'[1]levels of intervention'!$A$1:$B$12,2,FALSE))</f>
        <v/>
      </c>
      <c r="G884" s="789"/>
      <c r="H884" s="789" t="s">
        <v>1166</v>
      </c>
      <c r="I884" s="789" t="s">
        <v>1331</v>
      </c>
      <c r="J884" s="789">
        <v>360</v>
      </c>
      <c r="K884" s="789">
        <v>360</v>
      </c>
      <c r="L884" s="789">
        <v>1</v>
      </c>
      <c r="M884" s="789">
        <v>12</v>
      </c>
      <c r="N884" s="789" t="s">
        <v>1348</v>
      </c>
      <c r="O884" s="789">
        <v>4320</v>
      </c>
      <c r="P884" s="789">
        <v>6.93</v>
      </c>
      <c r="Q884" s="793">
        <v>29937.599999999999</v>
      </c>
      <c r="R884" s="790">
        <v>0.25</v>
      </c>
      <c r="S884" s="790">
        <f t="shared" si="13"/>
        <v>0.25</v>
      </c>
      <c r="T884" s="789"/>
      <c r="U884" s="812" t="s">
        <v>2105</v>
      </c>
    </row>
    <row r="885" spans="1:21" ht="78.599999999999994" thickBot="1">
      <c r="A885" s="791" t="s">
        <v>151</v>
      </c>
      <c r="B885" s="786"/>
      <c r="C885" s="821" t="s">
        <v>160</v>
      </c>
      <c r="D885" s="803" t="s">
        <v>2368</v>
      </c>
      <c r="E885" s="787"/>
      <c r="F885" s="787" t="str">
        <f>IF($E885 = "", "", VLOOKUP($E885,'[1]levels of intervention'!$A$1:$B$12,2,FALSE))</f>
        <v/>
      </c>
      <c r="G885" s="789"/>
      <c r="H885" s="789" t="s">
        <v>1163</v>
      </c>
      <c r="I885" s="789" t="s">
        <v>1331</v>
      </c>
      <c r="J885" s="789">
        <v>2</v>
      </c>
      <c r="K885" s="789">
        <v>2</v>
      </c>
      <c r="L885" s="789"/>
      <c r="M885" s="789" t="s">
        <v>2353</v>
      </c>
      <c r="N885" s="789"/>
      <c r="O885" s="789">
        <v>2</v>
      </c>
      <c r="P885" s="789">
        <v>2786.7</v>
      </c>
      <c r="Q885" s="793">
        <v>5573.4</v>
      </c>
      <c r="R885" s="790">
        <v>0.25</v>
      </c>
      <c r="S885" s="790">
        <f t="shared" si="13"/>
        <v>0.25</v>
      </c>
      <c r="T885" s="789"/>
      <c r="U885" s="789" t="s">
        <v>2138</v>
      </c>
    </row>
    <row r="886" spans="1:21" ht="31.8" thickBot="1">
      <c r="A886" s="791" t="s">
        <v>151</v>
      </c>
      <c r="B886" s="786"/>
      <c r="C886" s="821" t="s">
        <v>160</v>
      </c>
      <c r="D886" s="803" t="s">
        <v>2368</v>
      </c>
      <c r="E886" s="787"/>
      <c r="F886" s="787" t="str">
        <f>IF($E886 = "", "", VLOOKUP($E886,'[1]levels of intervention'!$A$1:$B$12,2,FALSE))</f>
        <v/>
      </c>
      <c r="G886" s="789"/>
      <c r="H886" s="789" t="s">
        <v>1129</v>
      </c>
      <c r="I886" s="789" t="s">
        <v>1331</v>
      </c>
      <c r="J886" s="789">
        <v>2</v>
      </c>
      <c r="K886" s="789" t="s">
        <v>2353</v>
      </c>
      <c r="L886" s="789"/>
      <c r="M886" s="813" t="s">
        <v>2358</v>
      </c>
      <c r="N886" s="789"/>
      <c r="O886" s="789">
        <v>0</v>
      </c>
      <c r="P886" s="789"/>
      <c r="Q886" s="789">
        <v>0</v>
      </c>
      <c r="R886" s="790">
        <v>1</v>
      </c>
      <c r="S886" s="790">
        <f t="shared" si="13"/>
        <v>1</v>
      </c>
      <c r="T886" s="789"/>
      <c r="U886" s="789" t="s">
        <v>1875</v>
      </c>
    </row>
    <row r="887" spans="1:21" ht="109.8" thickBot="1">
      <c r="A887" s="791" t="s">
        <v>151</v>
      </c>
      <c r="B887" s="786"/>
      <c r="C887" s="821" t="s">
        <v>160</v>
      </c>
      <c r="D887" s="803" t="s">
        <v>2368</v>
      </c>
      <c r="E887" s="787"/>
      <c r="F887" s="787" t="str">
        <f>IF($E887 = "", "", VLOOKUP($E887,'[1]levels of intervention'!$A$1:$B$12,2,FALSE))</f>
        <v/>
      </c>
      <c r="G887" s="789"/>
      <c r="H887" s="789" t="s">
        <v>1162</v>
      </c>
      <c r="I887" s="789" t="s">
        <v>1331</v>
      </c>
      <c r="J887" s="789"/>
      <c r="K887" s="789">
        <v>1</v>
      </c>
      <c r="L887" s="789">
        <v>1</v>
      </c>
      <c r="M887" s="789">
        <v>4</v>
      </c>
      <c r="N887" s="789" t="s">
        <v>2298</v>
      </c>
      <c r="O887" s="789">
        <v>4</v>
      </c>
      <c r="P887" s="789">
        <v>2350</v>
      </c>
      <c r="Q887" s="793">
        <v>9400</v>
      </c>
      <c r="R887" s="790">
        <v>1</v>
      </c>
      <c r="S887" s="790">
        <f t="shared" si="13"/>
        <v>1</v>
      </c>
      <c r="T887" s="789"/>
      <c r="U887" s="788" t="s">
        <v>2325</v>
      </c>
    </row>
    <row r="888" spans="1:21" ht="78.599999999999994" thickBot="1">
      <c r="A888" s="791" t="s">
        <v>151</v>
      </c>
      <c r="B888" s="786"/>
      <c r="C888" s="821" t="s">
        <v>160</v>
      </c>
      <c r="D888" s="803" t="s">
        <v>2368</v>
      </c>
      <c r="E888" s="787"/>
      <c r="F888" s="787" t="str">
        <f>IF($E888 = "", "", VLOOKUP($E888,'[1]levels of intervention'!$A$1:$B$12,2,FALSE))</f>
        <v/>
      </c>
      <c r="G888" s="789"/>
      <c r="H888" s="789" t="s">
        <v>894</v>
      </c>
      <c r="I888" s="789" t="s">
        <v>1331</v>
      </c>
      <c r="J888" s="789">
        <v>1</v>
      </c>
      <c r="K888" s="813" t="s">
        <v>2359</v>
      </c>
      <c r="L888" s="789"/>
      <c r="M888" s="789"/>
      <c r="N888" s="789"/>
      <c r="O888" s="789">
        <v>0</v>
      </c>
      <c r="P888" s="789">
        <v>84.667699999999996</v>
      </c>
      <c r="Q888" s="789">
        <v>0</v>
      </c>
      <c r="R888" s="790">
        <v>1</v>
      </c>
      <c r="S888" s="790">
        <f t="shared" si="13"/>
        <v>1</v>
      </c>
      <c r="T888" s="789"/>
      <c r="U888" s="789" t="s">
        <v>2348</v>
      </c>
    </row>
    <row r="889" spans="1:21" ht="47.4" thickBot="1">
      <c r="A889" s="791" t="s">
        <v>151</v>
      </c>
      <c r="B889" s="786"/>
      <c r="C889" s="821" t="s">
        <v>160</v>
      </c>
      <c r="D889" s="803" t="s">
        <v>2368</v>
      </c>
      <c r="E889" s="787"/>
      <c r="F889" s="787" t="str">
        <f>IF($E889 = "", "", VLOOKUP($E889,'[1]levels of intervention'!$A$1:$B$12,2,FALSE))</f>
        <v/>
      </c>
      <c r="G889" s="789"/>
      <c r="H889" s="789" t="s">
        <v>898</v>
      </c>
      <c r="I889" s="789" t="s">
        <v>1331</v>
      </c>
      <c r="J889" s="789">
        <v>1</v>
      </c>
      <c r="K889" s="789">
        <v>1</v>
      </c>
      <c r="L889" s="789">
        <v>1</v>
      </c>
      <c r="M889" s="789">
        <v>4</v>
      </c>
      <c r="N889" s="789" t="s">
        <v>2308</v>
      </c>
      <c r="O889" s="789">
        <v>4</v>
      </c>
      <c r="P889" s="789">
        <v>220.85</v>
      </c>
      <c r="Q889" s="789">
        <v>883.4</v>
      </c>
      <c r="R889" s="790">
        <v>1</v>
      </c>
      <c r="S889" s="790">
        <f t="shared" si="13"/>
        <v>1</v>
      </c>
      <c r="T889" s="789"/>
      <c r="U889" s="809" t="s">
        <v>938</v>
      </c>
    </row>
    <row r="890" spans="1:21" ht="31.8" thickBot="1">
      <c r="A890" s="791" t="s">
        <v>151</v>
      </c>
      <c r="B890" s="786"/>
      <c r="C890" s="821" t="s">
        <v>160</v>
      </c>
      <c r="D890" s="803" t="s">
        <v>2368</v>
      </c>
      <c r="E890" s="787"/>
      <c r="F890" s="787" t="str">
        <f>IF($E890 = "", "", VLOOKUP($E890,'[1]levels of intervention'!$A$1:$B$12,2,FALSE))</f>
        <v/>
      </c>
      <c r="G890" s="789"/>
      <c r="H890" s="789" t="s">
        <v>1167</v>
      </c>
      <c r="I890" s="789" t="s">
        <v>1331</v>
      </c>
      <c r="J890" s="789">
        <v>4</v>
      </c>
      <c r="K890" s="789">
        <v>1</v>
      </c>
      <c r="L890" s="789">
        <v>1</v>
      </c>
      <c r="M890" s="789">
        <v>4</v>
      </c>
      <c r="N890" s="789" t="s">
        <v>1335</v>
      </c>
      <c r="O890" s="789">
        <v>4</v>
      </c>
      <c r="P890" s="789">
        <v>164.95</v>
      </c>
      <c r="Q890" s="789">
        <v>659.8</v>
      </c>
      <c r="R890" s="790">
        <v>1</v>
      </c>
      <c r="S890" s="790">
        <f t="shared" si="13"/>
        <v>1</v>
      </c>
      <c r="T890" s="789" t="s">
        <v>2370</v>
      </c>
      <c r="U890" s="809" t="s">
        <v>2305</v>
      </c>
    </row>
    <row r="891" spans="1:21" ht="78.599999999999994" thickBot="1">
      <c r="A891" s="791" t="s">
        <v>151</v>
      </c>
      <c r="B891" s="786"/>
      <c r="C891" s="821" t="s">
        <v>160</v>
      </c>
      <c r="D891" s="803" t="s">
        <v>2368</v>
      </c>
      <c r="E891" s="787"/>
      <c r="F891" s="787" t="str">
        <f>IF($E891 = "", "", VLOOKUP($E891,'[1]levels of intervention'!$A$1:$B$12,2,FALSE))</f>
        <v/>
      </c>
      <c r="G891" s="789"/>
      <c r="H891" s="789" t="s">
        <v>1030</v>
      </c>
      <c r="I891" s="789" t="s">
        <v>1331</v>
      </c>
      <c r="J891" s="789">
        <v>4</v>
      </c>
      <c r="K891" s="789" t="s">
        <v>2353</v>
      </c>
      <c r="L891" s="789"/>
      <c r="M891" s="789" t="s">
        <v>2360</v>
      </c>
      <c r="N891" s="789"/>
      <c r="O891" s="789">
        <v>0</v>
      </c>
      <c r="P891" s="789">
        <v>59</v>
      </c>
      <c r="Q891" s="789">
        <v>0</v>
      </c>
      <c r="R891" s="790">
        <v>1</v>
      </c>
      <c r="S891" s="790">
        <f t="shared" si="13"/>
        <v>1</v>
      </c>
      <c r="T891" s="789"/>
      <c r="U891" s="789"/>
    </row>
    <row r="892" spans="1:21" ht="94.2" thickBot="1">
      <c r="A892" s="791" t="s">
        <v>151</v>
      </c>
      <c r="B892" s="786"/>
      <c r="C892" s="821" t="s">
        <v>160</v>
      </c>
      <c r="D892" s="803" t="s">
        <v>2368</v>
      </c>
      <c r="E892" s="787"/>
      <c r="F892" s="787" t="str">
        <f>IF($E892 = "", "", VLOOKUP($E892,'[1]levels of intervention'!$A$1:$B$12,2,FALSE))</f>
        <v/>
      </c>
      <c r="G892" s="789"/>
      <c r="H892" s="789" t="s">
        <v>932</v>
      </c>
      <c r="I892" s="789" t="s">
        <v>1331</v>
      </c>
      <c r="J892" s="789">
        <v>3</v>
      </c>
      <c r="K892" s="789" t="s">
        <v>2353</v>
      </c>
      <c r="L892" s="789"/>
      <c r="M892" s="789"/>
      <c r="N892" s="789"/>
      <c r="O892" s="789">
        <v>0</v>
      </c>
      <c r="P892" s="789">
        <v>37.690399999999997</v>
      </c>
      <c r="Q892" s="789">
        <v>0</v>
      </c>
      <c r="R892" s="790">
        <v>1</v>
      </c>
      <c r="S892" s="790">
        <f t="shared" si="13"/>
        <v>1</v>
      </c>
      <c r="T892" s="789"/>
      <c r="U892" s="789" t="s">
        <v>2347</v>
      </c>
    </row>
    <row r="893" spans="1:21" ht="63" thickBot="1">
      <c r="A893" s="791" t="s">
        <v>151</v>
      </c>
      <c r="B893" s="786"/>
      <c r="C893" s="821" t="s">
        <v>160</v>
      </c>
      <c r="D893" s="803" t="s">
        <v>2368</v>
      </c>
      <c r="E893" s="787"/>
      <c r="F893" s="787" t="str">
        <f>IF($E893 = "", "", VLOOKUP($E893,'[1]levels of intervention'!$A$1:$B$12,2,FALSE))</f>
        <v/>
      </c>
      <c r="G893" s="789"/>
      <c r="H893" s="789" t="s">
        <v>891</v>
      </c>
      <c r="I893" s="789" t="s">
        <v>1331</v>
      </c>
      <c r="J893" s="789">
        <v>4</v>
      </c>
      <c r="K893" s="789">
        <v>0.1</v>
      </c>
      <c r="L893" s="789">
        <v>1</v>
      </c>
      <c r="M893" s="789">
        <v>4</v>
      </c>
      <c r="N893" s="789"/>
      <c r="O893" s="789">
        <v>0.4</v>
      </c>
      <c r="P893" s="793">
        <v>2689.81</v>
      </c>
      <c r="Q893" s="793">
        <v>1075.92</v>
      </c>
      <c r="R893" s="790">
        <v>1</v>
      </c>
      <c r="S893" s="790">
        <f t="shared" si="13"/>
        <v>1</v>
      </c>
      <c r="T893" s="789"/>
      <c r="U893" s="789"/>
    </row>
    <row r="894" spans="1:21" ht="16.2" thickBot="1">
      <c r="A894" s="798" t="s">
        <v>151</v>
      </c>
      <c r="B894" s="797"/>
      <c r="C894" s="821" t="s">
        <v>160</v>
      </c>
      <c r="D894" s="798" t="s">
        <v>2368</v>
      </c>
      <c r="E894" s="797"/>
      <c r="F894" s="787" t="str">
        <f>IF($E894 = "", "", VLOOKUP($E894,'[1]levels of intervention'!$A$1:$B$12,2,FALSE))</f>
        <v/>
      </c>
      <c r="G894" s="797"/>
      <c r="H894" s="797" t="s">
        <v>1165</v>
      </c>
      <c r="I894" s="797" t="s">
        <v>1358</v>
      </c>
      <c r="J894" s="797">
        <v>10</v>
      </c>
      <c r="K894" s="797"/>
      <c r="L894" s="797"/>
      <c r="M894" s="798" t="s">
        <v>2362</v>
      </c>
      <c r="N894" s="797"/>
      <c r="O894" s="797">
        <v>0</v>
      </c>
      <c r="P894" s="797"/>
      <c r="Q894" s="797">
        <v>0</v>
      </c>
      <c r="R894" s="805">
        <v>1</v>
      </c>
      <c r="S894" s="790">
        <f t="shared" si="13"/>
        <v>1</v>
      </c>
      <c r="T894" s="797"/>
      <c r="U894" s="797"/>
    </row>
    <row r="895" spans="1:21" ht="31.8" thickBot="1">
      <c r="A895" s="791" t="s">
        <v>151</v>
      </c>
      <c r="B895" s="786"/>
      <c r="C895" s="821" t="s">
        <v>160</v>
      </c>
      <c r="D895" s="803" t="s">
        <v>2368</v>
      </c>
      <c r="E895" s="787"/>
      <c r="F895" s="787" t="str">
        <f>IF($E895 = "", "", VLOOKUP($E895,'[1]levels of intervention'!$A$1:$B$12,2,FALSE))</f>
        <v/>
      </c>
      <c r="G895" s="789"/>
      <c r="H895" s="789" t="s">
        <v>2363</v>
      </c>
      <c r="I895" s="789" t="s">
        <v>1358</v>
      </c>
      <c r="J895" s="789" t="s">
        <v>2364</v>
      </c>
      <c r="K895" s="789" t="s">
        <v>2302</v>
      </c>
      <c r="L895" s="789"/>
      <c r="M895" s="789"/>
      <c r="N895" s="789"/>
      <c r="O895" s="789">
        <v>0</v>
      </c>
      <c r="P895" s="789"/>
      <c r="Q895" s="789">
        <v>0</v>
      </c>
      <c r="R895" s="790">
        <v>1</v>
      </c>
      <c r="S895" s="790">
        <f t="shared" si="13"/>
        <v>1</v>
      </c>
      <c r="T895" s="789"/>
      <c r="U895" s="789"/>
    </row>
    <row r="896" spans="1:21" ht="18" thickBot="1">
      <c r="A896" s="791" t="s">
        <v>151</v>
      </c>
      <c r="B896" s="786"/>
      <c r="C896" s="821" t="s">
        <v>160</v>
      </c>
      <c r="D896" s="803" t="s">
        <v>2368</v>
      </c>
      <c r="E896" s="787"/>
      <c r="F896" s="787" t="str">
        <f>IF($E896 = "", "", VLOOKUP($E896,'[1]levels of intervention'!$A$1:$B$12,2,FALSE))</f>
        <v/>
      </c>
      <c r="G896" s="789"/>
      <c r="H896" s="789" t="s">
        <v>2365</v>
      </c>
      <c r="I896" s="789" t="s">
        <v>1358</v>
      </c>
      <c r="J896" s="789" t="s">
        <v>2364</v>
      </c>
      <c r="K896" s="789" t="s">
        <v>2302</v>
      </c>
      <c r="L896" s="789"/>
      <c r="M896" s="813" t="s">
        <v>2366</v>
      </c>
      <c r="N896" s="789"/>
      <c r="O896" s="789">
        <v>0</v>
      </c>
      <c r="P896" s="789"/>
      <c r="Q896" s="789">
        <v>0</v>
      </c>
      <c r="R896" s="790">
        <v>1</v>
      </c>
      <c r="S896" s="790">
        <f t="shared" si="13"/>
        <v>1</v>
      </c>
      <c r="T896" s="789"/>
      <c r="U896" s="789"/>
    </row>
    <row r="897" spans="1:21" ht="16.2" thickBot="1">
      <c r="A897" s="798" t="s">
        <v>151</v>
      </c>
      <c r="B897" s="797"/>
      <c r="C897" s="821" t="s">
        <v>160</v>
      </c>
      <c r="D897" s="798" t="s">
        <v>2368</v>
      </c>
      <c r="E897" s="797"/>
      <c r="F897" s="787" t="str">
        <f>IF($E897 = "", "", VLOOKUP($E897,'[1]levels of intervention'!$A$1:$B$12,2,FALSE))</f>
        <v/>
      </c>
      <c r="G897" s="797"/>
      <c r="H897" s="797" t="s">
        <v>2367</v>
      </c>
      <c r="I897" s="797" t="s">
        <v>1358</v>
      </c>
      <c r="J897" s="797"/>
      <c r="K897" s="797"/>
      <c r="L897" s="797"/>
      <c r="M897" s="797"/>
      <c r="N897" s="797"/>
      <c r="O897" s="797">
        <v>0</v>
      </c>
      <c r="P897" s="797"/>
      <c r="Q897" s="797">
        <v>0</v>
      </c>
      <c r="R897" s="805">
        <v>1</v>
      </c>
      <c r="S897" s="790">
        <f t="shared" si="13"/>
        <v>1</v>
      </c>
      <c r="T897" s="797"/>
      <c r="U897" s="797"/>
    </row>
    <row r="898" spans="1:21" ht="31.8" thickBot="1">
      <c r="A898" s="798" t="s">
        <v>151</v>
      </c>
      <c r="B898" s="797"/>
      <c r="C898" s="821" t="s">
        <v>55</v>
      </c>
      <c r="D898" s="798" t="s">
        <v>2371</v>
      </c>
      <c r="E898" s="797"/>
      <c r="F898" s="787" t="str">
        <f>IF($E898 = "", "", VLOOKUP($E898,'[1]levels of intervention'!$A$1:$B$12,2,FALSE))</f>
        <v/>
      </c>
      <c r="G898" s="797"/>
      <c r="H898" s="797" t="s">
        <v>2322</v>
      </c>
      <c r="I898" s="797" t="s">
        <v>1358</v>
      </c>
      <c r="J898" s="797"/>
      <c r="K898" s="797"/>
      <c r="L898" s="797"/>
      <c r="M898" s="798" t="s">
        <v>2323</v>
      </c>
      <c r="N898" s="797"/>
      <c r="O898" s="797">
        <v>0</v>
      </c>
      <c r="P898" s="797"/>
      <c r="Q898" s="797">
        <v>0</v>
      </c>
      <c r="R898" s="805">
        <v>1</v>
      </c>
      <c r="S898" s="790">
        <f t="shared" si="13"/>
        <v>1</v>
      </c>
      <c r="T898" s="797"/>
      <c r="U898" s="797"/>
    </row>
    <row r="899" spans="1:21" ht="16.2" thickBot="1">
      <c r="A899" s="798" t="s">
        <v>151</v>
      </c>
      <c r="B899" s="797"/>
      <c r="C899" s="821" t="s">
        <v>55</v>
      </c>
      <c r="D899" s="798" t="s">
        <v>2371</v>
      </c>
      <c r="E899" s="797"/>
      <c r="F899" s="787" t="str">
        <f>IF($E899 = "", "", VLOOKUP($E899,'[1]levels of intervention'!$A$1:$B$12,2,FALSE))</f>
        <v/>
      </c>
      <c r="G899" s="797"/>
      <c r="H899" s="797" t="s">
        <v>1696</v>
      </c>
      <c r="I899" s="797" t="s">
        <v>1358</v>
      </c>
      <c r="J899" s="797"/>
      <c r="K899" s="797"/>
      <c r="L899" s="797"/>
      <c r="M899" s="797" t="s">
        <v>1312</v>
      </c>
      <c r="N899" s="797"/>
      <c r="O899" s="797">
        <v>0</v>
      </c>
      <c r="P899" s="797"/>
      <c r="Q899" s="797">
        <v>0</v>
      </c>
      <c r="R899" s="805">
        <v>1</v>
      </c>
      <c r="S899" s="790">
        <f t="shared" si="13"/>
        <v>1</v>
      </c>
      <c r="T899" s="797"/>
      <c r="U899" s="797"/>
    </row>
    <row r="900" spans="1:21" ht="16.2" thickBot="1">
      <c r="A900" s="798" t="s">
        <v>151</v>
      </c>
      <c r="B900" s="797"/>
      <c r="C900" s="821" t="s">
        <v>55</v>
      </c>
      <c r="D900" s="798" t="s">
        <v>2371</v>
      </c>
      <c r="E900" s="797"/>
      <c r="F900" s="787" t="str">
        <f>IF($E900 = "", "", VLOOKUP($E900,'[1]levels of intervention'!$A$1:$B$12,2,FALSE))</f>
        <v/>
      </c>
      <c r="G900" s="797"/>
      <c r="H900" s="797" t="s">
        <v>2312</v>
      </c>
      <c r="I900" s="797" t="s">
        <v>1358</v>
      </c>
      <c r="J900" s="797"/>
      <c r="K900" s="797"/>
      <c r="L900" s="797"/>
      <c r="M900" s="797" t="s">
        <v>1312</v>
      </c>
      <c r="N900" s="797"/>
      <c r="O900" s="797">
        <v>0</v>
      </c>
      <c r="P900" s="797"/>
      <c r="Q900" s="797">
        <v>0</v>
      </c>
      <c r="R900" s="805">
        <v>1</v>
      </c>
      <c r="S900" s="790">
        <f t="shared" ref="S900:S963" si="14">IF(R900="",1,R900)</f>
        <v>1</v>
      </c>
      <c r="T900" s="797"/>
      <c r="U900" s="797"/>
    </row>
    <row r="901" spans="1:21" ht="16.2" thickBot="1">
      <c r="A901" s="798" t="s">
        <v>151</v>
      </c>
      <c r="B901" s="797"/>
      <c r="C901" s="821" t="s">
        <v>55</v>
      </c>
      <c r="D901" s="798" t="s">
        <v>2371</v>
      </c>
      <c r="E901" s="797"/>
      <c r="F901" s="787" t="str">
        <f>IF($E901 = "", "", VLOOKUP($E901,'[1]levels of intervention'!$A$1:$B$12,2,FALSE))</f>
        <v/>
      </c>
      <c r="G901" s="797"/>
      <c r="H901" s="797" t="s">
        <v>1202</v>
      </c>
      <c r="I901" s="797" t="s">
        <v>1358</v>
      </c>
      <c r="J901" s="797"/>
      <c r="K901" s="797"/>
      <c r="L901" s="797"/>
      <c r="M901" s="797" t="s">
        <v>1312</v>
      </c>
      <c r="N901" s="797"/>
      <c r="O901" s="797">
        <v>0</v>
      </c>
      <c r="P901" s="797"/>
      <c r="Q901" s="797">
        <v>0</v>
      </c>
      <c r="R901" s="805">
        <v>1</v>
      </c>
      <c r="S901" s="790">
        <f t="shared" si="14"/>
        <v>1</v>
      </c>
      <c r="T901" s="797"/>
      <c r="U901" s="797"/>
    </row>
    <row r="902" spans="1:21" ht="18" thickBot="1">
      <c r="A902" s="791" t="s">
        <v>151</v>
      </c>
      <c r="B902" s="786"/>
      <c r="C902" s="821" t="s">
        <v>55</v>
      </c>
      <c r="D902" s="803" t="s">
        <v>2371</v>
      </c>
      <c r="E902" s="787"/>
      <c r="F902" s="787" t="str">
        <f>IF($E902 = "", "", VLOOKUP($E902,'[1]levels of intervention'!$A$1:$B$12,2,FALSE))</f>
        <v/>
      </c>
      <c r="G902" s="789"/>
      <c r="H902" s="789" t="s">
        <v>1930</v>
      </c>
      <c r="I902" s="789" t="s">
        <v>1358</v>
      </c>
      <c r="J902" s="789" t="s">
        <v>2349</v>
      </c>
      <c r="K902" s="789" t="s">
        <v>2302</v>
      </c>
      <c r="L902" s="789"/>
      <c r="M902" s="789"/>
      <c r="N902" s="789"/>
      <c r="O902" s="789">
        <v>0</v>
      </c>
      <c r="P902" s="789"/>
      <c r="Q902" s="789">
        <v>0</v>
      </c>
      <c r="R902" s="790">
        <v>1</v>
      </c>
      <c r="S902" s="790">
        <f t="shared" si="14"/>
        <v>1</v>
      </c>
      <c r="T902" s="789"/>
      <c r="U902" s="789"/>
    </row>
    <row r="903" spans="1:21" ht="31.8" thickBot="1">
      <c r="A903" s="791" t="s">
        <v>151</v>
      </c>
      <c r="B903" s="786"/>
      <c r="C903" s="787" t="s">
        <v>749</v>
      </c>
      <c r="D903" s="787" t="s">
        <v>749</v>
      </c>
      <c r="E903" s="787" t="s">
        <v>2193</v>
      </c>
      <c r="F903" s="787" t="str">
        <f>IF($E903 = "", "", VLOOKUP($E903,'[1]levels of intervention'!$A$1:$B$12,2,FALSE))</f>
        <v>secondary</v>
      </c>
      <c r="G903" s="789"/>
      <c r="H903" s="812" t="s">
        <v>1179</v>
      </c>
      <c r="I903" s="789" t="s">
        <v>1331</v>
      </c>
      <c r="J903" s="789"/>
      <c r="K903" s="789">
        <v>60</v>
      </c>
      <c r="L903" s="789">
        <v>1</v>
      </c>
      <c r="M903" s="789">
        <v>12</v>
      </c>
      <c r="N903" s="789" t="s">
        <v>2344</v>
      </c>
      <c r="O903" s="789">
        <v>720</v>
      </c>
      <c r="P903" s="789">
        <v>265.5</v>
      </c>
      <c r="Q903" s="793">
        <v>191160</v>
      </c>
      <c r="R903" s="790">
        <v>1</v>
      </c>
      <c r="S903" s="790">
        <f t="shared" si="14"/>
        <v>1</v>
      </c>
      <c r="T903" s="789" t="s">
        <v>2372</v>
      </c>
      <c r="U903" s="788" t="s">
        <v>1312</v>
      </c>
    </row>
    <row r="904" spans="1:21" ht="109.8" thickBot="1">
      <c r="A904" s="791" t="s">
        <v>151</v>
      </c>
      <c r="B904" s="786"/>
      <c r="C904" s="787" t="s">
        <v>749</v>
      </c>
      <c r="D904" s="803" t="s">
        <v>749</v>
      </c>
      <c r="E904" s="787"/>
      <c r="F904" s="787" t="str">
        <f>IF($E904 = "", "", VLOOKUP($E904,'[1]levels of intervention'!$A$1:$B$12,2,FALSE))</f>
        <v/>
      </c>
      <c r="G904" s="789"/>
      <c r="H904" s="789" t="s">
        <v>896</v>
      </c>
      <c r="I904" s="789" t="s">
        <v>1331</v>
      </c>
      <c r="J904" s="789">
        <v>4</v>
      </c>
      <c r="K904" s="789">
        <v>1</v>
      </c>
      <c r="L904" s="789">
        <v>1</v>
      </c>
      <c r="M904" s="789">
        <v>1</v>
      </c>
      <c r="N904" s="789" t="s">
        <v>2344</v>
      </c>
      <c r="O904" s="789">
        <v>1</v>
      </c>
      <c r="P904" s="789">
        <v>800</v>
      </c>
      <c r="Q904" s="789">
        <v>800</v>
      </c>
      <c r="R904" s="790">
        <v>1</v>
      </c>
      <c r="S904" s="790">
        <f t="shared" si="14"/>
        <v>1</v>
      </c>
      <c r="T904" s="789"/>
      <c r="U904" s="788" t="s">
        <v>2345</v>
      </c>
    </row>
    <row r="905" spans="1:21" ht="125.4" thickBot="1">
      <c r="A905" s="791" t="s">
        <v>151</v>
      </c>
      <c r="B905" s="786"/>
      <c r="C905" s="787" t="s">
        <v>749</v>
      </c>
      <c r="D905" s="803" t="s">
        <v>749</v>
      </c>
      <c r="E905" s="787"/>
      <c r="F905" s="787" t="str">
        <f>IF($E905 = "", "", VLOOKUP($E905,'[1]levels of intervention'!$A$1:$B$12,2,FALSE))</f>
        <v/>
      </c>
      <c r="G905" s="789"/>
      <c r="H905" s="789" t="s">
        <v>1122</v>
      </c>
      <c r="I905" s="789" t="s">
        <v>1331</v>
      </c>
      <c r="J905" s="789"/>
      <c r="K905" s="789">
        <v>1</v>
      </c>
      <c r="L905" s="789">
        <v>1</v>
      </c>
      <c r="M905" s="789">
        <v>1</v>
      </c>
      <c r="N905" s="789" t="s">
        <v>2344</v>
      </c>
      <c r="O905" s="789">
        <v>1</v>
      </c>
      <c r="P905" s="793">
        <v>1950</v>
      </c>
      <c r="Q905" s="793">
        <v>1950</v>
      </c>
      <c r="R905" s="790">
        <v>1</v>
      </c>
      <c r="S905" s="790">
        <f t="shared" si="14"/>
        <v>1</v>
      </c>
      <c r="T905" s="789"/>
      <c r="U905" s="788" t="s">
        <v>2317</v>
      </c>
    </row>
    <row r="906" spans="1:21" ht="31.8" thickBot="1">
      <c r="A906" s="798" t="s">
        <v>151</v>
      </c>
      <c r="B906" s="797"/>
      <c r="C906" s="787" t="s">
        <v>749</v>
      </c>
      <c r="D906" s="798" t="s">
        <v>749</v>
      </c>
      <c r="E906" s="797"/>
      <c r="F906" s="787" t="str">
        <f>IF($E906 = "", "", VLOOKUP($E906,'[1]levels of intervention'!$A$1:$B$12,2,FALSE))</f>
        <v/>
      </c>
      <c r="G906" s="797"/>
      <c r="H906" s="797" t="s">
        <v>1129</v>
      </c>
      <c r="I906" s="797" t="s">
        <v>1331</v>
      </c>
      <c r="J906" s="797"/>
      <c r="K906" s="797"/>
      <c r="L906" s="797"/>
      <c r="M906" s="798" t="s">
        <v>2358</v>
      </c>
      <c r="N906" s="797"/>
      <c r="O906" s="797">
        <v>0</v>
      </c>
      <c r="P906" s="797"/>
      <c r="Q906" s="797">
        <v>0</v>
      </c>
      <c r="R906" s="805">
        <v>1</v>
      </c>
      <c r="S906" s="790">
        <f t="shared" si="14"/>
        <v>1</v>
      </c>
      <c r="T906" s="797"/>
      <c r="U906" s="797"/>
    </row>
    <row r="907" spans="1:21" ht="31.8" thickBot="1">
      <c r="A907" s="791" t="s">
        <v>151</v>
      </c>
      <c r="B907" s="786"/>
      <c r="C907" s="787" t="s">
        <v>749</v>
      </c>
      <c r="D907" s="803" t="s">
        <v>749</v>
      </c>
      <c r="E907" s="787"/>
      <c r="F907" s="787" t="str">
        <f>IF($E907 = "", "", VLOOKUP($E907,'[1]levels of intervention'!$A$1:$B$12,2,FALSE))</f>
        <v/>
      </c>
      <c r="G907" s="789"/>
      <c r="H907" s="789" t="s">
        <v>1178</v>
      </c>
      <c r="I907" s="789" t="s">
        <v>1331</v>
      </c>
      <c r="J907" s="789">
        <v>4</v>
      </c>
      <c r="K907" s="789">
        <v>0.01</v>
      </c>
      <c r="L907" s="789">
        <v>1</v>
      </c>
      <c r="M907" s="789">
        <v>4</v>
      </c>
      <c r="N907" s="789"/>
      <c r="O907" s="789">
        <v>0.04</v>
      </c>
      <c r="P907" s="789">
        <v>1079</v>
      </c>
      <c r="Q907" s="789">
        <v>43.16</v>
      </c>
      <c r="R907" s="790">
        <v>1</v>
      </c>
      <c r="S907" s="790">
        <f t="shared" si="14"/>
        <v>1</v>
      </c>
      <c r="T907" s="789"/>
      <c r="U907" s="789"/>
    </row>
    <row r="908" spans="1:21" ht="78.599999999999994" thickBot="1">
      <c r="A908" s="791" t="s">
        <v>151</v>
      </c>
      <c r="B908" s="786"/>
      <c r="C908" s="787" t="s">
        <v>749</v>
      </c>
      <c r="D908" s="803" t="s">
        <v>749</v>
      </c>
      <c r="E908" s="787"/>
      <c r="F908" s="787" t="str">
        <f>IF($E908 = "", "", VLOOKUP($E908,'[1]levels of intervention'!$A$1:$B$12,2,FALSE))</f>
        <v/>
      </c>
      <c r="G908" s="789"/>
      <c r="H908" s="789" t="s">
        <v>894</v>
      </c>
      <c r="I908" s="789" t="s">
        <v>1331</v>
      </c>
      <c r="J908" s="789">
        <v>4</v>
      </c>
      <c r="K908" s="789">
        <v>1</v>
      </c>
      <c r="L908" s="789">
        <v>1</v>
      </c>
      <c r="M908" s="789">
        <v>4</v>
      </c>
      <c r="N908" s="789"/>
      <c r="O908" s="789">
        <v>4</v>
      </c>
      <c r="P908" s="789">
        <v>84.667699999999996</v>
      </c>
      <c r="Q908" s="789">
        <v>338.67</v>
      </c>
      <c r="R908" s="790">
        <v>1</v>
      </c>
      <c r="S908" s="790">
        <f t="shared" si="14"/>
        <v>1</v>
      </c>
      <c r="T908" s="789"/>
      <c r="U908" s="789" t="s">
        <v>2348</v>
      </c>
    </row>
    <row r="909" spans="1:21" ht="47.4" thickBot="1">
      <c r="A909" s="791" t="s">
        <v>151</v>
      </c>
      <c r="B909" s="786"/>
      <c r="C909" s="787" t="s">
        <v>749</v>
      </c>
      <c r="D909" s="803" t="s">
        <v>749</v>
      </c>
      <c r="E909" s="787"/>
      <c r="F909" s="787" t="str">
        <f>IF($E909 = "", "", VLOOKUP($E909,'[1]levels of intervention'!$A$1:$B$12,2,FALSE))</f>
        <v/>
      </c>
      <c r="G909" s="789"/>
      <c r="H909" s="789" t="s">
        <v>898</v>
      </c>
      <c r="I909" s="789" t="s">
        <v>1331</v>
      </c>
      <c r="J909" s="789">
        <v>4</v>
      </c>
      <c r="K909" s="789">
        <v>1</v>
      </c>
      <c r="L909" s="789">
        <v>1</v>
      </c>
      <c r="M909" s="789">
        <v>4</v>
      </c>
      <c r="N909" s="789" t="s">
        <v>2308</v>
      </c>
      <c r="O909" s="789">
        <v>4</v>
      </c>
      <c r="P909" s="789">
        <v>220.85</v>
      </c>
      <c r="Q909" s="789">
        <v>883.4</v>
      </c>
      <c r="R909" s="790">
        <v>1</v>
      </c>
      <c r="S909" s="790">
        <f t="shared" si="14"/>
        <v>1</v>
      </c>
      <c r="T909" s="789"/>
      <c r="U909" s="809" t="s">
        <v>938</v>
      </c>
    </row>
    <row r="910" spans="1:21" ht="31.8" thickBot="1">
      <c r="A910" s="791" t="s">
        <v>151</v>
      </c>
      <c r="B910" s="786"/>
      <c r="C910" s="787" t="s">
        <v>749</v>
      </c>
      <c r="D910" s="803" t="s">
        <v>749</v>
      </c>
      <c r="E910" s="787"/>
      <c r="F910" s="787" t="str">
        <f>IF($E910 = "", "", VLOOKUP($E910,'[1]levels of intervention'!$A$1:$B$12,2,FALSE))</f>
        <v/>
      </c>
      <c r="G910" s="789"/>
      <c r="H910" s="789" t="s">
        <v>2363</v>
      </c>
      <c r="I910" s="789" t="s">
        <v>1358</v>
      </c>
      <c r="J910" s="789" t="s">
        <v>2364</v>
      </c>
      <c r="K910" s="789" t="s">
        <v>2302</v>
      </c>
      <c r="L910" s="789"/>
      <c r="M910" s="789"/>
      <c r="N910" s="789"/>
      <c r="O910" s="789">
        <v>0</v>
      </c>
      <c r="P910" s="789"/>
      <c r="Q910" s="789">
        <v>0</v>
      </c>
      <c r="R910" s="790">
        <v>1</v>
      </c>
      <c r="S910" s="790">
        <f t="shared" si="14"/>
        <v>1</v>
      </c>
      <c r="T910" s="789"/>
      <c r="U910" s="789"/>
    </row>
    <row r="911" spans="1:21" ht="18" thickBot="1">
      <c r="A911" s="791" t="s">
        <v>151</v>
      </c>
      <c r="B911" s="786"/>
      <c r="C911" s="787" t="s">
        <v>749</v>
      </c>
      <c r="D911" s="803" t="s">
        <v>749</v>
      </c>
      <c r="E911" s="787"/>
      <c r="F911" s="787" t="str">
        <f>IF($E911 = "", "", VLOOKUP($E911,'[1]levels of intervention'!$A$1:$B$12,2,FALSE))</f>
        <v/>
      </c>
      <c r="G911" s="789"/>
      <c r="H911" s="789" t="s">
        <v>2365</v>
      </c>
      <c r="I911" s="789" t="s">
        <v>1358</v>
      </c>
      <c r="J911" s="789" t="s">
        <v>2364</v>
      </c>
      <c r="K911" s="789" t="s">
        <v>2302</v>
      </c>
      <c r="L911" s="789"/>
      <c r="M911" s="813" t="s">
        <v>2366</v>
      </c>
      <c r="N911" s="789"/>
      <c r="O911" s="789">
        <v>0</v>
      </c>
      <c r="P911" s="789"/>
      <c r="Q911" s="789">
        <v>0</v>
      </c>
      <c r="R911" s="790">
        <v>1</v>
      </c>
      <c r="S911" s="790">
        <f t="shared" si="14"/>
        <v>1</v>
      </c>
      <c r="T911" s="789"/>
      <c r="U911" s="789"/>
    </row>
    <row r="912" spans="1:21" ht="16.2" thickBot="1">
      <c r="A912" s="798" t="s">
        <v>151</v>
      </c>
      <c r="B912" s="797"/>
      <c r="C912" s="787" t="s">
        <v>749</v>
      </c>
      <c r="D912" s="798" t="s">
        <v>749</v>
      </c>
      <c r="E912" s="797"/>
      <c r="F912" s="787" t="str">
        <f>IF($E912 = "", "", VLOOKUP($E912,'[1]levels of intervention'!$A$1:$B$12,2,FALSE))</f>
        <v/>
      </c>
      <c r="G912" s="797"/>
      <c r="H912" s="797" t="s">
        <v>2367</v>
      </c>
      <c r="I912" s="797" t="s">
        <v>1358</v>
      </c>
      <c r="J912" s="797"/>
      <c r="K912" s="797"/>
      <c r="L912" s="797"/>
      <c r="M912" s="797"/>
      <c r="N912" s="797"/>
      <c r="O912" s="797">
        <v>0</v>
      </c>
      <c r="P912" s="797"/>
      <c r="Q912" s="797">
        <v>0</v>
      </c>
      <c r="R912" s="805">
        <v>1</v>
      </c>
      <c r="S912" s="790">
        <f t="shared" si="14"/>
        <v>1</v>
      </c>
      <c r="T912" s="797"/>
      <c r="U912" s="797"/>
    </row>
    <row r="913" spans="1:21" ht="16.2" thickBot="1">
      <c r="A913" s="798" t="s">
        <v>151</v>
      </c>
      <c r="B913" s="797"/>
      <c r="C913" s="816" t="s">
        <v>55</v>
      </c>
      <c r="D913" s="798" t="s">
        <v>2373</v>
      </c>
      <c r="E913" s="797"/>
      <c r="F913" s="787" t="str">
        <f>IF($E913 = "", "", VLOOKUP($E913,'[1]levels of intervention'!$A$1:$B$12,2,FALSE))</f>
        <v/>
      </c>
      <c r="G913" s="797"/>
      <c r="H913" s="797" t="s">
        <v>2312</v>
      </c>
      <c r="I913" s="797" t="s">
        <v>1358</v>
      </c>
      <c r="J913" s="797"/>
      <c r="K913" s="797"/>
      <c r="L913" s="797"/>
      <c r="M913" s="797" t="s">
        <v>1312</v>
      </c>
      <c r="N913" s="797"/>
      <c r="O913" s="797">
        <v>0</v>
      </c>
      <c r="P913" s="797"/>
      <c r="Q913" s="797">
        <v>0</v>
      </c>
      <c r="R913" s="805">
        <v>1</v>
      </c>
      <c r="S913" s="790">
        <f t="shared" si="14"/>
        <v>1</v>
      </c>
      <c r="T913" s="797"/>
      <c r="U913" s="797"/>
    </row>
    <row r="914" spans="1:21" ht="31.8" thickBot="1">
      <c r="A914" s="798" t="s">
        <v>151</v>
      </c>
      <c r="B914" s="797"/>
      <c r="C914" s="816" t="s">
        <v>55</v>
      </c>
      <c r="D914" s="797"/>
      <c r="E914" s="797"/>
      <c r="F914" s="787" t="str">
        <f>IF($E914 = "", "", VLOOKUP($E914,'[1]levels of intervention'!$A$1:$B$12,2,FALSE))</f>
        <v/>
      </c>
      <c r="G914" s="797"/>
      <c r="H914" s="797" t="s">
        <v>1202</v>
      </c>
      <c r="I914" s="797" t="s">
        <v>1331</v>
      </c>
      <c r="J914" s="797"/>
      <c r="K914" s="797"/>
      <c r="L914" s="797"/>
      <c r="M914" s="797" t="s">
        <v>1312</v>
      </c>
      <c r="N914" s="797"/>
      <c r="O914" s="797">
        <v>0</v>
      </c>
      <c r="P914" s="797"/>
      <c r="Q914" s="797">
        <v>0</v>
      </c>
      <c r="R914" s="805">
        <v>1</v>
      </c>
      <c r="S914" s="790">
        <f t="shared" si="14"/>
        <v>1</v>
      </c>
      <c r="T914" s="797"/>
      <c r="U914" s="797"/>
    </row>
    <row r="915" spans="1:21" ht="18" thickBot="1">
      <c r="A915" s="791" t="s">
        <v>151</v>
      </c>
      <c r="B915" s="786"/>
      <c r="C915" s="816" t="s">
        <v>55</v>
      </c>
      <c r="D915" s="787"/>
      <c r="E915" s="787"/>
      <c r="F915" s="787" t="str">
        <f>IF($E915 = "", "", VLOOKUP($E915,'[1]levels of intervention'!$A$1:$B$12,2,FALSE))</f>
        <v/>
      </c>
      <c r="G915" s="789"/>
      <c r="H915" s="789" t="s">
        <v>1930</v>
      </c>
      <c r="I915" s="789" t="s">
        <v>1358</v>
      </c>
      <c r="J915" s="789" t="s">
        <v>2349</v>
      </c>
      <c r="K915" s="789" t="s">
        <v>2302</v>
      </c>
      <c r="L915" s="789"/>
      <c r="M915" s="789"/>
      <c r="N915" s="789"/>
      <c r="O915" s="789">
        <v>0</v>
      </c>
      <c r="P915" s="789"/>
      <c r="Q915" s="789">
        <v>0</v>
      </c>
      <c r="R915" s="790">
        <v>1</v>
      </c>
      <c r="S915" s="790">
        <f t="shared" si="14"/>
        <v>1</v>
      </c>
      <c r="T915" s="789"/>
      <c r="U915" s="789"/>
    </row>
    <row r="916" spans="1:21" ht="78.599999999999994" thickBot="1">
      <c r="A916" s="791" t="s">
        <v>151</v>
      </c>
      <c r="B916" s="786"/>
      <c r="C916" s="787" t="s">
        <v>753</v>
      </c>
      <c r="D916" s="787" t="s">
        <v>753</v>
      </c>
      <c r="E916" s="787" t="s">
        <v>2193</v>
      </c>
      <c r="F916" s="787" t="str">
        <f>IF($E916 = "", "", VLOOKUP($E916,'[1]levels of intervention'!$A$1:$B$12,2,FALSE))</f>
        <v>secondary</v>
      </c>
      <c r="G916" s="789"/>
      <c r="H916" s="789" t="s">
        <v>1196</v>
      </c>
      <c r="I916" s="789" t="s">
        <v>1331</v>
      </c>
      <c r="J916" s="789">
        <v>4</v>
      </c>
      <c r="K916" s="789">
        <v>15</v>
      </c>
      <c r="L916" s="789">
        <v>1</v>
      </c>
      <c r="M916" s="789">
        <v>12</v>
      </c>
      <c r="N916" s="789"/>
      <c r="O916" s="789">
        <v>180</v>
      </c>
      <c r="P916" s="789">
        <v>3.0693100000000002</v>
      </c>
      <c r="Q916" s="789">
        <v>552.48</v>
      </c>
      <c r="R916" s="790">
        <v>1</v>
      </c>
      <c r="S916" s="790">
        <f t="shared" si="14"/>
        <v>1</v>
      </c>
      <c r="T916" s="789"/>
      <c r="U916" s="789" t="s">
        <v>2374</v>
      </c>
    </row>
    <row r="917" spans="1:21" ht="31.8" thickBot="1">
      <c r="A917" s="791" t="s">
        <v>151</v>
      </c>
      <c r="B917" s="786"/>
      <c r="C917" s="787" t="s">
        <v>753</v>
      </c>
      <c r="D917" s="787" t="s">
        <v>753</v>
      </c>
      <c r="E917" s="787" t="s">
        <v>2193</v>
      </c>
      <c r="F917" s="787" t="str">
        <f>IF($E917 = "", "", VLOOKUP($E917,'[1]levels of intervention'!$A$1:$B$12,2,FALSE))</f>
        <v>secondary</v>
      </c>
      <c r="G917" s="789"/>
      <c r="H917" s="812" t="s">
        <v>1179</v>
      </c>
      <c r="I917" s="789" t="s">
        <v>1331</v>
      </c>
      <c r="J917" s="789"/>
      <c r="K917" s="789">
        <v>60</v>
      </c>
      <c r="L917" s="789">
        <v>1</v>
      </c>
      <c r="M917" s="789">
        <v>12</v>
      </c>
      <c r="N917" s="789" t="s">
        <v>2344</v>
      </c>
      <c r="O917" s="789">
        <v>720</v>
      </c>
      <c r="P917" s="789">
        <v>265.5</v>
      </c>
      <c r="Q917" s="793">
        <v>191160</v>
      </c>
      <c r="R917" s="790">
        <v>1</v>
      </c>
      <c r="S917" s="790">
        <f t="shared" si="14"/>
        <v>1</v>
      </c>
      <c r="T917" s="789" t="s">
        <v>2372</v>
      </c>
      <c r="U917" s="788" t="s">
        <v>1312</v>
      </c>
    </row>
    <row r="918" spans="1:21" ht="109.8" thickBot="1">
      <c r="A918" s="791" t="s">
        <v>151</v>
      </c>
      <c r="B918" s="786"/>
      <c r="C918" s="787" t="s">
        <v>753</v>
      </c>
      <c r="D918" s="803" t="s">
        <v>753</v>
      </c>
      <c r="E918" s="787"/>
      <c r="F918" s="787" t="str">
        <f>IF($E918 = "", "", VLOOKUP($E918,'[1]levels of intervention'!$A$1:$B$12,2,FALSE))</f>
        <v/>
      </c>
      <c r="G918" s="789"/>
      <c r="H918" s="789" t="s">
        <v>896</v>
      </c>
      <c r="I918" s="789" t="s">
        <v>1331</v>
      </c>
      <c r="J918" s="789">
        <v>4</v>
      </c>
      <c r="K918" s="789">
        <v>1</v>
      </c>
      <c r="L918" s="789">
        <v>1</v>
      </c>
      <c r="M918" s="789">
        <v>1</v>
      </c>
      <c r="N918" s="789" t="s">
        <v>2344</v>
      </c>
      <c r="O918" s="789">
        <v>1</v>
      </c>
      <c r="P918" s="789">
        <v>800</v>
      </c>
      <c r="Q918" s="789">
        <v>800</v>
      </c>
      <c r="R918" s="790">
        <v>1</v>
      </c>
      <c r="S918" s="790">
        <f t="shared" si="14"/>
        <v>1</v>
      </c>
      <c r="T918" s="789"/>
      <c r="U918" s="788" t="s">
        <v>2345</v>
      </c>
    </row>
    <row r="919" spans="1:21" ht="125.4" thickBot="1">
      <c r="A919" s="791" t="s">
        <v>151</v>
      </c>
      <c r="B919" s="786"/>
      <c r="C919" s="787" t="s">
        <v>753</v>
      </c>
      <c r="D919" s="803" t="s">
        <v>753</v>
      </c>
      <c r="E919" s="787"/>
      <c r="F919" s="787" t="str">
        <f>IF($E919 = "", "", VLOOKUP($E919,'[1]levels of intervention'!$A$1:$B$12,2,FALSE))</f>
        <v/>
      </c>
      <c r="G919" s="789"/>
      <c r="H919" s="789" t="s">
        <v>1122</v>
      </c>
      <c r="I919" s="789" t="s">
        <v>1331</v>
      </c>
      <c r="J919" s="789">
        <v>1</v>
      </c>
      <c r="K919" s="789">
        <v>1</v>
      </c>
      <c r="L919" s="789">
        <v>1</v>
      </c>
      <c r="M919" s="789">
        <v>1</v>
      </c>
      <c r="N919" s="789" t="s">
        <v>2344</v>
      </c>
      <c r="O919" s="789">
        <v>1</v>
      </c>
      <c r="P919" s="793">
        <v>1950</v>
      </c>
      <c r="Q919" s="793">
        <v>1950</v>
      </c>
      <c r="R919" s="790">
        <v>1</v>
      </c>
      <c r="S919" s="790">
        <f t="shared" si="14"/>
        <v>1</v>
      </c>
      <c r="T919" s="789"/>
      <c r="U919" s="788" t="s">
        <v>2317</v>
      </c>
    </row>
    <row r="920" spans="1:21" ht="78.599999999999994" thickBot="1">
      <c r="A920" s="791" t="s">
        <v>151</v>
      </c>
      <c r="B920" s="786"/>
      <c r="C920" s="787" t="s">
        <v>753</v>
      </c>
      <c r="D920" s="803" t="s">
        <v>753</v>
      </c>
      <c r="E920" s="787"/>
      <c r="F920" s="787" t="str">
        <f>IF($E920 = "", "", VLOOKUP($E920,'[1]levels of intervention'!$A$1:$B$12,2,FALSE))</f>
        <v/>
      </c>
      <c r="G920" s="789"/>
      <c r="H920" s="789" t="s">
        <v>897</v>
      </c>
      <c r="I920" s="789" t="s">
        <v>1331</v>
      </c>
      <c r="J920" s="789">
        <v>4</v>
      </c>
      <c r="K920" s="789">
        <v>1</v>
      </c>
      <c r="L920" s="789">
        <v>1</v>
      </c>
      <c r="M920" s="789">
        <v>1</v>
      </c>
      <c r="N920" s="789"/>
      <c r="O920" s="789">
        <v>1</v>
      </c>
      <c r="P920" s="789">
        <v>35.622799999999998</v>
      </c>
      <c r="Q920" s="789">
        <v>35.619999999999997</v>
      </c>
      <c r="R920" s="790">
        <v>1</v>
      </c>
      <c r="S920" s="790">
        <f t="shared" si="14"/>
        <v>1</v>
      </c>
      <c r="T920" s="789"/>
      <c r="U920" s="789" t="s">
        <v>2347</v>
      </c>
    </row>
    <row r="921" spans="1:21" ht="78.599999999999994" thickBot="1">
      <c r="A921" s="791" t="s">
        <v>151</v>
      </c>
      <c r="B921" s="786"/>
      <c r="C921" s="787" t="s">
        <v>753</v>
      </c>
      <c r="D921" s="803" t="s">
        <v>753</v>
      </c>
      <c r="E921" s="787"/>
      <c r="F921" s="787" t="str">
        <f>IF($E921 = "", "", VLOOKUP($E921,'[1]levels of intervention'!$A$1:$B$12,2,FALSE))</f>
        <v/>
      </c>
      <c r="G921" s="789"/>
      <c r="H921" s="789" t="s">
        <v>894</v>
      </c>
      <c r="I921" s="789" t="s">
        <v>1331</v>
      </c>
      <c r="J921" s="789">
        <v>4</v>
      </c>
      <c r="K921" s="789">
        <v>1</v>
      </c>
      <c r="L921" s="789">
        <v>1</v>
      </c>
      <c r="M921" s="789">
        <v>1</v>
      </c>
      <c r="N921" s="789"/>
      <c r="O921" s="789">
        <v>1</v>
      </c>
      <c r="P921" s="789">
        <v>84.667699999999996</v>
      </c>
      <c r="Q921" s="789">
        <v>84.67</v>
      </c>
      <c r="R921" s="790">
        <v>1</v>
      </c>
      <c r="S921" s="790">
        <f t="shared" si="14"/>
        <v>1</v>
      </c>
      <c r="T921" s="789"/>
      <c r="U921" s="789" t="s">
        <v>2348</v>
      </c>
    </row>
    <row r="922" spans="1:21" ht="47.4" thickBot="1">
      <c r="A922" s="791" t="s">
        <v>151</v>
      </c>
      <c r="B922" s="786"/>
      <c r="C922" s="787" t="s">
        <v>753</v>
      </c>
      <c r="D922" s="803" t="s">
        <v>753</v>
      </c>
      <c r="E922" s="787"/>
      <c r="F922" s="787" t="str">
        <f>IF($E922 = "", "", VLOOKUP($E922,'[1]levels of intervention'!$A$1:$B$12,2,FALSE))</f>
        <v/>
      </c>
      <c r="G922" s="789"/>
      <c r="H922" s="789" t="s">
        <v>898</v>
      </c>
      <c r="I922" s="789" t="s">
        <v>1331</v>
      </c>
      <c r="J922" s="789">
        <v>4</v>
      </c>
      <c r="K922" s="789">
        <v>1</v>
      </c>
      <c r="L922" s="789">
        <v>1</v>
      </c>
      <c r="M922" s="789">
        <v>1</v>
      </c>
      <c r="N922" s="789" t="s">
        <v>2308</v>
      </c>
      <c r="O922" s="789">
        <v>1</v>
      </c>
      <c r="P922" s="789">
        <v>220.85</v>
      </c>
      <c r="Q922" s="789">
        <v>220.85</v>
      </c>
      <c r="R922" s="790">
        <v>1</v>
      </c>
      <c r="S922" s="790">
        <f t="shared" si="14"/>
        <v>1</v>
      </c>
      <c r="T922" s="789"/>
      <c r="U922" s="809" t="s">
        <v>938</v>
      </c>
    </row>
    <row r="923" spans="1:21" ht="31.8" thickBot="1">
      <c r="A923" s="791" t="s">
        <v>151</v>
      </c>
      <c r="B923" s="786"/>
      <c r="C923" s="787" t="s">
        <v>753</v>
      </c>
      <c r="D923" s="803" t="s">
        <v>753</v>
      </c>
      <c r="E923" s="787"/>
      <c r="F923" s="787" t="str">
        <f>IF($E923 = "", "", VLOOKUP($E923,'[1]levels of intervention'!$A$1:$B$12,2,FALSE))</f>
        <v/>
      </c>
      <c r="G923" s="789"/>
      <c r="H923" s="789" t="s">
        <v>2363</v>
      </c>
      <c r="I923" s="789" t="s">
        <v>1358</v>
      </c>
      <c r="J923" s="789" t="s">
        <v>2364</v>
      </c>
      <c r="K923" s="789" t="s">
        <v>2302</v>
      </c>
      <c r="L923" s="789"/>
      <c r="M923" s="789"/>
      <c r="N923" s="789"/>
      <c r="O923" s="789">
        <v>0</v>
      </c>
      <c r="P923" s="789"/>
      <c r="Q923" s="789">
        <v>0</v>
      </c>
      <c r="R923" s="790">
        <v>1</v>
      </c>
      <c r="S923" s="790">
        <f t="shared" si="14"/>
        <v>1</v>
      </c>
      <c r="T923" s="789"/>
      <c r="U923" s="789"/>
    </row>
    <row r="924" spans="1:21" ht="18" thickBot="1">
      <c r="A924" s="791" t="s">
        <v>151</v>
      </c>
      <c r="B924" s="786"/>
      <c r="C924" s="787" t="s">
        <v>753</v>
      </c>
      <c r="D924" s="803" t="s">
        <v>753</v>
      </c>
      <c r="E924" s="787"/>
      <c r="F924" s="787" t="str">
        <f>IF($E924 = "", "", VLOOKUP($E924,'[1]levels of intervention'!$A$1:$B$12,2,FALSE))</f>
        <v/>
      </c>
      <c r="G924" s="789"/>
      <c r="H924" s="789" t="s">
        <v>2365</v>
      </c>
      <c r="I924" s="789" t="s">
        <v>1358</v>
      </c>
      <c r="J924" s="789" t="s">
        <v>2364</v>
      </c>
      <c r="K924" s="789" t="s">
        <v>2302</v>
      </c>
      <c r="L924" s="789"/>
      <c r="M924" s="813" t="s">
        <v>2366</v>
      </c>
      <c r="N924" s="789"/>
      <c r="O924" s="789">
        <v>0</v>
      </c>
      <c r="P924" s="789"/>
      <c r="Q924" s="789">
        <v>0</v>
      </c>
      <c r="R924" s="790">
        <v>1</v>
      </c>
      <c r="S924" s="790">
        <f t="shared" si="14"/>
        <v>1</v>
      </c>
      <c r="T924" s="789"/>
      <c r="U924" s="789"/>
    </row>
    <row r="925" spans="1:21" ht="16.2" thickBot="1">
      <c r="A925" s="798" t="s">
        <v>151</v>
      </c>
      <c r="B925" s="797"/>
      <c r="C925" s="787" t="s">
        <v>753</v>
      </c>
      <c r="D925" s="798" t="s">
        <v>753</v>
      </c>
      <c r="E925" s="797"/>
      <c r="F925" s="787" t="str">
        <f>IF($E925 = "", "", VLOOKUP($E925,'[1]levels of intervention'!$A$1:$B$12,2,FALSE))</f>
        <v/>
      </c>
      <c r="G925" s="797"/>
      <c r="H925" s="797" t="s">
        <v>2367</v>
      </c>
      <c r="I925" s="797" t="s">
        <v>1358</v>
      </c>
      <c r="J925" s="797"/>
      <c r="K925" s="797"/>
      <c r="L925" s="797"/>
      <c r="M925" s="797"/>
      <c r="N925" s="797"/>
      <c r="O925" s="797">
        <v>0</v>
      </c>
      <c r="P925" s="797"/>
      <c r="Q925" s="797">
        <v>0</v>
      </c>
      <c r="R925" s="805">
        <v>1</v>
      </c>
      <c r="S925" s="790">
        <f t="shared" si="14"/>
        <v>1</v>
      </c>
      <c r="T925" s="797"/>
      <c r="U925" s="797"/>
    </row>
    <row r="926" spans="1:21" ht="16.2" thickBot="1">
      <c r="A926" s="798" t="s">
        <v>151</v>
      </c>
      <c r="B926" s="797"/>
      <c r="C926" s="816" t="s">
        <v>55</v>
      </c>
      <c r="D926" s="798" t="s">
        <v>2373</v>
      </c>
      <c r="E926" s="797"/>
      <c r="F926" s="787" t="str">
        <f>IF($E926 = "", "", VLOOKUP($E926,'[1]levels of intervention'!$A$1:$B$12,2,FALSE))</f>
        <v/>
      </c>
      <c r="G926" s="797"/>
      <c r="H926" s="797" t="s">
        <v>2312</v>
      </c>
      <c r="I926" s="797" t="s">
        <v>1358</v>
      </c>
      <c r="J926" s="797"/>
      <c r="K926" s="797"/>
      <c r="L926" s="797"/>
      <c r="M926" s="797" t="s">
        <v>1312</v>
      </c>
      <c r="N926" s="797"/>
      <c r="O926" s="797">
        <v>0</v>
      </c>
      <c r="P926" s="797"/>
      <c r="Q926" s="797">
        <v>0</v>
      </c>
      <c r="R926" s="805">
        <v>1</v>
      </c>
      <c r="S926" s="790">
        <f t="shared" si="14"/>
        <v>1</v>
      </c>
      <c r="T926" s="797"/>
      <c r="U926" s="797"/>
    </row>
    <row r="927" spans="1:21" ht="16.2" thickBot="1">
      <c r="A927" s="798" t="s">
        <v>151</v>
      </c>
      <c r="B927" s="797"/>
      <c r="C927" s="816" t="s">
        <v>55</v>
      </c>
      <c r="D927" s="797"/>
      <c r="E927" s="797"/>
      <c r="F927" s="787" t="str">
        <f>IF($E927 = "", "", VLOOKUP($E927,'[1]levels of intervention'!$A$1:$B$12,2,FALSE))</f>
        <v/>
      </c>
      <c r="G927" s="797"/>
      <c r="H927" s="797" t="s">
        <v>1202</v>
      </c>
      <c r="I927" s="797" t="s">
        <v>1358</v>
      </c>
      <c r="J927" s="797"/>
      <c r="K927" s="797"/>
      <c r="L927" s="797"/>
      <c r="M927" s="797" t="s">
        <v>1312</v>
      </c>
      <c r="N927" s="797"/>
      <c r="O927" s="797">
        <v>0</v>
      </c>
      <c r="P927" s="797"/>
      <c r="Q927" s="797">
        <v>0</v>
      </c>
      <c r="R927" s="805">
        <v>1</v>
      </c>
      <c r="S927" s="790">
        <f t="shared" si="14"/>
        <v>1</v>
      </c>
      <c r="T927" s="797"/>
      <c r="U927" s="797"/>
    </row>
    <row r="928" spans="1:21" ht="18" thickBot="1">
      <c r="A928" s="791" t="s">
        <v>151</v>
      </c>
      <c r="B928" s="786"/>
      <c r="C928" s="816" t="s">
        <v>55</v>
      </c>
      <c r="D928" s="787"/>
      <c r="E928" s="787"/>
      <c r="F928" s="787" t="str">
        <f>IF($E928 = "", "", VLOOKUP($E928,'[1]levels of intervention'!$A$1:$B$12,2,FALSE))</f>
        <v/>
      </c>
      <c r="G928" s="789"/>
      <c r="H928" s="789" t="s">
        <v>1930</v>
      </c>
      <c r="I928" s="789" t="s">
        <v>1358</v>
      </c>
      <c r="J928" s="789" t="s">
        <v>2349</v>
      </c>
      <c r="K928" s="789" t="s">
        <v>2302</v>
      </c>
      <c r="L928" s="789"/>
      <c r="M928" s="789"/>
      <c r="N928" s="789"/>
      <c r="O928" s="789">
        <v>0</v>
      </c>
      <c r="P928" s="789"/>
      <c r="Q928" s="789">
        <v>0</v>
      </c>
      <c r="R928" s="790">
        <v>1</v>
      </c>
      <c r="S928" s="790">
        <f t="shared" si="14"/>
        <v>1</v>
      </c>
      <c r="T928" s="789"/>
      <c r="U928" s="789"/>
    </row>
    <row r="929" spans="1:21" ht="78.599999999999994" thickBot="1">
      <c r="A929" s="791" t="s">
        <v>151</v>
      </c>
      <c r="B929" s="786"/>
      <c r="C929" s="787" t="s">
        <v>759</v>
      </c>
      <c r="D929" s="787" t="s">
        <v>759</v>
      </c>
      <c r="E929" s="787" t="s">
        <v>2193</v>
      </c>
      <c r="F929" s="787" t="str">
        <f>IF($E929 = "", "", VLOOKUP($E929,'[1]levels of intervention'!$A$1:$B$12,2,FALSE))</f>
        <v>secondary</v>
      </c>
      <c r="G929" s="789"/>
      <c r="H929" s="789" t="s">
        <v>1062</v>
      </c>
      <c r="I929" s="789" t="s">
        <v>1331</v>
      </c>
      <c r="J929" s="789">
        <v>1</v>
      </c>
      <c r="K929" s="789" t="s">
        <v>2353</v>
      </c>
      <c r="L929" s="789"/>
      <c r="M929" s="789"/>
      <c r="N929" s="789"/>
      <c r="O929" s="789">
        <v>0</v>
      </c>
      <c r="P929" s="789">
        <v>336.79</v>
      </c>
      <c r="Q929" s="789">
        <v>0</v>
      </c>
      <c r="R929" s="790">
        <v>1</v>
      </c>
      <c r="S929" s="790">
        <f t="shared" si="14"/>
        <v>1</v>
      </c>
      <c r="T929" s="789"/>
      <c r="U929" s="789" t="s">
        <v>2348</v>
      </c>
    </row>
    <row r="930" spans="1:21" ht="31.8" thickBot="1">
      <c r="A930" s="791" t="s">
        <v>151</v>
      </c>
      <c r="B930" s="786"/>
      <c r="C930" s="787" t="s">
        <v>759</v>
      </c>
      <c r="D930" s="803" t="s">
        <v>759</v>
      </c>
      <c r="E930" s="787"/>
      <c r="F930" s="787" t="str">
        <f>IF($E930 = "", "", VLOOKUP($E930,'[1]levels of intervention'!$A$1:$B$12,2,FALSE))</f>
        <v/>
      </c>
      <c r="G930" s="789"/>
      <c r="H930" s="812" t="s">
        <v>1209</v>
      </c>
      <c r="I930" s="789" t="s">
        <v>1331</v>
      </c>
      <c r="J930" s="789">
        <v>1</v>
      </c>
      <c r="K930" s="789">
        <v>60</v>
      </c>
      <c r="L930" s="789">
        <v>2</v>
      </c>
      <c r="M930" s="789">
        <v>12</v>
      </c>
      <c r="N930" s="789" t="s">
        <v>2375</v>
      </c>
      <c r="O930" s="789">
        <v>1440</v>
      </c>
      <c r="P930" s="789">
        <v>68.69</v>
      </c>
      <c r="Q930" s="793">
        <v>98913.600000000006</v>
      </c>
      <c r="R930" s="790">
        <v>0.5</v>
      </c>
      <c r="S930" s="790">
        <f t="shared" si="14"/>
        <v>0.5</v>
      </c>
      <c r="T930" s="789" t="s">
        <v>2376</v>
      </c>
      <c r="U930" s="788" t="s">
        <v>2377</v>
      </c>
    </row>
    <row r="931" spans="1:21" ht="78.599999999999994" thickBot="1">
      <c r="A931" s="791" t="s">
        <v>151</v>
      </c>
      <c r="B931" s="786"/>
      <c r="C931" s="787" t="s">
        <v>759</v>
      </c>
      <c r="D931" s="803" t="s">
        <v>759</v>
      </c>
      <c r="E931" s="787"/>
      <c r="F931" s="787" t="str">
        <f>IF($E931 = "", "", VLOOKUP($E931,'[1]levels of intervention'!$A$1:$B$12,2,FALSE))</f>
        <v/>
      </c>
      <c r="G931" s="789"/>
      <c r="H931" s="789" t="s">
        <v>993</v>
      </c>
      <c r="I931" s="789" t="s">
        <v>1331</v>
      </c>
      <c r="J931" s="789">
        <v>1</v>
      </c>
      <c r="K931" s="789" t="s">
        <v>2353</v>
      </c>
      <c r="L931" s="789"/>
      <c r="M931" s="789"/>
      <c r="N931" s="789"/>
      <c r="O931" s="789">
        <v>0</v>
      </c>
      <c r="P931" s="789">
        <v>2.2864</v>
      </c>
      <c r="Q931" s="789">
        <v>0</v>
      </c>
      <c r="R931" s="790">
        <v>1</v>
      </c>
      <c r="S931" s="790">
        <f t="shared" si="14"/>
        <v>1</v>
      </c>
      <c r="T931" s="789"/>
      <c r="U931" s="789" t="s">
        <v>2138</v>
      </c>
    </row>
    <row r="932" spans="1:21" ht="47.4" thickBot="1">
      <c r="A932" s="791" t="s">
        <v>151</v>
      </c>
      <c r="B932" s="786"/>
      <c r="C932" s="787" t="s">
        <v>759</v>
      </c>
      <c r="D932" s="803" t="s">
        <v>759</v>
      </c>
      <c r="E932" s="787"/>
      <c r="F932" s="787" t="str">
        <f>IF($E932 = "", "", VLOOKUP($E932,'[1]levels of intervention'!$A$1:$B$12,2,FALSE))</f>
        <v/>
      </c>
      <c r="G932" s="789"/>
      <c r="H932" s="812" t="s">
        <v>935</v>
      </c>
      <c r="I932" s="789" t="s">
        <v>1331</v>
      </c>
      <c r="J932" s="789"/>
      <c r="K932" s="789">
        <v>3</v>
      </c>
      <c r="L932" s="789">
        <v>1</v>
      </c>
      <c r="M932" s="789">
        <v>12</v>
      </c>
      <c r="N932" s="789" t="s">
        <v>2375</v>
      </c>
      <c r="O932" s="789">
        <v>36</v>
      </c>
      <c r="P932" s="789">
        <v>13.95</v>
      </c>
      <c r="Q932" s="789">
        <v>502.2</v>
      </c>
      <c r="R932" s="790">
        <v>1</v>
      </c>
      <c r="S932" s="790">
        <f t="shared" si="14"/>
        <v>1</v>
      </c>
      <c r="T932" s="789" t="s">
        <v>2378</v>
      </c>
      <c r="U932" s="788" t="s">
        <v>2377</v>
      </c>
    </row>
    <row r="933" spans="1:21" ht="78.599999999999994" thickBot="1">
      <c r="A933" s="791" t="s">
        <v>151</v>
      </c>
      <c r="B933" s="786"/>
      <c r="C933" s="787" t="s">
        <v>759</v>
      </c>
      <c r="D933" s="803" t="s">
        <v>759</v>
      </c>
      <c r="E933" s="787"/>
      <c r="F933" s="787" t="str">
        <f>IF($E933 = "", "", VLOOKUP($E933,'[1]levels of intervention'!$A$1:$B$12,2,FALSE))</f>
        <v/>
      </c>
      <c r="G933" s="789"/>
      <c r="H933" s="789" t="s">
        <v>834</v>
      </c>
      <c r="I933" s="789" t="s">
        <v>1331</v>
      </c>
      <c r="J933" s="789">
        <v>6</v>
      </c>
      <c r="K933" s="789">
        <v>6</v>
      </c>
      <c r="L933" s="789"/>
      <c r="M933" s="789">
        <v>7</v>
      </c>
      <c r="N933" s="789" t="s">
        <v>2379</v>
      </c>
      <c r="O933" s="789">
        <v>42</v>
      </c>
      <c r="P933" s="789">
        <v>4.3868299999999998</v>
      </c>
      <c r="Q933" s="789">
        <v>184.25</v>
      </c>
      <c r="R933" s="790">
        <v>1</v>
      </c>
      <c r="S933" s="790">
        <f t="shared" si="14"/>
        <v>1</v>
      </c>
      <c r="T933" s="789"/>
      <c r="U933" s="789"/>
    </row>
    <row r="934" spans="1:21" ht="78.599999999999994" thickBot="1">
      <c r="A934" s="791" t="s">
        <v>151</v>
      </c>
      <c r="B934" s="786"/>
      <c r="C934" s="787" t="s">
        <v>759</v>
      </c>
      <c r="D934" s="803" t="s">
        <v>759</v>
      </c>
      <c r="E934" s="787"/>
      <c r="F934" s="787" t="str">
        <f>IF($E934 = "", "", VLOOKUP($E934,'[1]levels of intervention'!$A$1:$B$12,2,FALSE))</f>
        <v/>
      </c>
      <c r="G934" s="789"/>
      <c r="H934" s="789" t="s">
        <v>1058</v>
      </c>
      <c r="I934" s="789" t="s">
        <v>1331</v>
      </c>
      <c r="J934" s="789">
        <v>6</v>
      </c>
      <c r="K934" s="789">
        <v>1</v>
      </c>
      <c r="L934" s="789">
        <v>3</v>
      </c>
      <c r="M934" s="789">
        <v>7</v>
      </c>
      <c r="N934" s="789"/>
      <c r="O934" s="789">
        <v>21</v>
      </c>
      <c r="P934" s="789">
        <v>7.1975100000000003</v>
      </c>
      <c r="Q934" s="789">
        <v>151.15</v>
      </c>
      <c r="R934" s="790">
        <v>1</v>
      </c>
      <c r="S934" s="790">
        <f t="shared" si="14"/>
        <v>1</v>
      </c>
      <c r="T934" s="789"/>
      <c r="U934" s="789"/>
    </row>
    <row r="935" spans="1:21" ht="109.8" thickBot="1">
      <c r="A935" s="791" t="s">
        <v>151</v>
      </c>
      <c r="B935" s="786"/>
      <c r="C935" s="787" t="s">
        <v>759</v>
      </c>
      <c r="D935" s="803" t="s">
        <v>759</v>
      </c>
      <c r="E935" s="787"/>
      <c r="F935" s="787" t="str">
        <f>IF($E935 = "", "", VLOOKUP($E935,'[1]levels of intervention'!$A$1:$B$12,2,FALSE))</f>
        <v/>
      </c>
      <c r="G935" s="789"/>
      <c r="H935" s="789" t="s">
        <v>896</v>
      </c>
      <c r="I935" s="789" t="s">
        <v>1331</v>
      </c>
      <c r="J935" s="789">
        <v>4</v>
      </c>
      <c r="K935" s="789">
        <v>1</v>
      </c>
      <c r="L935" s="789">
        <v>1</v>
      </c>
      <c r="M935" s="789">
        <v>4</v>
      </c>
      <c r="N935" s="789" t="s">
        <v>2344</v>
      </c>
      <c r="O935" s="789">
        <v>4</v>
      </c>
      <c r="P935" s="793">
        <v>1100</v>
      </c>
      <c r="Q935" s="793">
        <v>4400</v>
      </c>
      <c r="R935" s="790">
        <v>1</v>
      </c>
      <c r="S935" s="790">
        <f t="shared" si="14"/>
        <v>1</v>
      </c>
      <c r="T935" s="789"/>
      <c r="U935" s="788" t="s">
        <v>2345</v>
      </c>
    </row>
    <row r="936" spans="1:21" ht="109.8" thickBot="1">
      <c r="A936" s="791" t="s">
        <v>151</v>
      </c>
      <c r="B936" s="786"/>
      <c r="C936" s="787" t="s">
        <v>759</v>
      </c>
      <c r="D936" s="803" t="s">
        <v>759</v>
      </c>
      <c r="E936" s="787"/>
      <c r="F936" s="787" t="str">
        <f>IF($E936 = "", "", VLOOKUP($E936,'[1]levels of intervention'!$A$1:$B$12,2,FALSE))</f>
        <v/>
      </c>
      <c r="G936" s="789"/>
      <c r="H936" s="789" t="s">
        <v>1159</v>
      </c>
      <c r="I936" s="789" t="s">
        <v>1331</v>
      </c>
      <c r="J936" s="789">
        <v>4</v>
      </c>
      <c r="K936" s="789">
        <v>1</v>
      </c>
      <c r="L936" s="789">
        <v>1</v>
      </c>
      <c r="M936" s="789">
        <v>4</v>
      </c>
      <c r="N936" s="789"/>
      <c r="O936" s="789">
        <v>4</v>
      </c>
      <c r="P936" s="789">
        <v>756</v>
      </c>
      <c r="Q936" s="793">
        <v>3024</v>
      </c>
      <c r="R936" s="790">
        <v>1</v>
      </c>
      <c r="S936" s="790">
        <f t="shared" si="14"/>
        <v>1</v>
      </c>
      <c r="T936" s="789"/>
      <c r="U936" s="789" t="s">
        <v>2380</v>
      </c>
    </row>
    <row r="937" spans="1:21" ht="94.2" thickBot="1">
      <c r="A937" s="791" t="s">
        <v>151</v>
      </c>
      <c r="B937" s="786"/>
      <c r="C937" s="787" t="s">
        <v>759</v>
      </c>
      <c r="D937" s="803" t="s">
        <v>759</v>
      </c>
      <c r="E937" s="787"/>
      <c r="F937" s="787" t="str">
        <f>IF($E937 = "", "", VLOOKUP($E937,'[1]levels of intervention'!$A$1:$B$12,2,FALSE))</f>
        <v/>
      </c>
      <c r="G937" s="789"/>
      <c r="H937" s="789" t="s">
        <v>1208</v>
      </c>
      <c r="I937" s="789" t="s">
        <v>1331</v>
      </c>
      <c r="J937" s="789">
        <v>4</v>
      </c>
      <c r="K937" s="789">
        <v>1</v>
      </c>
      <c r="L937" s="789">
        <v>1</v>
      </c>
      <c r="M937" s="789">
        <v>4</v>
      </c>
      <c r="N937" s="789" t="s">
        <v>2344</v>
      </c>
      <c r="O937" s="789">
        <v>4</v>
      </c>
      <c r="P937" s="789">
        <v>1100</v>
      </c>
      <c r="Q937" s="793">
        <v>4400</v>
      </c>
      <c r="R937" s="790">
        <v>1</v>
      </c>
      <c r="S937" s="790">
        <f t="shared" si="14"/>
        <v>1</v>
      </c>
      <c r="T937" s="789"/>
      <c r="U937" s="788" t="s">
        <v>1552</v>
      </c>
    </row>
    <row r="938" spans="1:21" ht="78.599999999999994" thickBot="1">
      <c r="A938" s="791" t="s">
        <v>151</v>
      </c>
      <c r="B938" s="786"/>
      <c r="C938" s="787" t="s">
        <v>759</v>
      </c>
      <c r="D938" s="803" t="s">
        <v>759</v>
      </c>
      <c r="E938" s="787"/>
      <c r="F938" s="787" t="str">
        <f>IF($E938 = "", "", VLOOKUP($E938,'[1]levels of intervention'!$A$1:$B$12,2,FALSE))</f>
        <v/>
      </c>
      <c r="G938" s="789"/>
      <c r="H938" s="789" t="s">
        <v>897</v>
      </c>
      <c r="I938" s="789" t="s">
        <v>1331</v>
      </c>
      <c r="J938" s="789">
        <v>4</v>
      </c>
      <c r="K938" s="789">
        <v>1</v>
      </c>
      <c r="L938" s="789">
        <v>1</v>
      </c>
      <c r="M938" s="789">
        <v>4</v>
      </c>
      <c r="N938" s="789"/>
      <c r="O938" s="789">
        <v>4</v>
      </c>
      <c r="P938" s="789">
        <v>35.622799999999998</v>
      </c>
      <c r="Q938" s="789">
        <v>142.49</v>
      </c>
      <c r="R938" s="790">
        <v>1</v>
      </c>
      <c r="S938" s="790">
        <f t="shared" si="14"/>
        <v>1</v>
      </c>
      <c r="T938" s="789"/>
      <c r="U938" s="789" t="s">
        <v>2347</v>
      </c>
    </row>
    <row r="939" spans="1:21" ht="78.599999999999994" thickBot="1">
      <c r="A939" s="791" t="s">
        <v>151</v>
      </c>
      <c r="B939" s="786"/>
      <c r="C939" s="787" t="s">
        <v>759</v>
      </c>
      <c r="D939" s="803" t="s">
        <v>759</v>
      </c>
      <c r="E939" s="787"/>
      <c r="F939" s="787" t="str">
        <f>IF($E939 = "", "", VLOOKUP($E939,'[1]levels of intervention'!$A$1:$B$12,2,FALSE))</f>
        <v/>
      </c>
      <c r="G939" s="789"/>
      <c r="H939" s="789" t="s">
        <v>894</v>
      </c>
      <c r="I939" s="789" t="s">
        <v>1331</v>
      </c>
      <c r="J939" s="789">
        <v>4</v>
      </c>
      <c r="K939" s="789">
        <v>1</v>
      </c>
      <c r="L939" s="789">
        <v>1</v>
      </c>
      <c r="M939" s="789">
        <v>4</v>
      </c>
      <c r="N939" s="789"/>
      <c r="O939" s="789">
        <v>4</v>
      </c>
      <c r="P939" s="789">
        <v>84.667699999999996</v>
      </c>
      <c r="Q939" s="789">
        <v>338.67</v>
      </c>
      <c r="R939" s="790">
        <v>1</v>
      </c>
      <c r="S939" s="790">
        <f t="shared" si="14"/>
        <v>1</v>
      </c>
      <c r="T939" s="789"/>
      <c r="U939" s="789" t="s">
        <v>2348</v>
      </c>
    </row>
    <row r="940" spans="1:21" ht="18" thickBot="1">
      <c r="A940" s="791" t="s">
        <v>151</v>
      </c>
      <c r="B940" s="786"/>
      <c r="C940" s="787" t="s">
        <v>759</v>
      </c>
      <c r="D940" s="803" t="s">
        <v>759</v>
      </c>
      <c r="E940" s="787"/>
      <c r="F940" s="787" t="str">
        <f>IF($E940 = "", "", VLOOKUP($E940,'[1]levels of intervention'!$A$1:$B$12,2,FALSE))</f>
        <v/>
      </c>
      <c r="G940" s="789"/>
      <c r="H940" s="789" t="s">
        <v>898</v>
      </c>
      <c r="I940" s="789" t="s">
        <v>1358</v>
      </c>
      <c r="J940" s="789">
        <v>4</v>
      </c>
      <c r="K940" s="789">
        <v>1</v>
      </c>
      <c r="L940" s="789">
        <v>1</v>
      </c>
      <c r="M940" s="789">
        <v>4</v>
      </c>
      <c r="N940" s="789"/>
      <c r="O940" s="789">
        <v>4</v>
      </c>
      <c r="P940" s="789"/>
      <c r="Q940" s="789">
        <v>0</v>
      </c>
      <c r="R940" s="789"/>
      <c r="S940" s="790">
        <f t="shared" si="14"/>
        <v>1</v>
      </c>
      <c r="T940" s="789"/>
      <c r="U940" s="789"/>
    </row>
    <row r="941" spans="1:21" ht="31.8" thickBot="1">
      <c r="A941" s="791" t="s">
        <v>151</v>
      </c>
      <c r="B941" s="786"/>
      <c r="C941" s="787" t="s">
        <v>759</v>
      </c>
      <c r="D941" s="803" t="s">
        <v>759</v>
      </c>
      <c r="E941" s="787"/>
      <c r="F941" s="787" t="str">
        <f>IF($E941 = "", "", VLOOKUP($E941,'[1]levels of intervention'!$A$1:$B$12,2,FALSE))</f>
        <v/>
      </c>
      <c r="G941" s="789"/>
      <c r="H941" s="789" t="s">
        <v>2363</v>
      </c>
      <c r="I941" s="789" t="s">
        <v>1358</v>
      </c>
      <c r="J941" s="789" t="s">
        <v>2364</v>
      </c>
      <c r="K941" s="789">
        <v>1</v>
      </c>
      <c r="L941" s="789">
        <v>1</v>
      </c>
      <c r="M941" s="789">
        <v>4</v>
      </c>
      <c r="N941" s="789"/>
      <c r="O941" s="789">
        <v>4</v>
      </c>
      <c r="P941" s="789"/>
      <c r="Q941" s="789">
        <v>0</v>
      </c>
      <c r="R941" s="789"/>
      <c r="S941" s="790">
        <f t="shared" si="14"/>
        <v>1</v>
      </c>
      <c r="T941" s="789"/>
      <c r="U941" s="789"/>
    </row>
    <row r="942" spans="1:21" ht="18" thickBot="1">
      <c r="A942" s="791" t="s">
        <v>151</v>
      </c>
      <c r="B942" s="786"/>
      <c r="C942" s="787" t="s">
        <v>759</v>
      </c>
      <c r="D942" s="803" t="s">
        <v>759</v>
      </c>
      <c r="E942" s="787"/>
      <c r="F942" s="787" t="str">
        <f>IF($E942 = "", "", VLOOKUP($E942,'[1]levels of intervention'!$A$1:$B$12,2,FALSE))</f>
        <v/>
      </c>
      <c r="G942" s="789"/>
      <c r="H942" s="789" t="s">
        <v>2365</v>
      </c>
      <c r="I942" s="789" t="s">
        <v>1358</v>
      </c>
      <c r="J942" s="789" t="s">
        <v>2364</v>
      </c>
      <c r="K942" s="789">
        <v>1</v>
      </c>
      <c r="L942" s="789">
        <v>1</v>
      </c>
      <c r="M942" s="789">
        <v>4</v>
      </c>
      <c r="N942" s="789"/>
      <c r="O942" s="789">
        <v>4</v>
      </c>
      <c r="P942" s="789"/>
      <c r="Q942" s="789">
        <v>0</v>
      </c>
      <c r="R942" s="789"/>
      <c r="S942" s="790">
        <f t="shared" si="14"/>
        <v>1</v>
      </c>
      <c r="T942" s="789"/>
      <c r="U942" s="789"/>
    </row>
    <row r="943" spans="1:21" ht="16.2" thickBot="1">
      <c r="A943" s="798" t="s">
        <v>151</v>
      </c>
      <c r="B943" s="797"/>
      <c r="C943" s="787" t="s">
        <v>759</v>
      </c>
      <c r="D943" s="798" t="s">
        <v>759</v>
      </c>
      <c r="E943" s="797"/>
      <c r="F943" s="787" t="str">
        <f>IF($E943 = "", "", VLOOKUP($E943,'[1]levels of intervention'!$A$1:$B$12,2,FALSE))</f>
        <v/>
      </c>
      <c r="G943" s="797"/>
      <c r="H943" s="797" t="s">
        <v>2367</v>
      </c>
      <c r="I943" s="797" t="s">
        <v>1358</v>
      </c>
      <c r="J943" s="797"/>
      <c r="K943" s="797"/>
      <c r="L943" s="797"/>
      <c r="M943" s="797"/>
      <c r="N943" s="797"/>
      <c r="O943" s="797">
        <v>0</v>
      </c>
      <c r="P943" s="797"/>
      <c r="Q943" s="797">
        <v>0</v>
      </c>
      <c r="R943" s="797"/>
      <c r="S943" s="790">
        <f t="shared" si="14"/>
        <v>1</v>
      </c>
      <c r="T943" s="797"/>
      <c r="U943" s="797"/>
    </row>
    <row r="944" spans="1:21" ht="16.2" thickBot="1">
      <c r="A944" s="798" t="s">
        <v>151</v>
      </c>
      <c r="B944" s="797"/>
      <c r="C944" s="787" t="s">
        <v>759</v>
      </c>
      <c r="D944" s="798" t="s">
        <v>759</v>
      </c>
      <c r="E944" s="797"/>
      <c r="F944" s="787" t="str">
        <f>IF($E944 = "", "", VLOOKUP($E944,'[1]levels of intervention'!$A$1:$B$12,2,FALSE))</f>
        <v/>
      </c>
      <c r="G944" s="797"/>
      <c r="H944" s="797" t="s">
        <v>2312</v>
      </c>
      <c r="I944" s="797" t="s">
        <v>1358</v>
      </c>
      <c r="J944" s="797"/>
      <c r="K944" s="797"/>
      <c r="L944" s="797"/>
      <c r="M944" s="797" t="s">
        <v>1312</v>
      </c>
      <c r="N944" s="797"/>
      <c r="O944" s="797">
        <v>0</v>
      </c>
      <c r="P944" s="797"/>
      <c r="Q944" s="797">
        <v>0</v>
      </c>
      <c r="R944" s="797"/>
      <c r="S944" s="790">
        <f t="shared" si="14"/>
        <v>1</v>
      </c>
      <c r="T944" s="797"/>
      <c r="U944" s="797"/>
    </row>
    <row r="945" spans="1:21" ht="16.2" thickBot="1">
      <c r="A945" s="798" t="s">
        <v>151</v>
      </c>
      <c r="B945" s="797"/>
      <c r="C945" s="787" t="s">
        <v>759</v>
      </c>
      <c r="D945" s="798" t="s">
        <v>759</v>
      </c>
      <c r="E945" s="797"/>
      <c r="F945" s="787" t="str">
        <f>IF($E945 = "", "", VLOOKUP($E945,'[1]levels of intervention'!$A$1:$B$12,2,FALSE))</f>
        <v/>
      </c>
      <c r="G945" s="797"/>
      <c r="H945" s="797" t="s">
        <v>2381</v>
      </c>
      <c r="I945" s="797" t="s">
        <v>1358</v>
      </c>
      <c r="J945" s="797"/>
      <c r="K945" s="797"/>
      <c r="L945" s="797"/>
      <c r="M945" s="797"/>
      <c r="N945" s="797"/>
      <c r="O945" s="797">
        <v>0</v>
      </c>
      <c r="P945" s="797"/>
      <c r="Q945" s="797">
        <v>0</v>
      </c>
      <c r="R945" s="797"/>
      <c r="S945" s="790">
        <f t="shared" si="14"/>
        <v>1</v>
      </c>
      <c r="T945" s="797"/>
      <c r="U945" s="797"/>
    </row>
    <row r="946" spans="1:21" ht="16.2" thickBot="1">
      <c r="A946" s="798" t="s">
        <v>151</v>
      </c>
      <c r="B946" s="797"/>
      <c r="C946" s="787" t="s">
        <v>759</v>
      </c>
      <c r="D946" s="798" t="s">
        <v>759</v>
      </c>
      <c r="E946" s="797"/>
      <c r="F946" s="787" t="str">
        <f>IF($E946 = "", "", VLOOKUP($E946,'[1]levels of intervention'!$A$1:$B$12,2,FALSE))</f>
        <v/>
      </c>
      <c r="G946" s="797"/>
      <c r="H946" s="797" t="s">
        <v>1202</v>
      </c>
      <c r="I946" s="797" t="s">
        <v>1358</v>
      </c>
      <c r="J946" s="797"/>
      <c r="K946" s="797"/>
      <c r="L946" s="797"/>
      <c r="M946" s="797" t="s">
        <v>1312</v>
      </c>
      <c r="N946" s="797"/>
      <c r="O946" s="797">
        <v>0</v>
      </c>
      <c r="P946" s="797"/>
      <c r="Q946" s="797">
        <v>0</v>
      </c>
      <c r="R946" s="797"/>
      <c r="S946" s="790">
        <f t="shared" si="14"/>
        <v>1</v>
      </c>
      <c r="T946" s="797"/>
      <c r="U946" s="797"/>
    </row>
    <row r="947" spans="1:21" ht="18" thickBot="1">
      <c r="A947" s="791" t="s">
        <v>151</v>
      </c>
      <c r="B947" s="786"/>
      <c r="C947" s="787" t="s">
        <v>759</v>
      </c>
      <c r="D947" s="803" t="s">
        <v>759</v>
      </c>
      <c r="E947" s="787"/>
      <c r="F947" s="787" t="str">
        <f>IF($E947 = "", "", VLOOKUP($E947,'[1]levels of intervention'!$A$1:$B$12,2,FALSE))</f>
        <v/>
      </c>
      <c r="G947" s="789"/>
      <c r="H947" s="789" t="s">
        <v>1930</v>
      </c>
      <c r="I947" s="789" t="s">
        <v>1358</v>
      </c>
      <c r="J947" s="789" t="s">
        <v>2349</v>
      </c>
      <c r="K947" s="789" t="s">
        <v>2302</v>
      </c>
      <c r="L947" s="789"/>
      <c r="M947" s="789"/>
      <c r="N947" s="789"/>
      <c r="O947" s="789">
        <v>0</v>
      </c>
      <c r="P947" s="789"/>
      <c r="Q947" s="789">
        <v>0</v>
      </c>
      <c r="R947" s="789"/>
      <c r="S947" s="790">
        <f t="shared" si="14"/>
        <v>1</v>
      </c>
      <c r="T947" s="789"/>
      <c r="U947" s="789"/>
    </row>
    <row r="948" spans="1:21" ht="58.2" thickBot="1">
      <c r="A948" s="791" t="s">
        <v>151</v>
      </c>
      <c r="B948" s="786"/>
      <c r="C948" t="s">
        <v>760</v>
      </c>
      <c r="D948" s="787" t="s">
        <v>760</v>
      </c>
      <c r="E948" s="787" t="s">
        <v>2193</v>
      </c>
      <c r="F948" s="787" t="str">
        <f>IF($E948 = "", "", VLOOKUP($E948,'[1]levels of intervention'!$A$1:$B$12,2,FALSE))</f>
        <v>secondary</v>
      </c>
      <c r="G948" s="789"/>
      <c r="H948" s="789" t="s">
        <v>1211</v>
      </c>
      <c r="I948" s="789" t="s">
        <v>1331</v>
      </c>
      <c r="J948" s="789">
        <v>1</v>
      </c>
      <c r="K948" s="789">
        <v>30</v>
      </c>
      <c r="L948" s="789">
        <v>1</v>
      </c>
      <c r="M948" s="789">
        <v>12</v>
      </c>
      <c r="N948" s="789" t="s">
        <v>2344</v>
      </c>
      <c r="O948" s="789">
        <v>360</v>
      </c>
      <c r="P948" s="789">
        <v>3.61</v>
      </c>
      <c r="Q948" s="793">
        <v>1299.5999999999999</v>
      </c>
      <c r="R948" s="790">
        <v>1</v>
      </c>
      <c r="S948" s="790">
        <f t="shared" si="14"/>
        <v>1</v>
      </c>
      <c r="T948" s="789"/>
      <c r="U948" s="788" t="s">
        <v>1312</v>
      </c>
    </row>
    <row r="949" spans="1:21" ht="78.599999999999994" thickBot="1">
      <c r="A949" s="791" t="s">
        <v>151</v>
      </c>
      <c r="B949" s="786"/>
      <c r="C949" t="s">
        <v>760</v>
      </c>
      <c r="D949" s="803" t="s">
        <v>760</v>
      </c>
      <c r="E949" s="787"/>
      <c r="F949" s="787" t="str">
        <f>IF($E949 = "", "", VLOOKUP($E949,'[1]levels of intervention'!$A$1:$B$12,2,FALSE))</f>
        <v/>
      </c>
      <c r="G949" s="789"/>
      <c r="H949" s="789" t="s">
        <v>1125</v>
      </c>
      <c r="I949" s="789" t="s">
        <v>1331</v>
      </c>
      <c r="J949" s="789">
        <v>4</v>
      </c>
      <c r="K949" s="789">
        <v>60</v>
      </c>
      <c r="L949" s="789">
        <v>1</v>
      </c>
      <c r="M949" s="789">
        <v>12</v>
      </c>
      <c r="N949" s="789"/>
      <c r="O949" s="789">
        <v>720</v>
      </c>
      <c r="P949" s="789">
        <v>3.7153999999999998</v>
      </c>
      <c r="Q949" s="793">
        <v>2675.09</v>
      </c>
      <c r="R949" s="790">
        <v>1</v>
      </c>
      <c r="S949" s="790">
        <f t="shared" si="14"/>
        <v>1</v>
      </c>
      <c r="T949" s="789"/>
      <c r="U949" s="789" t="s">
        <v>2138</v>
      </c>
    </row>
    <row r="950" spans="1:21" ht="78.599999999999994" thickBot="1">
      <c r="A950" s="791" t="s">
        <v>151</v>
      </c>
      <c r="B950" s="786"/>
      <c r="C950" t="s">
        <v>760</v>
      </c>
      <c r="D950" s="803" t="s">
        <v>760</v>
      </c>
      <c r="E950" s="787"/>
      <c r="F950" s="787" t="str">
        <f>IF($E950 = "", "", VLOOKUP($E950,'[1]levels of intervention'!$A$1:$B$12,2,FALSE))</f>
        <v/>
      </c>
      <c r="G950" s="789"/>
      <c r="H950" s="789" t="s">
        <v>1212</v>
      </c>
      <c r="I950" s="789" t="s">
        <v>1331</v>
      </c>
      <c r="J950" s="789">
        <v>1</v>
      </c>
      <c r="K950" s="789">
        <v>30</v>
      </c>
      <c r="L950" s="789">
        <v>2</v>
      </c>
      <c r="M950" s="789">
        <v>12</v>
      </c>
      <c r="N950" s="789"/>
      <c r="O950" s="789">
        <v>720</v>
      </c>
      <c r="P950" s="789">
        <v>7.5220000000000002</v>
      </c>
      <c r="Q950" s="793">
        <v>5415.84</v>
      </c>
      <c r="R950" s="790">
        <v>0.75</v>
      </c>
      <c r="S950" s="790">
        <f t="shared" si="14"/>
        <v>0.75</v>
      </c>
      <c r="T950" s="789"/>
      <c r="U950" s="789" t="s">
        <v>2374</v>
      </c>
    </row>
    <row r="951" spans="1:21" ht="31.8" thickBot="1">
      <c r="A951" s="791" t="s">
        <v>151</v>
      </c>
      <c r="B951" s="786"/>
      <c r="C951" t="s">
        <v>760</v>
      </c>
      <c r="D951" s="803" t="s">
        <v>760</v>
      </c>
      <c r="E951" s="787"/>
      <c r="F951" s="787" t="str">
        <f>IF($E951 = "", "", VLOOKUP($E951,'[1]levels of intervention'!$A$1:$B$12,2,FALSE))</f>
        <v/>
      </c>
      <c r="G951" s="789"/>
      <c r="H951" s="812" t="s">
        <v>1179</v>
      </c>
      <c r="I951" s="789" t="s">
        <v>1331</v>
      </c>
      <c r="J951" s="789"/>
      <c r="K951" s="789">
        <v>60</v>
      </c>
      <c r="L951" s="789">
        <v>1</v>
      </c>
      <c r="M951" s="789">
        <v>12</v>
      </c>
      <c r="N951" s="789" t="s">
        <v>2344</v>
      </c>
      <c r="O951" s="789">
        <v>720</v>
      </c>
      <c r="P951" s="789">
        <v>265.5</v>
      </c>
      <c r="Q951" s="793">
        <v>191160</v>
      </c>
      <c r="R951" s="790">
        <v>1</v>
      </c>
      <c r="S951" s="790">
        <f t="shared" si="14"/>
        <v>1</v>
      </c>
      <c r="T951" s="789" t="s">
        <v>2372</v>
      </c>
      <c r="U951" s="788" t="s">
        <v>1312</v>
      </c>
    </row>
    <row r="952" spans="1:21" ht="78.599999999999994" thickBot="1">
      <c r="A952" s="791" t="s">
        <v>151</v>
      </c>
      <c r="B952" s="786"/>
      <c r="C952" t="s">
        <v>760</v>
      </c>
      <c r="D952" s="803" t="s">
        <v>760</v>
      </c>
      <c r="E952" s="787"/>
      <c r="F952" s="787" t="str">
        <f>IF($E952 = "", "", VLOOKUP($E952,'[1]levels of intervention'!$A$1:$B$12,2,FALSE))</f>
        <v/>
      </c>
      <c r="G952" s="789"/>
      <c r="H952" s="789" t="s">
        <v>860</v>
      </c>
      <c r="I952" s="789" t="s">
        <v>1331</v>
      </c>
      <c r="J952" s="789">
        <v>1</v>
      </c>
      <c r="K952" s="789">
        <v>12</v>
      </c>
      <c r="L952" s="789">
        <v>1</v>
      </c>
      <c r="M952" s="789">
        <v>14</v>
      </c>
      <c r="N952" s="789" t="s">
        <v>2379</v>
      </c>
      <c r="O952" s="789">
        <v>168</v>
      </c>
      <c r="P952" s="789">
        <v>0.69582999999999995</v>
      </c>
      <c r="Q952" s="789">
        <v>116.9</v>
      </c>
      <c r="R952" s="790">
        <v>0.05</v>
      </c>
      <c r="S952" s="790">
        <f t="shared" si="14"/>
        <v>0.05</v>
      </c>
      <c r="T952" s="789"/>
      <c r="U952" s="789"/>
    </row>
    <row r="953" spans="1:21" ht="125.4" thickBot="1">
      <c r="A953" s="791" t="s">
        <v>151</v>
      </c>
      <c r="B953" s="786"/>
      <c r="C953" t="s">
        <v>760</v>
      </c>
      <c r="D953" s="803" t="s">
        <v>760</v>
      </c>
      <c r="E953" s="787"/>
      <c r="F953" s="787" t="str">
        <f>IF($E953 = "", "", VLOOKUP($E953,'[1]levels of intervention'!$A$1:$B$12,2,FALSE))</f>
        <v/>
      </c>
      <c r="G953" s="789"/>
      <c r="H953" s="789" t="s">
        <v>1213</v>
      </c>
      <c r="I953" s="789" t="s">
        <v>1331</v>
      </c>
      <c r="J953" s="789">
        <v>1</v>
      </c>
      <c r="K953" s="789">
        <v>1</v>
      </c>
      <c r="L953" s="789">
        <v>1</v>
      </c>
      <c r="M953" s="789">
        <v>4</v>
      </c>
      <c r="N953" s="789" t="s">
        <v>2344</v>
      </c>
      <c r="O953" s="789">
        <v>4</v>
      </c>
      <c r="P953" s="793">
        <v>1950</v>
      </c>
      <c r="Q953" s="793">
        <v>7800</v>
      </c>
      <c r="R953" s="790">
        <v>1</v>
      </c>
      <c r="S953" s="790">
        <f t="shared" si="14"/>
        <v>1</v>
      </c>
      <c r="T953" s="789"/>
      <c r="U953" s="788" t="s">
        <v>2317</v>
      </c>
    </row>
    <row r="954" spans="1:21" ht="109.8" thickBot="1">
      <c r="A954" s="791" t="s">
        <v>151</v>
      </c>
      <c r="B954" s="786"/>
      <c r="C954" t="s">
        <v>760</v>
      </c>
      <c r="D954" s="803" t="s">
        <v>760</v>
      </c>
      <c r="E954" s="787"/>
      <c r="F954" s="787" t="str">
        <f>IF($E954 = "", "", VLOOKUP($E954,'[1]levels of intervention'!$A$1:$B$12,2,FALSE))</f>
        <v/>
      </c>
      <c r="G954" s="789"/>
      <c r="H954" s="789" t="s">
        <v>896</v>
      </c>
      <c r="I954" s="789" t="s">
        <v>1331</v>
      </c>
      <c r="J954" s="789">
        <v>4</v>
      </c>
      <c r="K954" s="789">
        <v>1</v>
      </c>
      <c r="L954" s="789">
        <v>1</v>
      </c>
      <c r="M954" s="789">
        <v>4</v>
      </c>
      <c r="N954" s="789" t="s">
        <v>2344</v>
      </c>
      <c r="O954" s="789">
        <v>4</v>
      </c>
      <c r="P954" s="789">
        <v>800</v>
      </c>
      <c r="Q954" s="793">
        <v>3200</v>
      </c>
      <c r="R954" s="790">
        <v>1</v>
      </c>
      <c r="S954" s="790">
        <f t="shared" si="14"/>
        <v>1</v>
      </c>
      <c r="T954" s="789"/>
      <c r="U954" s="788" t="s">
        <v>2345</v>
      </c>
    </row>
    <row r="955" spans="1:21" ht="109.8" thickBot="1">
      <c r="A955" s="791" t="s">
        <v>151</v>
      </c>
      <c r="B955" s="786"/>
      <c r="C955" t="s">
        <v>760</v>
      </c>
      <c r="D955" s="803" t="s">
        <v>760</v>
      </c>
      <c r="E955" s="787"/>
      <c r="F955" s="787" t="str">
        <f>IF($E955 = "", "", VLOOKUP($E955,'[1]levels of intervention'!$A$1:$B$12,2,FALSE))</f>
        <v/>
      </c>
      <c r="G955" s="789"/>
      <c r="H955" s="789" t="s">
        <v>1159</v>
      </c>
      <c r="I955" s="789" t="s">
        <v>1331</v>
      </c>
      <c r="J955" s="789">
        <v>4</v>
      </c>
      <c r="K955" s="789">
        <v>1</v>
      </c>
      <c r="L955" s="789">
        <v>1</v>
      </c>
      <c r="M955" s="789">
        <v>4</v>
      </c>
      <c r="N955" s="789"/>
      <c r="O955" s="789">
        <v>4</v>
      </c>
      <c r="P955" s="789">
        <v>756</v>
      </c>
      <c r="Q955" s="793">
        <v>3024</v>
      </c>
      <c r="R955" s="790">
        <v>1</v>
      </c>
      <c r="S955" s="790">
        <f t="shared" si="14"/>
        <v>1</v>
      </c>
      <c r="T955" s="789"/>
      <c r="U955" s="789" t="s">
        <v>2380</v>
      </c>
    </row>
    <row r="956" spans="1:21" ht="78.599999999999994" thickBot="1">
      <c r="A956" s="791" t="s">
        <v>151</v>
      </c>
      <c r="B956" s="786"/>
      <c r="C956" t="s">
        <v>760</v>
      </c>
      <c r="D956" s="803" t="s">
        <v>760</v>
      </c>
      <c r="E956" s="787"/>
      <c r="F956" s="787" t="str">
        <f>IF($E956 = "", "", VLOOKUP($E956,'[1]levels of intervention'!$A$1:$B$12,2,FALSE))</f>
        <v/>
      </c>
      <c r="G956" s="789"/>
      <c r="H956" s="789" t="s">
        <v>897</v>
      </c>
      <c r="I956" s="789" t="s">
        <v>1331</v>
      </c>
      <c r="J956" s="789">
        <v>4</v>
      </c>
      <c r="K956" s="789">
        <v>1</v>
      </c>
      <c r="L956" s="789">
        <v>1</v>
      </c>
      <c r="M956" s="789">
        <v>4</v>
      </c>
      <c r="N956" s="789"/>
      <c r="O956" s="789">
        <v>4</v>
      </c>
      <c r="P956" s="789">
        <v>35.622799999999998</v>
      </c>
      <c r="Q956" s="789">
        <v>142.49</v>
      </c>
      <c r="R956" s="790">
        <v>1</v>
      </c>
      <c r="S956" s="790">
        <f t="shared" si="14"/>
        <v>1</v>
      </c>
      <c r="T956" s="789"/>
      <c r="U956" s="789" t="s">
        <v>2347</v>
      </c>
    </row>
    <row r="957" spans="1:21" ht="78.599999999999994" thickBot="1">
      <c r="A957" s="791" t="s">
        <v>151</v>
      </c>
      <c r="B957" s="786"/>
      <c r="C957" t="s">
        <v>760</v>
      </c>
      <c r="D957" s="803" t="s">
        <v>760</v>
      </c>
      <c r="E957" s="787"/>
      <c r="F957" s="787" t="str">
        <f>IF($E957 = "", "", VLOOKUP($E957,'[1]levels of intervention'!$A$1:$B$12,2,FALSE))</f>
        <v/>
      </c>
      <c r="G957" s="789"/>
      <c r="H957" s="789" t="s">
        <v>894</v>
      </c>
      <c r="I957" s="789" t="s">
        <v>1331</v>
      </c>
      <c r="J957" s="789">
        <v>4</v>
      </c>
      <c r="K957" s="789">
        <v>1</v>
      </c>
      <c r="L957" s="789">
        <v>1</v>
      </c>
      <c r="M957" s="789">
        <v>4</v>
      </c>
      <c r="N957" s="789"/>
      <c r="O957" s="789">
        <v>4</v>
      </c>
      <c r="P957" s="789">
        <v>84.667699999999996</v>
      </c>
      <c r="Q957" s="789">
        <v>338.67</v>
      </c>
      <c r="R957" s="790">
        <v>1</v>
      </c>
      <c r="S957" s="790">
        <f t="shared" si="14"/>
        <v>1</v>
      </c>
      <c r="T957" s="789"/>
      <c r="U957" s="789" t="s">
        <v>2348</v>
      </c>
    </row>
    <row r="958" spans="1:21" ht="47.4" thickBot="1">
      <c r="A958" s="791" t="s">
        <v>151</v>
      </c>
      <c r="B958" s="786"/>
      <c r="C958" t="s">
        <v>760</v>
      </c>
      <c r="D958" s="803" t="s">
        <v>760</v>
      </c>
      <c r="E958" s="787"/>
      <c r="F958" s="787" t="str">
        <f>IF($E958 = "", "", VLOOKUP($E958,'[1]levels of intervention'!$A$1:$B$12,2,FALSE))</f>
        <v/>
      </c>
      <c r="G958" s="789"/>
      <c r="H958" s="789" t="s">
        <v>898</v>
      </c>
      <c r="I958" s="789" t="s">
        <v>1331</v>
      </c>
      <c r="J958" s="789">
        <v>4</v>
      </c>
      <c r="K958" s="789">
        <v>1</v>
      </c>
      <c r="L958" s="789">
        <v>1</v>
      </c>
      <c r="M958" s="789">
        <v>4</v>
      </c>
      <c r="N958" s="789" t="s">
        <v>2308</v>
      </c>
      <c r="O958" s="789">
        <v>4</v>
      </c>
      <c r="P958" s="789">
        <v>220.85</v>
      </c>
      <c r="Q958" s="789">
        <v>883.4</v>
      </c>
      <c r="R958" s="790">
        <v>1</v>
      </c>
      <c r="S958" s="790">
        <f t="shared" si="14"/>
        <v>1</v>
      </c>
      <c r="T958" s="789"/>
      <c r="U958" s="809" t="s">
        <v>938</v>
      </c>
    </row>
    <row r="959" spans="1:21" ht="31.8" thickBot="1">
      <c r="A959" s="791" t="s">
        <v>151</v>
      </c>
      <c r="B959" s="786"/>
      <c r="C959" t="s">
        <v>760</v>
      </c>
      <c r="D959" s="803" t="s">
        <v>760</v>
      </c>
      <c r="E959" s="787"/>
      <c r="F959" s="787" t="str">
        <f>IF($E959 = "", "", VLOOKUP($E959,'[1]levels of intervention'!$A$1:$B$12,2,FALSE))</f>
        <v/>
      </c>
      <c r="G959" s="789"/>
      <c r="H959" s="789" t="s">
        <v>2363</v>
      </c>
      <c r="I959" s="789" t="s">
        <v>1358</v>
      </c>
      <c r="J959" s="789" t="s">
        <v>2364</v>
      </c>
      <c r="K959" s="789">
        <v>1</v>
      </c>
      <c r="L959" s="789">
        <v>1</v>
      </c>
      <c r="M959" s="789">
        <v>4</v>
      </c>
      <c r="N959" s="789"/>
      <c r="O959" s="789">
        <v>4</v>
      </c>
      <c r="P959" s="789"/>
      <c r="Q959" s="789">
        <v>0</v>
      </c>
      <c r="R959" s="789"/>
      <c r="S959" s="790">
        <f t="shared" si="14"/>
        <v>1</v>
      </c>
      <c r="T959" s="789"/>
      <c r="U959" s="789"/>
    </row>
    <row r="960" spans="1:21" ht="18" thickBot="1">
      <c r="A960" s="791" t="s">
        <v>151</v>
      </c>
      <c r="B960" s="786"/>
      <c r="C960" t="s">
        <v>760</v>
      </c>
      <c r="D960" s="803" t="s">
        <v>760</v>
      </c>
      <c r="E960" s="787"/>
      <c r="F960" s="787" t="str">
        <f>IF($E960 = "", "", VLOOKUP($E960,'[1]levels of intervention'!$A$1:$B$12,2,FALSE))</f>
        <v/>
      </c>
      <c r="G960" s="789"/>
      <c r="H960" s="789" t="s">
        <v>2382</v>
      </c>
      <c r="I960" s="789" t="s">
        <v>1358</v>
      </c>
      <c r="J960" s="789" t="s">
        <v>2364</v>
      </c>
      <c r="K960" s="789">
        <v>1</v>
      </c>
      <c r="L960" s="789">
        <v>1</v>
      </c>
      <c r="M960" s="789">
        <v>4</v>
      </c>
      <c r="N960" s="789"/>
      <c r="O960" s="789">
        <v>4</v>
      </c>
      <c r="P960" s="789"/>
      <c r="Q960" s="789">
        <v>0</v>
      </c>
      <c r="R960" s="789"/>
      <c r="S960" s="790">
        <f t="shared" si="14"/>
        <v>1</v>
      </c>
      <c r="T960" s="789"/>
      <c r="U960" s="789"/>
    </row>
    <row r="961" spans="1:21" ht="18" thickBot="1">
      <c r="A961" s="791" t="s">
        <v>151</v>
      </c>
      <c r="B961" s="786"/>
      <c r="C961" t="s">
        <v>760</v>
      </c>
      <c r="D961" s="803" t="s">
        <v>760</v>
      </c>
      <c r="E961" s="787"/>
      <c r="F961" s="787" t="str">
        <f>IF($E961 = "", "", VLOOKUP($E961,'[1]levels of intervention'!$A$1:$B$12,2,FALSE))</f>
        <v/>
      </c>
      <c r="G961" s="789"/>
      <c r="H961" s="789" t="s">
        <v>2365</v>
      </c>
      <c r="I961" s="789" t="s">
        <v>1358</v>
      </c>
      <c r="J961" s="789" t="s">
        <v>2364</v>
      </c>
      <c r="K961" s="789">
        <v>1</v>
      </c>
      <c r="L961" s="789">
        <v>1</v>
      </c>
      <c r="M961" s="789">
        <v>4</v>
      </c>
      <c r="N961" s="789"/>
      <c r="O961" s="789">
        <v>4</v>
      </c>
      <c r="P961" s="789"/>
      <c r="Q961" s="789">
        <v>0</v>
      </c>
      <c r="R961" s="789"/>
      <c r="S961" s="790">
        <f t="shared" si="14"/>
        <v>1</v>
      </c>
      <c r="T961" s="789"/>
      <c r="U961" s="789"/>
    </row>
    <row r="962" spans="1:21" ht="18" thickBot="1">
      <c r="A962" s="791" t="s">
        <v>151</v>
      </c>
      <c r="B962" s="786"/>
      <c r="C962" t="s">
        <v>760</v>
      </c>
      <c r="D962" s="803" t="s">
        <v>760</v>
      </c>
      <c r="E962" s="787"/>
      <c r="F962" s="787" t="str">
        <f>IF($E962 = "", "", VLOOKUP($E962,'[1]levels of intervention'!$A$1:$B$12,2,FALSE))</f>
        <v/>
      </c>
      <c r="G962" s="789"/>
      <c r="H962" s="789" t="s">
        <v>2383</v>
      </c>
      <c r="I962" s="789" t="s">
        <v>1358</v>
      </c>
      <c r="J962" s="789" t="s">
        <v>2384</v>
      </c>
      <c r="K962" s="789">
        <v>1</v>
      </c>
      <c r="L962" s="789">
        <v>1</v>
      </c>
      <c r="M962" s="789">
        <v>4</v>
      </c>
      <c r="N962" s="789"/>
      <c r="O962" s="789">
        <v>4</v>
      </c>
      <c r="P962" s="789"/>
      <c r="Q962" s="789">
        <v>0</v>
      </c>
      <c r="R962" s="789"/>
      <c r="S962" s="790">
        <f t="shared" si="14"/>
        <v>1</v>
      </c>
      <c r="T962" s="789"/>
      <c r="U962" s="789"/>
    </row>
    <row r="963" spans="1:21" ht="16.2" thickBot="1">
      <c r="A963" s="798" t="s">
        <v>151</v>
      </c>
      <c r="B963" s="797"/>
      <c r="C963" t="s">
        <v>760</v>
      </c>
      <c r="D963" s="798" t="s">
        <v>760</v>
      </c>
      <c r="E963" s="797"/>
      <c r="F963" s="787" t="str">
        <f>IF($E963 = "", "", VLOOKUP($E963,'[1]levels of intervention'!$A$1:$B$12,2,FALSE))</f>
        <v/>
      </c>
      <c r="G963" s="797"/>
      <c r="H963" s="797" t="s">
        <v>2367</v>
      </c>
      <c r="I963" s="797" t="s">
        <v>1358</v>
      </c>
      <c r="J963" s="797"/>
      <c r="K963" s="797"/>
      <c r="L963" s="797"/>
      <c r="M963" s="797"/>
      <c r="N963" s="797"/>
      <c r="O963" s="797">
        <v>0</v>
      </c>
      <c r="P963" s="797"/>
      <c r="Q963" s="797">
        <v>0</v>
      </c>
      <c r="R963" s="797"/>
      <c r="S963" s="790">
        <f t="shared" si="14"/>
        <v>1</v>
      </c>
      <c r="T963" s="797"/>
      <c r="U963" s="797"/>
    </row>
    <row r="964" spans="1:21" ht="16.2" thickBot="1">
      <c r="A964" s="798" t="s">
        <v>151</v>
      </c>
      <c r="B964" s="797"/>
      <c r="C964" t="s">
        <v>760</v>
      </c>
      <c r="D964" s="798" t="s">
        <v>760</v>
      </c>
      <c r="E964" s="797"/>
      <c r="F964" s="787" t="str">
        <f>IF($E964 = "", "", VLOOKUP($E964,'[1]levels of intervention'!$A$1:$B$12,2,FALSE))</f>
        <v/>
      </c>
      <c r="G964" s="797"/>
      <c r="H964" s="797" t="s">
        <v>2385</v>
      </c>
      <c r="I964" s="797" t="s">
        <v>1358</v>
      </c>
      <c r="J964" s="797"/>
      <c r="K964" s="797"/>
      <c r="L964" s="797"/>
      <c r="M964" s="798" t="s">
        <v>2386</v>
      </c>
      <c r="N964" s="797"/>
      <c r="O964" s="797">
        <v>0</v>
      </c>
      <c r="P964" s="797"/>
      <c r="Q964" s="797">
        <v>0</v>
      </c>
      <c r="R964" s="797"/>
      <c r="S964" s="790">
        <f t="shared" ref="S964:S1027" si="15">IF(R964="",1,R964)</f>
        <v>1</v>
      </c>
      <c r="T964" s="797"/>
      <c r="U964" s="797"/>
    </row>
    <row r="965" spans="1:21" ht="16.2" thickBot="1">
      <c r="A965" s="798" t="s">
        <v>151</v>
      </c>
      <c r="B965" s="797"/>
      <c r="C965" t="s">
        <v>760</v>
      </c>
      <c r="D965" s="798" t="s">
        <v>760</v>
      </c>
      <c r="E965" s="797"/>
      <c r="F965" s="787" t="str">
        <f>IF($E965 = "", "", VLOOKUP($E965,'[1]levels of intervention'!$A$1:$B$12,2,FALSE))</f>
        <v/>
      </c>
      <c r="G965" s="797"/>
      <c r="H965" s="797" t="s">
        <v>2387</v>
      </c>
      <c r="I965" s="797" t="s">
        <v>1358</v>
      </c>
      <c r="J965" s="797"/>
      <c r="K965" s="797"/>
      <c r="L965" s="797"/>
      <c r="M965" s="798" t="s">
        <v>2386</v>
      </c>
      <c r="N965" s="797"/>
      <c r="O965" s="797">
        <v>0</v>
      </c>
      <c r="P965" s="797"/>
      <c r="Q965" s="797">
        <v>0</v>
      </c>
      <c r="R965" s="797"/>
      <c r="S965" s="790">
        <f t="shared" si="15"/>
        <v>1</v>
      </c>
      <c r="T965" s="797"/>
      <c r="U965" s="797"/>
    </row>
    <row r="966" spans="1:21" ht="16.2" thickBot="1">
      <c r="A966" s="798" t="s">
        <v>151</v>
      </c>
      <c r="B966" s="797"/>
      <c r="C966" t="s">
        <v>55</v>
      </c>
      <c r="D966" s="798" t="s">
        <v>2373</v>
      </c>
      <c r="E966" s="797"/>
      <c r="F966" s="787" t="str">
        <f>IF($E966 = "", "", VLOOKUP($E966,'[1]levels of intervention'!$A$1:$B$12,2,FALSE))</f>
        <v/>
      </c>
      <c r="G966" s="797"/>
      <c r="H966" s="797" t="s">
        <v>2312</v>
      </c>
      <c r="I966" s="797" t="s">
        <v>1358</v>
      </c>
      <c r="J966" s="797"/>
      <c r="K966" s="797"/>
      <c r="L966" s="797"/>
      <c r="M966" s="797" t="s">
        <v>1312</v>
      </c>
      <c r="N966" s="797"/>
      <c r="O966" s="797">
        <v>0</v>
      </c>
      <c r="P966" s="797"/>
      <c r="Q966" s="797">
        <v>0</v>
      </c>
      <c r="R966" s="797"/>
      <c r="S966" s="790">
        <f t="shared" si="15"/>
        <v>1</v>
      </c>
      <c r="T966" s="797"/>
      <c r="U966" s="797"/>
    </row>
    <row r="967" spans="1:21" ht="16.2" thickBot="1">
      <c r="A967" s="798" t="s">
        <v>151</v>
      </c>
      <c r="B967" s="797"/>
      <c r="C967" t="s">
        <v>55</v>
      </c>
      <c r="D967" s="797"/>
      <c r="E967" s="797"/>
      <c r="F967" s="787" t="str">
        <f>IF($E967 = "", "", VLOOKUP($E967,'[1]levels of intervention'!$A$1:$B$12,2,FALSE))</f>
        <v/>
      </c>
      <c r="G967" s="797"/>
      <c r="H967" s="797" t="s">
        <v>1202</v>
      </c>
      <c r="I967" s="797" t="s">
        <v>1358</v>
      </c>
      <c r="J967" s="797"/>
      <c r="K967" s="797"/>
      <c r="L967" s="797"/>
      <c r="M967" s="797" t="s">
        <v>1312</v>
      </c>
      <c r="N967" s="797"/>
      <c r="O967" s="797">
        <v>0</v>
      </c>
      <c r="P967" s="797"/>
      <c r="Q967" s="797">
        <v>0</v>
      </c>
      <c r="R967" s="797"/>
      <c r="S967" s="790">
        <f t="shared" si="15"/>
        <v>1</v>
      </c>
      <c r="T967" s="797"/>
      <c r="U967" s="797"/>
    </row>
    <row r="968" spans="1:21" ht="18" thickBot="1">
      <c r="A968" s="791" t="s">
        <v>151</v>
      </c>
      <c r="B968" s="786"/>
      <c r="C968" t="s">
        <v>55</v>
      </c>
      <c r="D968" s="787"/>
      <c r="E968" s="787"/>
      <c r="F968" s="787" t="str">
        <f>IF($E968 = "", "", VLOOKUP($E968,'[1]levels of intervention'!$A$1:$B$12,2,FALSE))</f>
        <v/>
      </c>
      <c r="G968" s="789"/>
      <c r="H968" s="789" t="s">
        <v>1930</v>
      </c>
      <c r="I968" s="789" t="s">
        <v>1358</v>
      </c>
      <c r="J968" s="789" t="s">
        <v>2349</v>
      </c>
      <c r="K968" s="789" t="s">
        <v>2302</v>
      </c>
      <c r="L968" s="789"/>
      <c r="M968" s="789"/>
      <c r="N968" s="789"/>
      <c r="O968" s="789">
        <v>0</v>
      </c>
      <c r="P968" s="789"/>
      <c r="Q968" s="789">
        <v>0</v>
      </c>
      <c r="R968" s="789"/>
      <c r="S968" s="790">
        <f t="shared" si="15"/>
        <v>1</v>
      </c>
      <c r="T968" s="789"/>
      <c r="U968" s="789"/>
    </row>
    <row r="969" spans="1:21" ht="78.599999999999994" thickBot="1">
      <c r="A969" s="791" t="s">
        <v>151</v>
      </c>
      <c r="B969" s="786"/>
      <c r="C969" s="787" t="s">
        <v>162</v>
      </c>
      <c r="D969" s="787" t="s">
        <v>162</v>
      </c>
      <c r="E969" s="787" t="s">
        <v>2193</v>
      </c>
      <c r="F969" s="787" t="str">
        <f>IF($E969 = "", "", VLOOKUP($E969,'[1]levels of intervention'!$A$1:$B$12,2,FALSE))</f>
        <v>secondary</v>
      </c>
      <c r="G969" s="789"/>
      <c r="H969" s="789" t="s">
        <v>1062</v>
      </c>
      <c r="I969" s="789" t="s">
        <v>1331</v>
      </c>
      <c r="J969" s="789" t="s">
        <v>1969</v>
      </c>
      <c r="K969" s="789">
        <v>1</v>
      </c>
      <c r="L969" s="789">
        <v>1</v>
      </c>
      <c r="M969" s="789">
        <v>12</v>
      </c>
      <c r="N969" s="789" t="s">
        <v>2388</v>
      </c>
      <c r="O969" s="789">
        <f>K969*L969*M969</f>
        <v>12</v>
      </c>
      <c r="P969" s="789">
        <v>336.79</v>
      </c>
      <c r="Q969" s="789">
        <f>O969*P969</f>
        <v>4041.4800000000005</v>
      </c>
      <c r="R969" s="789"/>
      <c r="S969" s="790">
        <f t="shared" si="15"/>
        <v>1</v>
      </c>
      <c r="T969" s="789"/>
      <c r="U969" s="789" t="s">
        <v>2138</v>
      </c>
    </row>
    <row r="970" spans="1:21" ht="94.2" thickBot="1">
      <c r="A970" s="791" t="s">
        <v>151</v>
      </c>
      <c r="B970" s="786"/>
      <c r="C970" s="787" t="s">
        <v>162</v>
      </c>
      <c r="D970" s="803" t="s">
        <v>162</v>
      </c>
      <c r="E970" s="787"/>
      <c r="F970" s="787" t="str">
        <f>IF($E970 = "", "", VLOOKUP($E970,'[1]levels of intervention'!$A$1:$B$12,2,FALSE))</f>
        <v/>
      </c>
      <c r="G970" s="789"/>
      <c r="H970" s="789" t="s">
        <v>1088</v>
      </c>
      <c r="I970" s="789" t="s">
        <v>1331</v>
      </c>
      <c r="J970" s="789" t="s">
        <v>1388</v>
      </c>
      <c r="K970" s="789">
        <v>0.5</v>
      </c>
      <c r="L970" s="789">
        <v>1</v>
      </c>
      <c r="M970" s="789">
        <v>12</v>
      </c>
      <c r="N970" s="789" t="s">
        <v>2389</v>
      </c>
      <c r="O970" s="789">
        <f t="shared" ref="O970:O973" si="16">K970*L970*M970</f>
        <v>6</v>
      </c>
      <c r="P970" s="789">
        <v>309.69</v>
      </c>
      <c r="Q970" s="789">
        <f t="shared" ref="Q970:Q974" si="17">O970*P970</f>
        <v>1858.1399999999999</v>
      </c>
      <c r="R970" s="789"/>
      <c r="S970" s="790">
        <f t="shared" si="15"/>
        <v>1</v>
      </c>
      <c r="T970" s="789"/>
      <c r="U970" s="789"/>
    </row>
    <row r="971" spans="1:21" ht="78.599999999999994" thickBot="1">
      <c r="A971" s="791" t="s">
        <v>151</v>
      </c>
      <c r="B971" s="786"/>
      <c r="C971" s="787" t="s">
        <v>162</v>
      </c>
      <c r="D971" s="803" t="s">
        <v>162</v>
      </c>
      <c r="E971" s="787"/>
      <c r="F971" s="787" t="str">
        <f>IF($E971 = "", "", VLOOKUP($E971,'[1]levels of intervention'!$A$1:$B$12,2,FALSE))</f>
        <v/>
      </c>
      <c r="G971" s="789"/>
      <c r="H971" s="789" t="s">
        <v>1125</v>
      </c>
      <c r="I971" s="789" t="s">
        <v>1331</v>
      </c>
      <c r="J971" s="789" t="s">
        <v>1347</v>
      </c>
      <c r="K971" s="789">
        <v>2</v>
      </c>
      <c r="L971" s="789">
        <v>1</v>
      </c>
      <c r="M971" s="813">
        <v>352</v>
      </c>
      <c r="N971" s="789" t="s">
        <v>2390</v>
      </c>
      <c r="O971" s="789">
        <f t="shared" si="16"/>
        <v>704</v>
      </c>
      <c r="P971" s="789">
        <v>3.7153999999999998</v>
      </c>
      <c r="Q971" s="789">
        <f t="shared" si="17"/>
        <v>2615.6415999999999</v>
      </c>
      <c r="R971" s="789"/>
      <c r="S971" s="790">
        <f t="shared" si="15"/>
        <v>1</v>
      </c>
      <c r="T971" s="789"/>
      <c r="U971" s="789" t="s">
        <v>2138</v>
      </c>
    </row>
    <row r="972" spans="1:21" ht="94.2" thickBot="1">
      <c r="A972" s="791" t="s">
        <v>151</v>
      </c>
      <c r="B972" s="786"/>
      <c r="C972" s="787" t="s">
        <v>162</v>
      </c>
      <c r="D972" s="803" t="s">
        <v>162</v>
      </c>
      <c r="E972" s="787"/>
      <c r="F972" s="787" t="str">
        <f>IF($E972 = "", "", VLOOKUP($E972,'[1]levels of intervention'!$A$1:$B$12,2,FALSE))</f>
        <v/>
      </c>
      <c r="G972" s="789"/>
      <c r="H972" s="789" t="s">
        <v>1126</v>
      </c>
      <c r="I972" s="789" t="s">
        <v>1331</v>
      </c>
      <c r="J972" s="789" t="s">
        <v>2119</v>
      </c>
      <c r="K972" s="789">
        <v>1</v>
      </c>
      <c r="L972" s="789">
        <v>2</v>
      </c>
      <c r="M972" s="813">
        <v>352</v>
      </c>
      <c r="N972" s="789" t="s">
        <v>2390</v>
      </c>
      <c r="O972" s="789">
        <f t="shared" si="16"/>
        <v>704</v>
      </c>
      <c r="P972" s="789">
        <v>3.17116</v>
      </c>
      <c r="Q972" s="789">
        <f t="shared" si="17"/>
        <v>2232.4966399999998</v>
      </c>
      <c r="R972" s="789"/>
      <c r="S972" s="790">
        <v>0.5</v>
      </c>
      <c r="T972" s="789"/>
      <c r="U972" s="789" t="s">
        <v>2138</v>
      </c>
    </row>
    <row r="973" spans="1:21" ht="78.599999999999994" thickBot="1">
      <c r="A973" s="785"/>
      <c r="B973" s="786"/>
      <c r="C973" s="787" t="s">
        <v>162</v>
      </c>
      <c r="D973" s="803" t="s">
        <v>162</v>
      </c>
      <c r="E973" s="787"/>
      <c r="F973" s="787" t="str">
        <f>IF($E973 = "", "", VLOOKUP($E973,'[1]levels of intervention'!$A$1:$B$12,2,FALSE))</f>
        <v/>
      </c>
      <c r="G973" s="789"/>
      <c r="H973" s="789" t="s">
        <v>1310</v>
      </c>
      <c r="I973" s="789" t="s">
        <v>1331</v>
      </c>
      <c r="J973" s="789" t="s">
        <v>2391</v>
      </c>
      <c r="K973" s="789">
        <v>0.33</v>
      </c>
      <c r="L973" s="789">
        <v>1</v>
      </c>
      <c r="M973" s="789">
        <v>4</v>
      </c>
      <c r="N973" s="789" t="s">
        <v>2392</v>
      </c>
      <c r="O973" s="789">
        <f t="shared" si="16"/>
        <v>1.32</v>
      </c>
      <c r="P973" s="789">
        <v>430.25</v>
      </c>
      <c r="Q973" s="789">
        <f>O973*P973</f>
        <v>567.93000000000006</v>
      </c>
      <c r="R973" s="789"/>
      <c r="S973" s="790">
        <f t="shared" si="15"/>
        <v>1</v>
      </c>
      <c r="T973" s="789"/>
      <c r="U973" s="788" t="s">
        <v>2393</v>
      </c>
    </row>
    <row r="974" spans="1:21" ht="109.8" thickBot="1">
      <c r="A974" s="791" t="s">
        <v>151</v>
      </c>
      <c r="B974" s="786"/>
      <c r="C974" s="787" t="s">
        <v>162</v>
      </c>
      <c r="D974" s="803" t="s">
        <v>162</v>
      </c>
      <c r="E974" s="787"/>
      <c r="F974" s="787" t="str">
        <f>IF($E974 = "", "", VLOOKUP($E974,'[1]levels of intervention'!$A$1:$B$12,2,FALSE))</f>
        <v/>
      </c>
      <c r="G974" s="789"/>
      <c r="H974" s="789" t="s">
        <v>896</v>
      </c>
      <c r="I974" s="789" t="s">
        <v>1331</v>
      </c>
      <c r="J974" s="789" t="s">
        <v>2394</v>
      </c>
      <c r="K974" s="789">
        <v>1</v>
      </c>
      <c r="L974" s="789">
        <v>1</v>
      </c>
      <c r="M974" s="789">
        <v>4</v>
      </c>
      <c r="N974" s="789" t="s">
        <v>2344</v>
      </c>
      <c r="O974" s="789">
        <f>K974*L974*M974</f>
        <v>4</v>
      </c>
      <c r="P974" s="789">
        <v>800</v>
      </c>
      <c r="Q974" s="789">
        <f t="shared" si="17"/>
        <v>3200</v>
      </c>
      <c r="R974" s="789"/>
      <c r="S974" s="790">
        <f t="shared" si="15"/>
        <v>1</v>
      </c>
      <c r="T974" s="789"/>
      <c r="U974" s="788" t="s">
        <v>2345</v>
      </c>
    </row>
    <row r="975" spans="1:21" ht="78.599999999999994" thickBot="1">
      <c r="A975" s="791" t="s">
        <v>151</v>
      </c>
      <c r="B975" s="786"/>
      <c r="C975" s="787" t="s">
        <v>162</v>
      </c>
      <c r="D975" s="803" t="s">
        <v>162</v>
      </c>
      <c r="E975" s="787"/>
      <c r="F975" s="787" t="str">
        <f>IF($E975 = "", "", VLOOKUP($E975,'[1]levels of intervention'!$A$1:$B$12,2,FALSE))</f>
        <v/>
      </c>
      <c r="G975" s="789"/>
      <c r="H975" s="789" t="s">
        <v>1159</v>
      </c>
      <c r="I975" s="789" t="s">
        <v>1331</v>
      </c>
      <c r="J975" s="789" t="s">
        <v>2394</v>
      </c>
      <c r="K975" s="789">
        <v>1</v>
      </c>
      <c r="L975" s="789">
        <v>1</v>
      </c>
      <c r="M975" s="789">
        <v>4</v>
      </c>
      <c r="N975" s="789" t="s">
        <v>2344</v>
      </c>
      <c r="O975" s="789">
        <f t="shared" ref="O975:O977" si="18">K975*L975*M975</f>
        <v>4</v>
      </c>
      <c r="P975" s="789">
        <v>756</v>
      </c>
      <c r="Q975" s="789">
        <f>O975*P975</f>
        <v>3024</v>
      </c>
      <c r="R975" s="789"/>
      <c r="S975" s="790">
        <f t="shared" si="15"/>
        <v>1</v>
      </c>
      <c r="T975" s="789"/>
      <c r="U975" s="789"/>
    </row>
    <row r="976" spans="1:21" ht="78.599999999999994" thickBot="1">
      <c r="A976" s="791" t="s">
        <v>151</v>
      </c>
      <c r="B976" s="786"/>
      <c r="C976" s="787" t="s">
        <v>162</v>
      </c>
      <c r="D976" s="803" t="s">
        <v>162</v>
      </c>
      <c r="E976" s="787"/>
      <c r="F976" s="787" t="str">
        <f>IF($E976 = "", "", VLOOKUP($E976,'[1]levels of intervention'!$A$1:$B$12,2,FALSE))</f>
        <v/>
      </c>
      <c r="G976" s="789"/>
      <c r="H976" s="789" t="s">
        <v>897</v>
      </c>
      <c r="I976" s="789" t="s">
        <v>1331</v>
      </c>
      <c r="J976" s="789" t="s">
        <v>2395</v>
      </c>
      <c r="K976" s="789">
        <v>1</v>
      </c>
      <c r="L976" s="789">
        <v>1</v>
      </c>
      <c r="M976" s="789">
        <v>4</v>
      </c>
      <c r="N976" s="789" t="s">
        <v>2344</v>
      </c>
      <c r="O976" s="789">
        <f t="shared" si="18"/>
        <v>4</v>
      </c>
      <c r="P976" s="789">
        <v>35.622799999999998</v>
      </c>
      <c r="Q976" s="789">
        <f t="shared" ref="Q976:Q977" si="19">O976*P976</f>
        <v>142.49119999999999</v>
      </c>
      <c r="R976" s="789"/>
      <c r="S976" s="790">
        <f t="shared" si="15"/>
        <v>1</v>
      </c>
      <c r="T976" s="789"/>
      <c r="U976" s="789" t="s">
        <v>2347</v>
      </c>
    </row>
    <row r="977" spans="1:21" ht="78.599999999999994" thickBot="1">
      <c r="A977" s="791" t="s">
        <v>151</v>
      </c>
      <c r="B977" s="786"/>
      <c r="C977" s="787" t="s">
        <v>162</v>
      </c>
      <c r="D977" s="803" t="s">
        <v>162</v>
      </c>
      <c r="E977" s="787"/>
      <c r="F977" s="787" t="str">
        <f>IF($E977 = "", "", VLOOKUP($E977,'[1]levels of intervention'!$A$1:$B$12,2,FALSE))</f>
        <v/>
      </c>
      <c r="G977" s="789"/>
      <c r="H977" s="789" t="s">
        <v>894</v>
      </c>
      <c r="I977" s="789" t="s">
        <v>1331</v>
      </c>
      <c r="J977" s="789" t="s">
        <v>1334</v>
      </c>
      <c r="K977" s="789">
        <v>1</v>
      </c>
      <c r="L977" s="789">
        <v>1</v>
      </c>
      <c r="M977" s="789">
        <v>4</v>
      </c>
      <c r="N977" s="789" t="s">
        <v>2344</v>
      </c>
      <c r="O977" s="789">
        <f t="shared" si="18"/>
        <v>4</v>
      </c>
      <c r="P977" s="789">
        <v>84.667699999999996</v>
      </c>
      <c r="Q977" s="789">
        <f t="shared" si="19"/>
        <v>338.67079999999999</v>
      </c>
      <c r="R977" s="789"/>
      <c r="S977" s="790">
        <f t="shared" si="15"/>
        <v>1</v>
      </c>
      <c r="T977" s="789"/>
      <c r="U977" s="789" t="s">
        <v>2348</v>
      </c>
    </row>
    <row r="978" spans="1:21" ht="29.4" thickBot="1">
      <c r="A978" s="791" t="s">
        <v>151</v>
      </c>
      <c r="B978" s="786"/>
      <c r="C978" s="787" t="s">
        <v>162</v>
      </c>
      <c r="D978" s="803" t="s">
        <v>162</v>
      </c>
      <c r="E978" s="787"/>
      <c r="F978" s="787" t="str">
        <f>IF($E978 = "", "", VLOOKUP($E978,'[1]levels of intervention'!$A$1:$B$12,2,FALSE))</f>
        <v/>
      </c>
      <c r="G978" s="789"/>
      <c r="H978" s="789" t="s">
        <v>898</v>
      </c>
      <c r="I978" s="789" t="s">
        <v>1358</v>
      </c>
      <c r="J978" s="789">
        <v>4</v>
      </c>
      <c r="K978" s="789" t="s">
        <v>2353</v>
      </c>
      <c r="L978" s="789"/>
      <c r="M978" s="789"/>
      <c r="N978" s="789"/>
      <c r="O978" s="789">
        <v>0</v>
      </c>
      <c r="P978" s="789"/>
      <c r="Q978" s="789">
        <v>0</v>
      </c>
      <c r="R978" s="789"/>
      <c r="S978" s="790">
        <f t="shared" si="15"/>
        <v>1</v>
      </c>
      <c r="T978" s="789"/>
      <c r="U978" s="789"/>
    </row>
    <row r="979" spans="1:21" ht="31.8" thickBot="1">
      <c r="A979" s="791" t="s">
        <v>151</v>
      </c>
      <c r="B979" s="786"/>
      <c r="C979" s="787" t="s">
        <v>162</v>
      </c>
      <c r="D979" s="803" t="s">
        <v>162</v>
      </c>
      <c r="E979" s="787"/>
      <c r="F979" s="787" t="str">
        <f>IF($E979 = "", "", VLOOKUP($E979,'[1]levels of intervention'!$A$1:$B$12,2,FALSE))</f>
        <v/>
      </c>
      <c r="G979" s="789"/>
      <c r="H979" s="789" t="s">
        <v>2363</v>
      </c>
      <c r="I979" s="789" t="s">
        <v>1358</v>
      </c>
      <c r="J979" s="789" t="s">
        <v>2364</v>
      </c>
      <c r="K979" s="789" t="s">
        <v>2302</v>
      </c>
      <c r="L979" s="789"/>
      <c r="M979" s="789"/>
      <c r="N979" s="789"/>
      <c r="O979" s="789">
        <v>0</v>
      </c>
      <c r="P979" s="789"/>
      <c r="Q979" s="789">
        <v>0</v>
      </c>
      <c r="R979" s="789"/>
      <c r="S979" s="790">
        <f t="shared" si="15"/>
        <v>1</v>
      </c>
      <c r="T979" s="789"/>
      <c r="U979" s="789"/>
    </row>
    <row r="980" spans="1:21" ht="31.8" thickBot="1">
      <c r="A980" s="791" t="s">
        <v>151</v>
      </c>
      <c r="B980" s="786"/>
      <c r="C980" s="787" t="s">
        <v>162</v>
      </c>
      <c r="D980" s="803" t="s">
        <v>162</v>
      </c>
      <c r="E980" s="787"/>
      <c r="F980" s="787" t="str">
        <f>IF($E980 = "", "", VLOOKUP($E980,'[1]levels of intervention'!$A$1:$B$12,2,FALSE))</f>
        <v/>
      </c>
      <c r="G980" s="789"/>
      <c r="H980" s="789" t="s">
        <v>2396</v>
      </c>
      <c r="I980" s="789" t="s">
        <v>1358</v>
      </c>
      <c r="J980" s="789" t="s">
        <v>2364</v>
      </c>
      <c r="K980" s="789" t="s">
        <v>2302</v>
      </c>
      <c r="L980" s="789"/>
      <c r="M980" s="813" t="s">
        <v>2366</v>
      </c>
      <c r="N980" s="789"/>
      <c r="O980" s="789">
        <v>0</v>
      </c>
      <c r="P980" s="789"/>
      <c r="Q980" s="789">
        <v>0</v>
      </c>
      <c r="R980" s="789"/>
      <c r="S980" s="790">
        <f t="shared" si="15"/>
        <v>1</v>
      </c>
      <c r="T980" s="789"/>
      <c r="U980" s="789"/>
    </row>
    <row r="981" spans="1:21" ht="16.2" thickBot="1">
      <c r="A981" s="798" t="s">
        <v>151</v>
      </c>
      <c r="B981" s="797"/>
      <c r="C981" s="816" t="s">
        <v>55</v>
      </c>
      <c r="D981" s="798" t="s">
        <v>2373</v>
      </c>
      <c r="E981" s="797"/>
      <c r="F981" s="787" t="str">
        <f>IF($E981 = "", "", VLOOKUP($E981,'[1]levels of intervention'!$A$1:$B$12,2,FALSE))</f>
        <v/>
      </c>
      <c r="G981" s="797"/>
      <c r="H981" s="797" t="s">
        <v>2312</v>
      </c>
      <c r="I981" s="797" t="s">
        <v>1358</v>
      </c>
      <c r="J981" s="797"/>
      <c r="K981" s="797"/>
      <c r="L981" s="797"/>
      <c r="M981" s="797" t="s">
        <v>1312</v>
      </c>
      <c r="N981" s="797"/>
      <c r="O981" s="797">
        <v>0</v>
      </c>
      <c r="P981" s="797"/>
      <c r="Q981" s="797">
        <v>0</v>
      </c>
      <c r="R981" s="797"/>
      <c r="S981" s="790">
        <f t="shared" si="15"/>
        <v>1</v>
      </c>
      <c r="T981" s="797"/>
      <c r="U981" s="797"/>
    </row>
    <row r="982" spans="1:21" ht="16.2" thickBot="1">
      <c r="A982" s="798" t="s">
        <v>151</v>
      </c>
      <c r="B982" s="797"/>
      <c r="C982" s="816" t="s">
        <v>55</v>
      </c>
      <c r="D982" s="797"/>
      <c r="E982" s="797"/>
      <c r="F982" s="787" t="str">
        <f>IF($E982 = "", "", VLOOKUP($E982,'[1]levels of intervention'!$A$1:$B$12,2,FALSE))</f>
        <v/>
      </c>
      <c r="G982" s="797"/>
      <c r="H982" s="797" t="s">
        <v>1202</v>
      </c>
      <c r="I982" s="797" t="s">
        <v>1358</v>
      </c>
      <c r="J982" s="797"/>
      <c r="K982" s="797"/>
      <c r="L982" s="797"/>
      <c r="M982" s="797" t="s">
        <v>1312</v>
      </c>
      <c r="N982" s="797"/>
      <c r="O982" s="797">
        <v>0</v>
      </c>
      <c r="P982" s="797"/>
      <c r="Q982" s="797">
        <v>0</v>
      </c>
      <c r="R982" s="797"/>
      <c r="S982" s="790">
        <f t="shared" si="15"/>
        <v>1</v>
      </c>
      <c r="T982" s="797"/>
      <c r="U982" s="797"/>
    </row>
    <row r="983" spans="1:21" ht="18" thickBot="1">
      <c r="A983" s="791" t="s">
        <v>151</v>
      </c>
      <c r="B983" s="786"/>
      <c r="C983" s="816" t="s">
        <v>55</v>
      </c>
      <c r="D983" s="787"/>
      <c r="E983" s="787"/>
      <c r="F983" s="787" t="str">
        <f>IF($E983 = "", "", VLOOKUP($E983,'[1]levels of intervention'!$A$1:$B$12,2,FALSE))</f>
        <v/>
      </c>
      <c r="G983" s="789"/>
      <c r="H983" s="789" t="s">
        <v>1930</v>
      </c>
      <c r="I983" s="789" t="s">
        <v>1358</v>
      </c>
      <c r="J983" s="789" t="s">
        <v>2349</v>
      </c>
      <c r="K983" s="789" t="s">
        <v>2302</v>
      </c>
      <c r="L983" s="789"/>
      <c r="M983" s="789"/>
      <c r="N983" s="789"/>
      <c r="O983" s="789">
        <v>0</v>
      </c>
      <c r="P983" s="789"/>
      <c r="Q983" s="789">
        <v>0</v>
      </c>
      <c r="R983" s="789"/>
      <c r="S983" s="790">
        <f t="shared" si="15"/>
        <v>1</v>
      </c>
      <c r="T983" s="789"/>
      <c r="U983" s="789"/>
    </row>
    <row r="984" spans="1:21" ht="31.8" thickBot="1">
      <c r="A984" s="798" t="s">
        <v>151</v>
      </c>
      <c r="B984" s="797"/>
      <c r="C984" s="816" t="s">
        <v>55</v>
      </c>
      <c r="D984" s="797"/>
      <c r="E984" s="797"/>
      <c r="F984" s="787" t="str">
        <f>IF($E984 = "", "", VLOOKUP($E984,'[1]levels of intervention'!$A$1:$B$12,2,FALSE))</f>
        <v/>
      </c>
      <c r="G984" s="797"/>
      <c r="H984" s="797" t="s">
        <v>2397</v>
      </c>
      <c r="I984" s="797" t="s">
        <v>1358</v>
      </c>
      <c r="J984" s="797"/>
      <c r="K984" s="797"/>
      <c r="L984" s="797"/>
      <c r="M984" s="797"/>
      <c r="N984" s="797"/>
      <c r="O984" s="797">
        <v>0</v>
      </c>
      <c r="P984" s="797"/>
      <c r="Q984" s="797">
        <v>0</v>
      </c>
      <c r="R984" s="797"/>
      <c r="S984" s="790">
        <f t="shared" si="15"/>
        <v>1</v>
      </c>
      <c r="T984" s="797"/>
      <c r="U984" s="797"/>
    </row>
    <row r="985" spans="1:21" ht="52.8" thickBot="1">
      <c r="A985" s="785" t="s">
        <v>151</v>
      </c>
      <c r="B985" s="786" t="s">
        <v>164</v>
      </c>
      <c r="C985" s="787" t="s">
        <v>165</v>
      </c>
      <c r="D985" s="787" t="s">
        <v>165</v>
      </c>
      <c r="E985" s="787" t="s">
        <v>2193</v>
      </c>
      <c r="F985" s="787" t="str">
        <f>IF($E985 = "", "", VLOOKUP($E985,'[1]levels of intervention'!$A$1:$B$12,2,FALSE))</f>
        <v>secondary</v>
      </c>
      <c r="G985" s="789"/>
      <c r="H985" s="789" t="s">
        <v>1220</v>
      </c>
      <c r="I985" s="789" t="s">
        <v>1331</v>
      </c>
      <c r="J985" s="789">
        <v>3</v>
      </c>
      <c r="K985" s="789">
        <v>1</v>
      </c>
      <c r="L985" s="789">
        <v>1</v>
      </c>
      <c r="M985" s="789">
        <v>1</v>
      </c>
      <c r="N985" s="789" t="s">
        <v>1578</v>
      </c>
      <c r="O985" s="789">
        <v>1</v>
      </c>
      <c r="P985" s="789">
        <v>552</v>
      </c>
      <c r="Q985" s="789">
        <v>552</v>
      </c>
      <c r="R985" s="789"/>
      <c r="S985" s="790">
        <v>0.5</v>
      </c>
      <c r="T985" s="789"/>
      <c r="U985" s="801" t="s">
        <v>1390</v>
      </c>
    </row>
    <row r="986" spans="1:21" ht="94.2" thickBot="1">
      <c r="A986" s="791" t="s">
        <v>151</v>
      </c>
      <c r="B986" s="786"/>
      <c r="C986" s="787" t="s">
        <v>165</v>
      </c>
      <c r="D986" s="803" t="s">
        <v>165</v>
      </c>
      <c r="E986" s="787"/>
      <c r="F986" s="787" t="str">
        <f>IF($E986 = "", "", VLOOKUP($E986,'[1]levels of intervention'!$A$1:$B$12,2,FALSE))</f>
        <v/>
      </c>
      <c r="G986" s="789"/>
      <c r="H986" s="789" t="s">
        <v>837</v>
      </c>
      <c r="I986" s="789"/>
      <c r="J986" s="789" t="s">
        <v>2121</v>
      </c>
      <c r="K986" s="789">
        <v>1</v>
      </c>
      <c r="L986" s="789">
        <v>1</v>
      </c>
      <c r="M986" s="789">
        <v>1</v>
      </c>
      <c r="N986" s="789" t="s">
        <v>1687</v>
      </c>
      <c r="O986" s="789">
        <v>1</v>
      </c>
      <c r="P986" s="789">
        <v>1100</v>
      </c>
      <c r="Q986" s="793">
        <v>1100</v>
      </c>
      <c r="R986" s="789"/>
      <c r="S986" s="790">
        <v>0.5</v>
      </c>
      <c r="T986" s="789"/>
      <c r="U986" s="788" t="s">
        <v>1552</v>
      </c>
    </row>
    <row r="987" spans="1:21" ht="78.599999999999994" thickBot="1">
      <c r="A987" s="791" t="s">
        <v>151</v>
      </c>
      <c r="B987" s="786"/>
      <c r="C987" s="787" t="s">
        <v>165</v>
      </c>
      <c r="D987" s="787" t="s">
        <v>165</v>
      </c>
      <c r="E987" s="787" t="s">
        <v>2171</v>
      </c>
      <c r="F987" s="787" t="str">
        <f>IF($E987 = "", "", VLOOKUP($E987,'[1]levels of intervention'!$A$1:$B$12,2,FALSE))</f>
        <v>primary</v>
      </c>
      <c r="G987" s="789"/>
      <c r="H987" s="789" t="s">
        <v>1114</v>
      </c>
      <c r="I987" s="789" t="s">
        <v>1331</v>
      </c>
      <c r="J987" s="789" t="s">
        <v>2398</v>
      </c>
      <c r="K987" s="789">
        <v>1.5</v>
      </c>
      <c r="L987" s="789"/>
      <c r="M987" s="789">
        <v>5</v>
      </c>
      <c r="N987" s="789" t="s">
        <v>1546</v>
      </c>
      <c r="O987" s="789">
        <v>7.5</v>
      </c>
      <c r="P987" s="789">
        <v>1.1060099999999999</v>
      </c>
      <c r="Q987" s="789">
        <v>8.3000000000000007</v>
      </c>
      <c r="R987" s="789"/>
      <c r="S987" s="790">
        <v>0.75</v>
      </c>
      <c r="T987" s="789"/>
      <c r="U987" s="789"/>
    </row>
    <row r="988" spans="1:21" ht="78.599999999999994" thickBot="1">
      <c r="A988" s="791" t="s">
        <v>151</v>
      </c>
      <c r="B988" s="786"/>
      <c r="C988" s="787" t="s">
        <v>165</v>
      </c>
      <c r="D988" s="803" t="s">
        <v>165</v>
      </c>
      <c r="E988" s="787"/>
      <c r="F988" s="787" t="str">
        <f>IF($E988 = "", "", VLOOKUP($E988,'[1]levels of intervention'!$A$1:$B$12,2,FALSE))</f>
        <v/>
      </c>
      <c r="G988" s="789"/>
      <c r="H988" s="789" t="s">
        <v>834</v>
      </c>
      <c r="I988" s="789" t="s">
        <v>1331</v>
      </c>
      <c r="J988" s="789" t="s">
        <v>2399</v>
      </c>
      <c r="K988" s="789">
        <v>4</v>
      </c>
      <c r="L988" s="789"/>
      <c r="M988" s="789">
        <v>5</v>
      </c>
      <c r="N988" s="789" t="s">
        <v>2379</v>
      </c>
      <c r="O988" s="789">
        <v>20</v>
      </c>
      <c r="P988" s="789">
        <v>4.3868299999999998</v>
      </c>
      <c r="Q988" s="789">
        <v>87.74</v>
      </c>
      <c r="R988" s="789"/>
      <c r="S988" s="790">
        <f t="shared" si="15"/>
        <v>1</v>
      </c>
      <c r="T988" s="789"/>
      <c r="U988" s="789"/>
    </row>
    <row r="989" spans="1:21" ht="78.599999999999994" thickBot="1">
      <c r="A989" s="791" t="s">
        <v>151</v>
      </c>
      <c r="B989" s="786"/>
      <c r="C989" s="787" t="s">
        <v>165</v>
      </c>
      <c r="D989" s="803" t="s">
        <v>165</v>
      </c>
      <c r="E989" s="787"/>
      <c r="F989" s="787" t="str">
        <f>IF($E989 = "", "", VLOOKUP($E989,'[1]levels of intervention'!$A$1:$B$12,2,FALSE))</f>
        <v/>
      </c>
      <c r="G989" s="789"/>
      <c r="H989" s="789" t="s">
        <v>1134</v>
      </c>
      <c r="I989" s="789" t="s">
        <v>1331</v>
      </c>
      <c r="J989" s="789" t="s">
        <v>2399</v>
      </c>
      <c r="K989" s="789">
        <v>4</v>
      </c>
      <c r="L989" s="789"/>
      <c r="M989" s="789">
        <v>1</v>
      </c>
      <c r="N989" s="789" t="s">
        <v>1546</v>
      </c>
      <c r="O989" s="789">
        <v>4</v>
      </c>
      <c r="P989" s="825">
        <v>1416</v>
      </c>
      <c r="Q989" s="793">
        <f>P989*O989</f>
        <v>5664</v>
      </c>
      <c r="R989" s="789"/>
      <c r="S989" s="790">
        <v>0.1</v>
      </c>
      <c r="T989" s="789"/>
      <c r="U989" s="789"/>
    </row>
    <row r="990" spans="1:21" ht="94.2" thickBot="1">
      <c r="A990" s="791" t="s">
        <v>151</v>
      </c>
      <c r="B990" s="786"/>
      <c r="C990" s="787" t="s">
        <v>165</v>
      </c>
      <c r="D990" s="803" t="s">
        <v>165</v>
      </c>
      <c r="E990" s="787"/>
      <c r="F990" s="787" t="str">
        <f>IF($E990 = "", "", VLOOKUP($E990,'[1]levels of intervention'!$A$1:$B$12,2,FALSE))</f>
        <v/>
      </c>
      <c r="G990" s="812"/>
      <c r="H990" s="812" t="s">
        <v>1214</v>
      </c>
      <c r="I990" s="789" t="s">
        <v>1331</v>
      </c>
      <c r="J990" s="789"/>
      <c r="K990" s="789">
        <v>1</v>
      </c>
      <c r="L990" s="789"/>
      <c r="M990" s="789">
        <v>5</v>
      </c>
      <c r="N990" s="789" t="s">
        <v>1546</v>
      </c>
      <c r="O990" s="789">
        <v>5</v>
      </c>
      <c r="P990" s="789">
        <v>432.3</v>
      </c>
      <c r="Q990" s="793">
        <v>2161.5</v>
      </c>
      <c r="R990" s="789"/>
      <c r="S990" s="790">
        <f t="shared" si="15"/>
        <v>1</v>
      </c>
      <c r="T990" s="789"/>
      <c r="U990" s="789"/>
    </row>
    <row r="991" spans="1:21" ht="63" thickBot="1">
      <c r="A991" s="791" t="s">
        <v>151</v>
      </c>
      <c r="B991" s="786"/>
      <c r="C991" s="787" t="s">
        <v>165</v>
      </c>
      <c r="D991" s="803" t="s">
        <v>165</v>
      </c>
      <c r="E991" s="787"/>
      <c r="F991" s="787" t="str">
        <f>IF($E991 = "", "", VLOOKUP($E991,'[1]levels of intervention'!$A$1:$B$12,2,FALSE))</f>
        <v/>
      </c>
      <c r="G991" s="789"/>
      <c r="H991" s="789" t="s">
        <v>931</v>
      </c>
      <c r="I991" s="789" t="s">
        <v>1331</v>
      </c>
      <c r="J991" s="789" t="s">
        <v>2400</v>
      </c>
      <c r="K991" s="789">
        <v>1</v>
      </c>
      <c r="L991" s="789"/>
      <c r="M991" s="789">
        <v>5</v>
      </c>
      <c r="N991" s="789"/>
      <c r="O991" s="789">
        <v>5</v>
      </c>
      <c r="P991" s="789">
        <v>15.637700000000001</v>
      </c>
      <c r="Q991" s="789">
        <v>78.19</v>
      </c>
      <c r="R991" s="789"/>
      <c r="S991" s="790">
        <f t="shared" si="15"/>
        <v>1</v>
      </c>
      <c r="T991" s="789"/>
      <c r="U991" s="789"/>
    </row>
    <row r="992" spans="1:21" ht="94.2" thickBot="1">
      <c r="A992" s="791" t="s">
        <v>151</v>
      </c>
      <c r="B992" s="786"/>
      <c r="C992" s="787" t="s">
        <v>165</v>
      </c>
      <c r="D992" s="803" t="s">
        <v>165</v>
      </c>
      <c r="E992" s="787"/>
      <c r="F992" s="787" t="str">
        <f>IF($E992 = "", "", VLOOKUP($E992,'[1]levels of intervention'!$A$1:$B$12,2,FALSE))</f>
        <v/>
      </c>
      <c r="G992" s="789"/>
      <c r="H992" s="789" t="s">
        <v>1216</v>
      </c>
      <c r="I992" s="789" t="s">
        <v>1331</v>
      </c>
      <c r="J992" s="789" t="s">
        <v>2401</v>
      </c>
      <c r="K992" s="789">
        <v>0.5</v>
      </c>
      <c r="L992" s="789">
        <v>1</v>
      </c>
      <c r="M992" s="789">
        <v>1</v>
      </c>
      <c r="N992" s="789"/>
      <c r="O992" s="789">
        <v>0.5</v>
      </c>
      <c r="P992" s="789">
        <v>3010.02</v>
      </c>
      <c r="Q992" s="793">
        <v>1505.01</v>
      </c>
      <c r="R992" s="789"/>
      <c r="S992" s="790">
        <f t="shared" si="15"/>
        <v>1</v>
      </c>
      <c r="T992" s="789"/>
      <c r="U992" s="789"/>
    </row>
    <row r="993" spans="1:21" ht="94.2" thickBot="1">
      <c r="A993" s="791" t="s">
        <v>151</v>
      </c>
      <c r="B993" s="786"/>
      <c r="C993" s="787" t="s">
        <v>165</v>
      </c>
      <c r="D993" s="803" t="s">
        <v>165</v>
      </c>
      <c r="E993" s="787"/>
      <c r="F993" s="787" t="str">
        <f>IF($E993 = "", "", VLOOKUP($E993,'[1]levels of intervention'!$A$1:$B$12,2,FALSE))</f>
        <v/>
      </c>
      <c r="G993" s="789"/>
      <c r="H993" s="789" t="s">
        <v>932</v>
      </c>
      <c r="I993" s="789" t="s">
        <v>1331</v>
      </c>
      <c r="J993" s="789" t="s">
        <v>2402</v>
      </c>
      <c r="K993" s="789">
        <v>5</v>
      </c>
      <c r="L993" s="789"/>
      <c r="M993" s="789">
        <v>5</v>
      </c>
      <c r="N993" s="789"/>
      <c r="O993" s="789">
        <v>25</v>
      </c>
      <c r="P993" s="789">
        <v>37.690399999999997</v>
      </c>
      <c r="Q993" s="789">
        <v>942.26</v>
      </c>
      <c r="R993" s="789"/>
      <c r="S993" s="790">
        <f t="shared" si="15"/>
        <v>1</v>
      </c>
      <c r="T993" s="789"/>
      <c r="U993" s="789"/>
    </row>
    <row r="994" spans="1:21" ht="47.4" thickBot="1">
      <c r="A994" s="791" t="s">
        <v>151</v>
      </c>
      <c r="B994" s="786"/>
      <c r="C994" s="787" t="s">
        <v>165</v>
      </c>
      <c r="D994" s="803" t="s">
        <v>165</v>
      </c>
      <c r="E994" s="787"/>
      <c r="F994" s="787" t="str">
        <f>IF($E994 = "", "", VLOOKUP($E994,'[1]levels of intervention'!$A$1:$B$12,2,FALSE))</f>
        <v/>
      </c>
      <c r="G994" s="789"/>
      <c r="H994" s="789" t="s">
        <v>1215</v>
      </c>
      <c r="I994" s="789" t="s">
        <v>1331</v>
      </c>
      <c r="J994" s="789">
        <v>1</v>
      </c>
      <c r="K994" s="789">
        <v>1</v>
      </c>
      <c r="L994" s="789">
        <v>1</v>
      </c>
      <c r="M994" s="789">
        <v>1</v>
      </c>
      <c r="N994" s="789" t="s">
        <v>1578</v>
      </c>
      <c r="O994" s="789">
        <v>1</v>
      </c>
      <c r="P994" s="789">
        <v>2330.5</v>
      </c>
      <c r="Q994" s="793">
        <v>2330.5</v>
      </c>
      <c r="R994" s="789"/>
      <c r="S994" s="790">
        <v>0.2</v>
      </c>
      <c r="T994" s="789"/>
      <c r="U994" s="788" t="s">
        <v>1312</v>
      </c>
    </row>
    <row r="995" spans="1:21" ht="47.4" thickBot="1">
      <c r="A995" s="791" t="s">
        <v>151</v>
      </c>
      <c r="B995" s="786"/>
      <c r="C995" s="787" t="s">
        <v>165</v>
      </c>
      <c r="D995" s="803" t="s">
        <v>165</v>
      </c>
      <c r="E995" s="787"/>
      <c r="F995" s="787" t="str">
        <f>IF($E995 = "", "", VLOOKUP($E995,'[1]levels of intervention'!$A$1:$B$12,2,FALSE))</f>
        <v/>
      </c>
      <c r="G995" s="789"/>
      <c r="H995" s="789" t="s">
        <v>1133</v>
      </c>
      <c r="I995" s="789" t="s">
        <v>1331</v>
      </c>
      <c r="J995" s="789" t="s">
        <v>2403</v>
      </c>
      <c r="K995" s="789">
        <v>2</v>
      </c>
      <c r="L995" s="789">
        <v>4</v>
      </c>
      <c r="M995" s="789">
        <v>7</v>
      </c>
      <c r="N995" s="789"/>
      <c r="O995" s="789">
        <v>56</v>
      </c>
      <c r="P995" s="789">
        <v>24.1463</v>
      </c>
      <c r="Q995" s="793">
        <v>1352.19</v>
      </c>
      <c r="R995" s="789"/>
      <c r="S995" s="790">
        <v>0.5</v>
      </c>
      <c r="T995" s="789"/>
      <c r="U995" s="789"/>
    </row>
    <row r="996" spans="1:21" ht="63" thickBot="1">
      <c r="A996" s="791" t="s">
        <v>151</v>
      </c>
      <c r="B996" s="786"/>
      <c r="C996" s="787" t="s">
        <v>165</v>
      </c>
      <c r="D996" s="803" t="s">
        <v>165</v>
      </c>
      <c r="E996" s="787"/>
      <c r="F996" s="787" t="str">
        <f>IF($E996 = "", "", VLOOKUP($E996,'[1]levels of intervention'!$A$1:$B$12,2,FALSE))</f>
        <v/>
      </c>
      <c r="G996" s="789"/>
      <c r="H996" s="789" t="s">
        <v>891</v>
      </c>
      <c r="I996" s="789" t="s">
        <v>1331</v>
      </c>
      <c r="J996" s="789">
        <v>1</v>
      </c>
      <c r="K996" s="789">
        <v>1</v>
      </c>
      <c r="L996" s="789"/>
      <c r="M996" s="789"/>
      <c r="N996" s="789"/>
      <c r="O996" s="789">
        <v>1</v>
      </c>
      <c r="P996" s="793">
        <v>2689.81</v>
      </c>
      <c r="Q996" s="793">
        <v>2689.81</v>
      </c>
      <c r="R996" s="789"/>
      <c r="S996" s="790">
        <f t="shared" si="15"/>
        <v>1</v>
      </c>
      <c r="T996" s="789"/>
      <c r="U996" s="789"/>
    </row>
    <row r="997" spans="1:21" ht="125.4" thickBot="1">
      <c r="A997" s="791" t="s">
        <v>151</v>
      </c>
      <c r="B997" s="786"/>
      <c r="C997" s="787" t="s">
        <v>165</v>
      </c>
      <c r="D997" s="803" t="s">
        <v>165</v>
      </c>
      <c r="E997" s="787"/>
      <c r="F997" s="787" t="str">
        <f>IF($E997 = "", "", VLOOKUP($E997,'[1]levels of intervention'!$A$1:$B$12,2,FALSE))</f>
        <v/>
      </c>
      <c r="G997" s="789"/>
      <c r="H997" s="789" t="s">
        <v>1217</v>
      </c>
      <c r="I997" s="789" t="s">
        <v>1331</v>
      </c>
      <c r="J997" s="789">
        <v>2</v>
      </c>
      <c r="K997" s="789">
        <v>1</v>
      </c>
      <c r="L997" s="789"/>
      <c r="M997" s="789">
        <v>1</v>
      </c>
      <c r="N997" s="789"/>
      <c r="O997" s="789">
        <v>1</v>
      </c>
      <c r="P997" s="789">
        <v>465</v>
      </c>
      <c r="Q997" s="789">
        <v>465</v>
      </c>
      <c r="R997" s="789"/>
      <c r="S997" s="790">
        <v>0.2</v>
      </c>
      <c r="T997" s="789"/>
      <c r="U997" s="815" t="s">
        <v>1678</v>
      </c>
    </row>
    <row r="998" spans="1:21" ht="31.8" thickBot="1">
      <c r="A998" s="791" t="s">
        <v>151</v>
      </c>
      <c r="B998" s="786"/>
      <c r="C998" s="787" t="s">
        <v>165</v>
      </c>
      <c r="D998" s="803" t="s">
        <v>165</v>
      </c>
      <c r="E998" s="787"/>
      <c r="F998" s="787" t="str">
        <f>IF($E998 = "", "", VLOOKUP($E998,'[1]levels of intervention'!$A$1:$B$12,2,FALSE))</f>
        <v/>
      </c>
      <c r="G998" s="789"/>
      <c r="H998" s="789" t="s">
        <v>1219</v>
      </c>
      <c r="I998" s="789" t="s">
        <v>1331</v>
      </c>
      <c r="J998" s="789">
        <v>2</v>
      </c>
      <c r="K998" s="789">
        <v>1</v>
      </c>
      <c r="L998" s="789">
        <v>1</v>
      </c>
      <c r="M998" s="789">
        <v>3</v>
      </c>
      <c r="N998" s="789" t="s">
        <v>1546</v>
      </c>
      <c r="O998" s="789">
        <v>3</v>
      </c>
      <c r="P998" s="789">
        <v>1211.56</v>
      </c>
      <c r="Q998" s="793">
        <v>3634.68</v>
      </c>
      <c r="R998" s="789"/>
      <c r="S998" s="790">
        <v>0.2</v>
      </c>
      <c r="T998" s="789"/>
      <c r="U998" s="809" t="s">
        <v>1832</v>
      </c>
    </row>
    <row r="999" spans="1:21" ht="29.4" thickBot="1">
      <c r="A999" s="798" t="s">
        <v>151</v>
      </c>
      <c r="B999" s="797"/>
      <c r="C999" s="787" t="s">
        <v>165</v>
      </c>
      <c r="D999" s="798" t="s">
        <v>165</v>
      </c>
      <c r="E999" s="797"/>
      <c r="F999" s="787" t="str">
        <f>IF($E999 = "", "", VLOOKUP($E999,'[1]levels of intervention'!$A$1:$B$12,2,FALSE))</f>
        <v/>
      </c>
      <c r="G999" s="797"/>
      <c r="H999" s="797" t="s">
        <v>2404</v>
      </c>
      <c r="I999" s="797" t="s">
        <v>1358</v>
      </c>
      <c r="J999" s="797"/>
      <c r="K999" s="797"/>
      <c r="L999" s="797"/>
      <c r="M999" s="797"/>
      <c r="N999" s="797"/>
      <c r="O999" s="797">
        <v>0</v>
      </c>
      <c r="P999" s="797"/>
      <c r="Q999" s="797">
        <v>0</v>
      </c>
      <c r="R999" s="797"/>
      <c r="S999" s="790">
        <v>1</v>
      </c>
      <c r="T999" s="797"/>
      <c r="U999" s="797"/>
    </row>
    <row r="1000" spans="1:21" ht="47.4" thickBot="1">
      <c r="A1000" s="791" t="s">
        <v>151</v>
      </c>
      <c r="B1000" s="786"/>
      <c r="C1000" s="787" t="s">
        <v>165</v>
      </c>
      <c r="D1000" s="803" t="s">
        <v>165</v>
      </c>
      <c r="E1000" s="787"/>
      <c r="F1000" s="787" t="str">
        <f>IF($E1000 = "", "", VLOOKUP($E1000,'[1]levels of intervention'!$A$1:$B$12,2,FALSE))</f>
        <v/>
      </c>
      <c r="G1000" s="789"/>
      <c r="H1000" s="789" t="s">
        <v>1218</v>
      </c>
      <c r="I1000" s="789" t="s">
        <v>1331</v>
      </c>
      <c r="J1000" s="789">
        <v>4</v>
      </c>
      <c r="K1000" s="789">
        <v>4</v>
      </c>
      <c r="L1000" s="789">
        <v>1</v>
      </c>
      <c r="M1000" s="789">
        <v>2</v>
      </c>
      <c r="N1000" s="789"/>
      <c r="O1000" s="789">
        <v>8</v>
      </c>
      <c r="P1000" s="789">
        <v>182</v>
      </c>
      <c r="Q1000" s="789">
        <v>1456</v>
      </c>
      <c r="R1000" s="789"/>
      <c r="S1000" s="790">
        <v>0.2</v>
      </c>
      <c r="T1000" s="789"/>
      <c r="U1000" s="789"/>
    </row>
    <row r="1001" spans="1:21" ht="29.4" thickBot="1">
      <c r="A1001" s="798" t="s">
        <v>151</v>
      </c>
      <c r="B1001" s="797"/>
      <c r="C1001" s="787" t="s">
        <v>165</v>
      </c>
      <c r="D1001" s="798" t="s">
        <v>165</v>
      </c>
      <c r="E1001" s="797"/>
      <c r="F1001" s="787" t="str">
        <f>IF($E1001 = "", "", VLOOKUP($E1001,'[1]levels of intervention'!$A$1:$B$12,2,FALSE))</f>
        <v/>
      </c>
      <c r="G1001" s="797"/>
      <c r="H1001" s="797" t="s">
        <v>2405</v>
      </c>
      <c r="I1001" s="797" t="s">
        <v>1358</v>
      </c>
      <c r="J1001" s="797"/>
      <c r="K1001" s="797"/>
      <c r="L1001" s="797"/>
      <c r="M1001" s="797"/>
      <c r="N1001" s="797"/>
      <c r="O1001" s="797">
        <v>0</v>
      </c>
      <c r="P1001" s="797"/>
      <c r="Q1001" s="797">
        <v>0</v>
      </c>
      <c r="R1001" s="797"/>
      <c r="S1001" s="790">
        <f t="shared" si="15"/>
        <v>1</v>
      </c>
      <c r="T1001" s="797"/>
      <c r="U1001" s="797"/>
    </row>
    <row r="1002" spans="1:21" ht="29.4" thickBot="1">
      <c r="A1002" s="791" t="s">
        <v>151</v>
      </c>
      <c r="B1002" s="786"/>
      <c r="C1002" s="787" t="s">
        <v>165</v>
      </c>
      <c r="D1002" s="803" t="s">
        <v>165</v>
      </c>
      <c r="E1002" s="787"/>
      <c r="F1002" s="787" t="str">
        <f>IF($E1002 = "", "", VLOOKUP($E1002,'[1]levels of intervention'!$A$1:$B$12,2,FALSE))</f>
        <v/>
      </c>
      <c r="G1002" s="789"/>
      <c r="H1002" s="789" t="s">
        <v>2406</v>
      </c>
      <c r="I1002" s="789" t="s">
        <v>1358</v>
      </c>
      <c r="J1002" s="789" t="s">
        <v>2407</v>
      </c>
      <c r="K1002" s="789" t="s">
        <v>1578</v>
      </c>
      <c r="L1002" s="789"/>
      <c r="M1002" s="789"/>
      <c r="N1002" s="789"/>
      <c r="O1002" s="789">
        <v>0</v>
      </c>
      <c r="P1002" s="789"/>
      <c r="Q1002" s="789">
        <v>0</v>
      </c>
      <c r="R1002" s="789"/>
      <c r="S1002" s="790">
        <f t="shared" si="15"/>
        <v>1</v>
      </c>
      <c r="T1002" s="789"/>
      <c r="U1002" s="789"/>
    </row>
    <row r="1003" spans="1:21" ht="29.4" thickBot="1">
      <c r="A1003" s="791" t="s">
        <v>151</v>
      </c>
      <c r="B1003" s="786"/>
      <c r="C1003" s="787" t="s">
        <v>165</v>
      </c>
      <c r="D1003" s="803" t="s">
        <v>165</v>
      </c>
      <c r="E1003" s="787"/>
      <c r="F1003" s="787" t="str">
        <f>IF($E1003 = "", "", VLOOKUP($E1003,'[1]levels of intervention'!$A$1:$B$12,2,FALSE))</f>
        <v/>
      </c>
      <c r="G1003" s="789"/>
      <c r="H1003" s="789" t="s">
        <v>2408</v>
      </c>
      <c r="I1003" s="789" t="s">
        <v>1358</v>
      </c>
      <c r="J1003" s="789" t="s">
        <v>2407</v>
      </c>
      <c r="K1003" s="789" t="s">
        <v>1578</v>
      </c>
      <c r="L1003" s="789"/>
      <c r="M1003" s="789"/>
      <c r="N1003" s="789"/>
      <c r="O1003" s="789">
        <v>0</v>
      </c>
      <c r="P1003" s="789"/>
      <c r="Q1003" s="789">
        <v>0</v>
      </c>
      <c r="R1003" s="789"/>
      <c r="S1003" s="790">
        <f t="shared" si="15"/>
        <v>1</v>
      </c>
      <c r="T1003" s="789"/>
      <c r="U1003" s="789"/>
    </row>
    <row r="1004" spans="1:21" ht="29.4" thickBot="1">
      <c r="A1004" s="791" t="s">
        <v>151</v>
      </c>
      <c r="B1004" s="786"/>
      <c r="C1004" s="787" t="s">
        <v>165</v>
      </c>
      <c r="D1004" s="803" t="s">
        <v>165</v>
      </c>
      <c r="E1004" s="787"/>
      <c r="F1004" s="787" t="str">
        <f>IF($E1004 = "", "", VLOOKUP($E1004,'[1]levels of intervention'!$A$1:$B$12,2,FALSE))</f>
        <v/>
      </c>
      <c r="G1004" s="789"/>
      <c r="H1004" s="789" t="s">
        <v>2409</v>
      </c>
      <c r="I1004" s="789" t="s">
        <v>1358</v>
      </c>
      <c r="J1004" s="789" t="s">
        <v>2410</v>
      </c>
      <c r="K1004" s="789" t="s">
        <v>1578</v>
      </c>
      <c r="L1004" s="789"/>
      <c r="M1004" s="789"/>
      <c r="N1004" s="789"/>
      <c r="O1004" s="789">
        <v>0</v>
      </c>
      <c r="P1004" s="789"/>
      <c r="Q1004" s="789">
        <v>0</v>
      </c>
      <c r="R1004" s="789"/>
      <c r="S1004" s="790">
        <f t="shared" si="15"/>
        <v>1</v>
      </c>
      <c r="T1004" s="789"/>
      <c r="U1004" s="789"/>
    </row>
    <row r="1005" spans="1:21" ht="29.4" thickBot="1">
      <c r="A1005" s="791" t="s">
        <v>151</v>
      </c>
      <c r="B1005" s="786"/>
      <c r="C1005" s="787" t="s">
        <v>165</v>
      </c>
      <c r="D1005" s="803" t="s">
        <v>165</v>
      </c>
      <c r="E1005" s="787"/>
      <c r="F1005" s="787" t="str">
        <f>IF($E1005 = "", "", VLOOKUP($E1005,'[1]levels of intervention'!$A$1:$B$12,2,FALSE))</f>
        <v/>
      </c>
      <c r="G1005" s="789"/>
      <c r="H1005" s="789" t="s">
        <v>2411</v>
      </c>
      <c r="I1005" s="789" t="s">
        <v>1358</v>
      </c>
      <c r="J1005" s="789" t="s">
        <v>2410</v>
      </c>
      <c r="K1005" s="789" t="s">
        <v>1578</v>
      </c>
      <c r="L1005" s="789"/>
      <c r="M1005" s="789"/>
      <c r="N1005" s="789"/>
      <c r="O1005" s="789">
        <v>0</v>
      </c>
      <c r="P1005" s="789"/>
      <c r="Q1005" s="789">
        <v>0</v>
      </c>
      <c r="R1005" s="789"/>
      <c r="S1005" s="790">
        <f t="shared" si="15"/>
        <v>1</v>
      </c>
      <c r="T1005" s="789"/>
      <c r="U1005" s="789"/>
    </row>
    <row r="1006" spans="1:21" ht="29.4" thickBot="1">
      <c r="A1006" s="791" t="s">
        <v>151</v>
      </c>
      <c r="B1006" s="786"/>
      <c r="C1006" s="787" t="s">
        <v>165</v>
      </c>
      <c r="D1006" s="803" t="s">
        <v>165</v>
      </c>
      <c r="E1006" s="787"/>
      <c r="F1006" s="787" t="str">
        <f>IF($E1006 = "", "", VLOOKUP($E1006,'[1]levels of intervention'!$A$1:$B$12,2,FALSE))</f>
        <v/>
      </c>
      <c r="G1006" s="789"/>
      <c r="H1006" s="789" t="s">
        <v>2412</v>
      </c>
      <c r="I1006" s="789" t="s">
        <v>1358</v>
      </c>
      <c r="J1006" s="789" t="s">
        <v>2413</v>
      </c>
      <c r="K1006" s="789" t="s">
        <v>2414</v>
      </c>
      <c r="L1006" s="789"/>
      <c r="M1006" s="789"/>
      <c r="N1006" s="789"/>
      <c r="O1006" s="789">
        <v>0</v>
      </c>
      <c r="P1006" s="789"/>
      <c r="Q1006" s="789">
        <v>0</v>
      </c>
      <c r="R1006" s="789"/>
      <c r="S1006" s="790">
        <f t="shared" si="15"/>
        <v>1</v>
      </c>
      <c r="T1006" s="789"/>
      <c r="U1006" s="789"/>
    </row>
    <row r="1007" spans="1:21" ht="29.4" thickBot="1">
      <c r="A1007" s="791" t="s">
        <v>151</v>
      </c>
      <c r="B1007" s="786"/>
      <c r="C1007" s="787" t="s">
        <v>165</v>
      </c>
      <c r="D1007" s="803" t="s">
        <v>165</v>
      </c>
      <c r="E1007" s="787"/>
      <c r="F1007" s="787" t="str">
        <f>IF($E1007 = "", "", VLOOKUP($E1007,'[1]levels of intervention'!$A$1:$B$12,2,FALSE))</f>
        <v/>
      </c>
      <c r="G1007" s="789"/>
      <c r="H1007" s="789" t="s">
        <v>2415</v>
      </c>
      <c r="I1007" s="789" t="s">
        <v>1358</v>
      </c>
      <c r="J1007" s="789" t="s">
        <v>2413</v>
      </c>
      <c r="K1007" s="789" t="s">
        <v>2414</v>
      </c>
      <c r="L1007" s="789"/>
      <c r="M1007" s="789"/>
      <c r="N1007" s="789"/>
      <c r="O1007" s="789">
        <v>0</v>
      </c>
      <c r="P1007" s="789"/>
      <c r="Q1007" s="789">
        <v>0</v>
      </c>
      <c r="R1007" s="789"/>
      <c r="S1007" s="790">
        <f t="shared" si="15"/>
        <v>1</v>
      </c>
      <c r="T1007" s="789"/>
      <c r="U1007" s="789"/>
    </row>
    <row r="1008" spans="1:21" ht="29.4" thickBot="1">
      <c r="A1008" s="791" t="s">
        <v>151</v>
      </c>
      <c r="B1008" s="786"/>
      <c r="C1008" s="787" t="s">
        <v>165</v>
      </c>
      <c r="D1008" s="803" t="s">
        <v>165</v>
      </c>
      <c r="E1008" s="787"/>
      <c r="F1008" s="787" t="str">
        <f>IF($E1008 = "", "", VLOOKUP($E1008,'[1]levels of intervention'!$A$1:$B$12,2,FALSE))</f>
        <v/>
      </c>
      <c r="G1008" s="789"/>
      <c r="H1008" s="789" t="s">
        <v>2416</v>
      </c>
      <c r="I1008" s="789" t="s">
        <v>1358</v>
      </c>
      <c r="J1008" s="789" t="s">
        <v>2349</v>
      </c>
      <c r="K1008" s="789" t="s">
        <v>1578</v>
      </c>
      <c r="L1008" s="789"/>
      <c r="M1008" s="789"/>
      <c r="N1008" s="789"/>
      <c r="O1008" s="789">
        <v>0</v>
      </c>
      <c r="P1008" s="789"/>
      <c r="Q1008" s="789">
        <v>0</v>
      </c>
      <c r="R1008" s="789"/>
      <c r="S1008" s="790">
        <f t="shared" si="15"/>
        <v>1</v>
      </c>
      <c r="T1008" s="789"/>
      <c r="U1008" s="789"/>
    </row>
    <row r="1009" spans="1:21" ht="29.4" thickBot="1">
      <c r="A1009" s="791" t="s">
        <v>151</v>
      </c>
      <c r="B1009" s="786"/>
      <c r="C1009" s="787" t="s">
        <v>165</v>
      </c>
      <c r="D1009" s="803" t="s">
        <v>165</v>
      </c>
      <c r="E1009" s="787"/>
      <c r="F1009" s="787" t="str">
        <f>IF($E1009 = "", "", VLOOKUP($E1009,'[1]levels of intervention'!$A$1:$B$12,2,FALSE))</f>
        <v/>
      </c>
      <c r="G1009" s="789"/>
      <c r="H1009" s="789" t="s">
        <v>2383</v>
      </c>
      <c r="I1009" s="789" t="s">
        <v>1358</v>
      </c>
      <c r="J1009" s="789" t="s">
        <v>2413</v>
      </c>
      <c r="K1009" s="789" t="s">
        <v>2417</v>
      </c>
      <c r="L1009" s="789"/>
      <c r="M1009" s="789"/>
      <c r="N1009" s="789"/>
      <c r="O1009" s="789">
        <v>0</v>
      </c>
      <c r="P1009" s="789"/>
      <c r="Q1009" s="789">
        <v>0</v>
      </c>
      <c r="R1009" s="789"/>
      <c r="S1009" s="790">
        <f t="shared" si="15"/>
        <v>1</v>
      </c>
      <c r="T1009" s="789"/>
      <c r="U1009" s="789"/>
    </row>
    <row r="1010" spans="1:21" ht="29.4" thickBot="1">
      <c r="A1010" s="791" t="s">
        <v>151</v>
      </c>
      <c r="B1010" s="786"/>
      <c r="C1010" s="787" t="s">
        <v>165</v>
      </c>
      <c r="D1010" s="803" t="s">
        <v>165</v>
      </c>
      <c r="E1010" s="787"/>
      <c r="F1010" s="787" t="str">
        <f>IF($E1010 = "", "", VLOOKUP($E1010,'[1]levels of intervention'!$A$1:$B$12,2,FALSE))</f>
        <v/>
      </c>
      <c r="G1010" s="789"/>
      <c r="H1010" s="789" t="s">
        <v>2418</v>
      </c>
      <c r="I1010" s="789" t="s">
        <v>1358</v>
      </c>
      <c r="J1010" s="789" t="s">
        <v>2419</v>
      </c>
      <c r="K1010" s="789" t="s">
        <v>2150</v>
      </c>
      <c r="L1010" s="789"/>
      <c r="M1010" s="789"/>
      <c r="N1010" s="789"/>
      <c r="O1010" s="789">
        <v>0</v>
      </c>
      <c r="P1010" s="789"/>
      <c r="Q1010" s="789">
        <v>0</v>
      </c>
      <c r="R1010" s="789"/>
      <c r="S1010" s="790">
        <f t="shared" si="15"/>
        <v>1</v>
      </c>
      <c r="T1010" s="789"/>
      <c r="U1010" s="789"/>
    </row>
    <row r="1011" spans="1:21" ht="29.4" thickBot="1">
      <c r="A1011" s="791" t="s">
        <v>151</v>
      </c>
      <c r="B1011" s="786"/>
      <c r="C1011" s="787" t="s">
        <v>165</v>
      </c>
      <c r="D1011" s="803" t="s">
        <v>165</v>
      </c>
      <c r="E1011" s="787"/>
      <c r="F1011" s="787" t="str">
        <f>IF($E1011 = "", "", VLOOKUP($E1011,'[1]levels of intervention'!$A$1:$B$12,2,FALSE))</f>
        <v/>
      </c>
      <c r="G1011" s="789"/>
      <c r="H1011" s="789" t="s">
        <v>2420</v>
      </c>
      <c r="I1011" s="789" t="s">
        <v>1358</v>
      </c>
      <c r="J1011" s="789" t="s">
        <v>2419</v>
      </c>
      <c r="K1011" s="789" t="s">
        <v>2150</v>
      </c>
      <c r="L1011" s="789"/>
      <c r="M1011" s="789"/>
      <c r="N1011" s="789"/>
      <c r="O1011" s="789">
        <v>0</v>
      </c>
      <c r="P1011" s="789"/>
      <c r="Q1011" s="789">
        <v>0</v>
      </c>
      <c r="R1011" s="789"/>
      <c r="S1011" s="790">
        <f t="shared" si="15"/>
        <v>1</v>
      </c>
      <c r="T1011" s="789"/>
      <c r="U1011" s="789"/>
    </row>
    <row r="1012" spans="1:21" ht="29.4" thickBot="1">
      <c r="A1012" s="798" t="s">
        <v>151</v>
      </c>
      <c r="B1012" s="797"/>
      <c r="C1012" s="787" t="s">
        <v>165</v>
      </c>
      <c r="D1012" s="798" t="s">
        <v>165</v>
      </c>
      <c r="E1012" s="797"/>
      <c r="F1012" s="787" t="str">
        <f>IF($E1012 = "", "", VLOOKUP($E1012,'[1]levels of intervention'!$A$1:$B$12,2,FALSE))</f>
        <v/>
      </c>
      <c r="G1012" s="797"/>
      <c r="H1012" s="797" t="s">
        <v>2421</v>
      </c>
      <c r="I1012" s="797" t="s">
        <v>1358</v>
      </c>
      <c r="J1012" s="797"/>
      <c r="K1012" s="797"/>
      <c r="L1012" s="797"/>
      <c r="M1012" s="797"/>
      <c r="N1012" s="797"/>
      <c r="O1012" s="797">
        <v>0</v>
      </c>
      <c r="P1012" s="797"/>
      <c r="Q1012" s="797">
        <v>0</v>
      </c>
      <c r="R1012" s="797"/>
      <c r="S1012" s="790">
        <f t="shared" si="15"/>
        <v>1</v>
      </c>
      <c r="T1012" s="797"/>
      <c r="U1012" s="797"/>
    </row>
    <row r="1013" spans="1:21" ht="29.4" thickBot="1">
      <c r="A1013" s="798" t="s">
        <v>151</v>
      </c>
      <c r="B1013" s="797"/>
      <c r="C1013" s="787" t="s">
        <v>165</v>
      </c>
      <c r="D1013" s="798" t="s">
        <v>165</v>
      </c>
      <c r="E1013" s="797"/>
      <c r="F1013" s="787" t="str">
        <f>IF($E1013 = "", "", VLOOKUP($E1013,'[1]levels of intervention'!$A$1:$B$12,2,FALSE))</f>
        <v/>
      </c>
      <c r="G1013" s="797"/>
      <c r="H1013" s="797" t="s">
        <v>2422</v>
      </c>
      <c r="I1013" s="797" t="s">
        <v>1358</v>
      </c>
      <c r="J1013" s="797"/>
      <c r="K1013" s="797"/>
      <c r="L1013" s="797"/>
      <c r="M1013" s="797"/>
      <c r="N1013" s="797"/>
      <c r="O1013" s="797">
        <v>0</v>
      </c>
      <c r="P1013" s="797"/>
      <c r="Q1013" s="797">
        <v>0</v>
      </c>
      <c r="R1013" s="797"/>
      <c r="S1013" s="790">
        <f t="shared" si="15"/>
        <v>1</v>
      </c>
      <c r="T1013" s="797"/>
      <c r="U1013" s="797"/>
    </row>
    <row r="1014" spans="1:21" ht="29.4" thickBot="1">
      <c r="A1014" s="798" t="s">
        <v>151</v>
      </c>
      <c r="B1014" s="797"/>
      <c r="C1014" s="787" t="s">
        <v>165</v>
      </c>
      <c r="D1014" s="798" t="s">
        <v>165</v>
      </c>
      <c r="E1014" s="797"/>
      <c r="F1014" s="787" t="str">
        <f>IF($E1014 = "", "", VLOOKUP($E1014,'[1]levels of intervention'!$A$1:$B$12,2,FALSE))</f>
        <v/>
      </c>
      <c r="G1014" s="797"/>
      <c r="H1014" s="797" t="s">
        <v>2423</v>
      </c>
      <c r="I1014" s="797" t="s">
        <v>1358</v>
      </c>
      <c r="J1014" s="797"/>
      <c r="K1014" s="797"/>
      <c r="L1014" s="797"/>
      <c r="M1014" s="797"/>
      <c r="N1014" s="797"/>
      <c r="O1014" s="797">
        <v>0</v>
      </c>
      <c r="P1014" s="797"/>
      <c r="Q1014" s="797">
        <v>0</v>
      </c>
      <c r="R1014" s="797"/>
      <c r="S1014" s="790">
        <f t="shared" si="15"/>
        <v>1</v>
      </c>
      <c r="T1014" s="797"/>
      <c r="U1014" s="797"/>
    </row>
    <row r="1015" spans="1:21" ht="29.4" thickBot="1">
      <c r="A1015" s="798" t="s">
        <v>151</v>
      </c>
      <c r="B1015" s="797"/>
      <c r="C1015" s="787" t="s">
        <v>165</v>
      </c>
      <c r="D1015" s="798" t="s">
        <v>165</v>
      </c>
      <c r="E1015" s="797"/>
      <c r="F1015" s="787" t="str">
        <f>IF($E1015 = "", "", VLOOKUP($E1015,'[1]levels of intervention'!$A$1:$B$12,2,FALSE))</f>
        <v/>
      </c>
      <c r="G1015" s="797"/>
      <c r="H1015" s="797" t="s">
        <v>2424</v>
      </c>
      <c r="I1015" s="797" t="s">
        <v>1358</v>
      </c>
      <c r="J1015" s="797"/>
      <c r="K1015" s="797"/>
      <c r="L1015" s="797"/>
      <c r="M1015" s="797"/>
      <c r="N1015" s="797"/>
      <c r="O1015" s="797">
        <v>0</v>
      </c>
      <c r="P1015" s="797"/>
      <c r="Q1015" s="797">
        <v>0</v>
      </c>
      <c r="R1015" s="797"/>
      <c r="S1015" s="790">
        <f t="shared" si="15"/>
        <v>1</v>
      </c>
      <c r="T1015" s="797"/>
      <c r="U1015" s="797"/>
    </row>
    <row r="1016" spans="1:21" ht="29.4" thickBot="1">
      <c r="A1016" s="798" t="s">
        <v>151</v>
      </c>
      <c r="B1016" s="797"/>
      <c r="C1016" s="787" t="s">
        <v>165</v>
      </c>
      <c r="D1016" s="798" t="s">
        <v>165</v>
      </c>
      <c r="E1016" s="797"/>
      <c r="F1016" s="787" t="str">
        <f>IF($E1016 = "", "", VLOOKUP($E1016,'[1]levels of intervention'!$A$1:$B$12,2,FALSE))</f>
        <v/>
      </c>
      <c r="G1016" s="797"/>
      <c r="H1016" s="797" t="s">
        <v>2425</v>
      </c>
      <c r="I1016" s="797" t="s">
        <v>1358</v>
      </c>
      <c r="J1016" s="797"/>
      <c r="K1016" s="797"/>
      <c r="L1016" s="797"/>
      <c r="M1016" s="797"/>
      <c r="N1016" s="797"/>
      <c r="O1016" s="797">
        <v>0</v>
      </c>
      <c r="P1016" s="797"/>
      <c r="Q1016" s="797">
        <v>0</v>
      </c>
      <c r="R1016" s="797"/>
      <c r="S1016" s="790">
        <f t="shared" si="15"/>
        <v>1</v>
      </c>
      <c r="T1016" s="797"/>
      <c r="U1016" s="797"/>
    </row>
    <row r="1017" spans="1:21" ht="29.4" thickBot="1">
      <c r="A1017" s="798" t="s">
        <v>151</v>
      </c>
      <c r="B1017" s="797"/>
      <c r="C1017" s="787" t="s">
        <v>165</v>
      </c>
      <c r="D1017" s="798" t="s">
        <v>165</v>
      </c>
      <c r="E1017" s="797"/>
      <c r="F1017" s="787" t="str">
        <f>IF($E1017 = "", "", VLOOKUP($E1017,'[1]levels of intervention'!$A$1:$B$12,2,FALSE))</f>
        <v/>
      </c>
      <c r="G1017" s="797"/>
      <c r="H1017" s="797" t="s">
        <v>2426</v>
      </c>
      <c r="I1017" s="797" t="s">
        <v>1358</v>
      </c>
      <c r="J1017" s="797"/>
      <c r="K1017" s="797"/>
      <c r="L1017" s="797"/>
      <c r="M1017" s="797"/>
      <c r="N1017" s="797"/>
      <c r="O1017" s="797">
        <v>0</v>
      </c>
      <c r="P1017" s="797"/>
      <c r="Q1017" s="797">
        <v>0</v>
      </c>
      <c r="R1017" s="797"/>
      <c r="S1017" s="790">
        <f t="shared" si="15"/>
        <v>1</v>
      </c>
      <c r="T1017" s="797"/>
      <c r="U1017" s="797"/>
    </row>
    <row r="1018" spans="1:21" ht="29.4" thickBot="1">
      <c r="A1018" s="798" t="s">
        <v>151</v>
      </c>
      <c r="B1018" s="797"/>
      <c r="C1018" s="787" t="s">
        <v>165</v>
      </c>
      <c r="D1018" s="798" t="s">
        <v>165</v>
      </c>
      <c r="E1018" s="797"/>
      <c r="F1018" s="787" t="str">
        <f>IF($E1018 = "", "", VLOOKUP($E1018,'[1]levels of intervention'!$A$1:$B$12,2,FALSE))</f>
        <v/>
      </c>
      <c r="G1018" s="797"/>
      <c r="H1018" s="797" t="s">
        <v>2427</v>
      </c>
      <c r="I1018" s="797" t="s">
        <v>1358</v>
      </c>
      <c r="J1018" s="797"/>
      <c r="K1018" s="797"/>
      <c r="L1018" s="797"/>
      <c r="M1018" s="797"/>
      <c r="N1018" s="797"/>
      <c r="O1018" s="797">
        <v>0</v>
      </c>
      <c r="P1018" s="797"/>
      <c r="Q1018" s="797">
        <v>0</v>
      </c>
      <c r="R1018" s="797"/>
      <c r="S1018" s="790">
        <f t="shared" si="15"/>
        <v>1</v>
      </c>
      <c r="T1018" s="797"/>
      <c r="U1018" s="797"/>
    </row>
    <row r="1019" spans="1:21" ht="29.4" thickBot="1">
      <c r="A1019" s="798" t="s">
        <v>151</v>
      </c>
      <c r="B1019" s="797"/>
      <c r="C1019" s="787" t="s">
        <v>165</v>
      </c>
      <c r="D1019" s="798" t="s">
        <v>165</v>
      </c>
      <c r="E1019" s="797"/>
      <c r="F1019" s="787" t="str">
        <f>IF($E1019 = "", "", VLOOKUP($E1019,'[1]levels of intervention'!$A$1:$B$12,2,FALSE))</f>
        <v/>
      </c>
      <c r="G1019" s="797"/>
      <c r="H1019" s="797" t="s">
        <v>2428</v>
      </c>
      <c r="I1019" s="797" t="s">
        <v>1358</v>
      </c>
      <c r="J1019" s="797"/>
      <c r="K1019" s="797"/>
      <c r="L1019" s="797"/>
      <c r="M1019" s="797"/>
      <c r="N1019" s="797"/>
      <c r="O1019" s="797">
        <v>0</v>
      </c>
      <c r="P1019" s="797"/>
      <c r="Q1019" s="797">
        <v>0</v>
      </c>
      <c r="R1019" s="797"/>
      <c r="S1019" s="790">
        <f t="shared" si="15"/>
        <v>1</v>
      </c>
      <c r="T1019" s="797"/>
      <c r="U1019" s="797"/>
    </row>
    <row r="1020" spans="1:21" ht="29.4" thickBot="1">
      <c r="A1020" s="798" t="s">
        <v>151</v>
      </c>
      <c r="B1020" s="797"/>
      <c r="C1020" s="787" t="s">
        <v>165</v>
      </c>
      <c r="D1020" s="798" t="s">
        <v>165</v>
      </c>
      <c r="E1020" s="797"/>
      <c r="F1020" s="787" t="str">
        <f>IF($E1020 = "", "", VLOOKUP($E1020,'[1]levels of intervention'!$A$1:$B$12,2,FALSE))</f>
        <v/>
      </c>
      <c r="G1020" s="797"/>
      <c r="H1020" s="797" t="s">
        <v>2429</v>
      </c>
      <c r="I1020" s="797" t="s">
        <v>1358</v>
      </c>
      <c r="J1020" s="797"/>
      <c r="K1020" s="797"/>
      <c r="L1020" s="797"/>
      <c r="M1020" s="797"/>
      <c r="N1020" s="797"/>
      <c r="O1020" s="797">
        <v>0</v>
      </c>
      <c r="P1020" s="797"/>
      <c r="Q1020" s="797">
        <v>0</v>
      </c>
      <c r="R1020" s="797"/>
      <c r="S1020" s="790">
        <f t="shared" si="15"/>
        <v>1</v>
      </c>
      <c r="T1020" s="797"/>
      <c r="U1020" s="797"/>
    </row>
    <row r="1021" spans="1:21" ht="29.4" thickBot="1">
      <c r="A1021" s="798" t="s">
        <v>151</v>
      </c>
      <c r="B1021" s="797"/>
      <c r="C1021" s="787" t="s">
        <v>165</v>
      </c>
      <c r="D1021" s="798" t="s">
        <v>165</v>
      </c>
      <c r="E1021" s="797"/>
      <c r="F1021" s="787" t="str">
        <f>IF($E1021 = "", "", VLOOKUP($E1021,'[1]levels of intervention'!$A$1:$B$12,2,FALSE))</f>
        <v/>
      </c>
      <c r="G1021" s="797"/>
      <c r="H1021" s="797" t="s">
        <v>2430</v>
      </c>
      <c r="I1021" s="797" t="s">
        <v>1358</v>
      </c>
      <c r="J1021" s="797"/>
      <c r="K1021" s="797"/>
      <c r="L1021" s="797"/>
      <c r="M1021" s="797"/>
      <c r="N1021" s="797"/>
      <c r="O1021" s="797">
        <v>0</v>
      </c>
      <c r="P1021" s="797"/>
      <c r="Q1021" s="797">
        <v>0</v>
      </c>
      <c r="R1021" s="797"/>
      <c r="S1021" s="790">
        <f t="shared" si="15"/>
        <v>1</v>
      </c>
      <c r="T1021" s="797"/>
      <c r="U1021" s="797"/>
    </row>
    <row r="1022" spans="1:21" ht="29.4" thickBot="1">
      <c r="A1022" s="798" t="s">
        <v>151</v>
      </c>
      <c r="B1022" s="797"/>
      <c r="C1022" s="787" t="s">
        <v>165</v>
      </c>
      <c r="D1022" s="798" t="s">
        <v>165</v>
      </c>
      <c r="E1022" s="797"/>
      <c r="F1022" s="787" t="str">
        <f>IF($E1022 = "", "", VLOOKUP($E1022,'[1]levels of intervention'!$A$1:$B$12,2,FALSE))</f>
        <v/>
      </c>
      <c r="G1022" s="797"/>
      <c r="H1022" s="797" t="s">
        <v>2431</v>
      </c>
      <c r="I1022" s="797" t="s">
        <v>1358</v>
      </c>
      <c r="J1022" s="797"/>
      <c r="K1022" s="797"/>
      <c r="L1022" s="797"/>
      <c r="M1022" s="797"/>
      <c r="N1022" s="797"/>
      <c r="O1022" s="797">
        <v>0</v>
      </c>
      <c r="P1022" s="797"/>
      <c r="Q1022" s="797">
        <v>0</v>
      </c>
      <c r="R1022" s="797"/>
      <c r="S1022" s="790">
        <f t="shared" si="15"/>
        <v>1</v>
      </c>
      <c r="T1022" s="797"/>
      <c r="U1022" s="797"/>
    </row>
    <row r="1023" spans="1:21" ht="31.8" thickBot="1">
      <c r="A1023" s="798" t="s">
        <v>151</v>
      </c>
      <c r="B1023" s="797"/>
      <c r="C1023" s="787" t="s">
        <v>165</v>
      </c>
      <c r="D1023" s="798" t="s">
        <v>165</v>
      </c>
      <c r="E1023" s="797"/>
      <c r="F1023" s="787" t="str">
        <f>IF($E1023 = "", "", VLOOKUP($E1023,'[1]levels of intervention'!$A$1:$B$12,2,FALSE))</f>
        <v/>
      </c>
      <c r="G1023" s="797"/>
      <c r="H1023" s="797" t="s">
        <v>2432</v>
      </c>
      <c r="I1023" s="797" t="s">
        <v>1358</v>
      </c>
      <c r="J1023" s="797"/>
      <c r="K1023" s="797"/>
      <c r="L1023" s="797"/>
      <c r="M1023" s="797"/>
      <c r="N1023" s="797"/>
      <c r="O1023" s="797">
        <v>0</v>
      </c>
      <c r="P1023" s="797"/>
      <c r="Q1023" s="797">
        <v>0</v>
      </c>
      <c r="R1023" s="797"/>
      <c r="S1023" s="790">
        <f t="shared" si="15"/>
        <v>1</v>
      </c>
      <c r="T1023" s="797"/>
      <c r="U1023" s="797"/>
    </row>
    <row r="1024" spans="1:21" ht="43.8" thickBot="1">
      <c r="A1024" s="791" t="s">
        <v>151</v>
      </c>
      <c r="B1024" s="786"/>
      <c r="C1024" t="s">
        <v>166</v>
      </c>
      <c r="D1024" s="787" t="s">
        <v>2433</v>
      </c>
      <c r="E1024" s="787" t="s">
        <v>2193</v>
      </c>
      <c r="F1024" s="787" t="str">
        <f>IF($E1024 = "", "", VLOOKUP($E1024,'[1]levels of intervention'!$A$1:$B$12,2,FALSE))</f>
        <v>secondary</v>
      </c>
      <c r="G1024" s="789"/>
      <c r="H1024" s="789" t="s">
        <v>1220</v>
      </c>
      <c r="I1024" s="789" t="s">
        <v>1331</v>
      </c>
      <c r="J1024" s="789">
        <v>0</v>
      </c>
      <c r="K1024" s="789">
        <v>3</v>
      </c>
      <c r="L1024" s="789"/>
      <c r="M1024" s="789">
        <v>1</v>
      </c>
      <c r="N1024" s="789"/>
      <c r="O1024" s="789">
        <v>3</v>
      </c>
      <c r="P1024" s="789">
        <v>552</v>
      </c>
      <c r="Q1024" s="793">
        <v>1656</v>
      </c>
      <c r="R1024" s="789"/>
      <c r="S1024" s="790">
        <f t="shared" si="15"/>
        <v>1</v>
      </c>
      <c r="T1024" s="789"/>
      <c r="U1024" s="801" t="s">
        <v>1390</v>
      </c>
    </row>
    <row r="1025" spans="1:21" ht="94.2" thickBot="1">
      <c r="A1025" s="791" t="s">
        <v>151</v>
      </c>
      <c r="B1025" s="786"/>
      <c r="C1025" t="s">
        <v>166</v>
      </c>
      <c r="D1025" s="803" t="s">
        <v>2433</v>
      </c>
      <c r="E1025" s="787"/>
      <c r="F1025" s="787" t="str">
        <f>IF($E1025 = "", "", VLOOKUP($E1025,'[1]levels of intervention'!$A$1:$B$12,2,FALSE))</f>
        <v/>
      </c>
      <c r="G1025" s="789"/>
      <c r="H1025" s="789" t="s">
        <v>837</v>
      </c>
      <c r="I1025" s="789"/>
      <c r="J1025" s="789" t="s">
        <v>2121</v>
      </c>
      <c r="K1025" s="789">
        <v>1</v>
      </c>
      <c r="L1025" s="789">
        <v>1</v>
      </c>
      <c r="M1025" s="789">
        <v>1</v>
      </c>
      <c r="N1025" s="789" t="s">
        <v>1687</v>
      </c>
      <c r="O1025" s="789">
        <v>1</v>
      </c>
      <c r="P1025" s="789">
        <v>1100</v>
      </c>
      <c r="Q1025" s="793">
        <v>1100</v>
      </c>
      <c r="R1025" s="789"/>
      <c r="S1025" s="790">
        <f t="shared" si="15"/>
        <v>1</v>
      </c>
      <c r="T1025" s="789"/>
      <c r="U1025" s="788" t="s">
        <v>1552</v>
      </c>
    </row>
    <row r="1026" spans="1:21" ht="78.599999999999994" thickBot="1">
      <c r="A1026" s="791" t="s">
        <v>151</v>
      </c>
      <c r="B1026" s="786"/>
      <c r="C1026" t="s">
        <v>166</v>
      </c>
      <c r="D1026" s="803" t="s">
        <v>2433</v>
      </c>
      <c r="E1026" s="787"/>
      <c r="F1026" s="787" t="str">
        <f>IF($E1026 = "", "", VLOOKUP($E1026,'[1]levels of intervention'!$A$1:$B$12,2,FALSE))</f>
        <v/>
      </c>
      <c r="G1026" s="789"/>
      <c r="H1026" s="789" t="s">
        <v>1114</v>
      </c>
      <c r="I1026" s="789" t="s">
        <v>1331</v>
      </c>
      <c r="J1026" s="789"/>
      <c r="K1026" s="789">
        <v>1.5</v>
      </c>
      <c r="L1026" s="789"/>
      <c r="M1026" s="789">
        <v>10</v>
      </c>
      <c r="N1026" s="789" t="s">
        <v>2379</v>
      </c>
      <c r="O1026" s="789">
        <v>15</v>
      </c>
      <c r="P1026" s="789">
        <v>1.1060099999999999</v>
      </c>
      <c r="Q1026" s="789">
        <v>16.59</v>
      </c>
      <c r="R1026" s="789"/>
      <c r="S1026" s="790">
        <f t="shared" si="15"/>
        <v>1</v>
      </c>
      <c r="T1026" s="789"/>
      <c r="U1026" s="789"/>
    </row>
    <row r="1027" spans="1:21" ht="78.599999999999994" thickBot="1">
      <c r="A1027" s="791" t="s">
        <v>151</v>
      </c>
      <c r="B1027" s="786"/>
      <c r="C1027" t="s">
        <v>166</v>
      </c>
      <c r="D1027" s="803" t="s">
        <v>2433</v>
      </c>
      <c r="E1027" s="787"/>
      <c r="F1027" s="787" t="str">
        <f>IF($E1027 = "", "", VLOOKUP($E1027,'[1]levels of intervention'!$A$1:$B$12,2,FALSE))</f>
        <v/>
      </c>
      <c r="G1027" s="789"/>
      <c r="H1027" s="789" t="s">
        <v>834</v>
      </c>
      <c r="I1027" s="789" t="s">
        <v>1331</v>
      </c>
      <c r="J1027" s="789" t="s">
        <v>1347</v>
      </c>
      <c r="K1027" s="789">
        <v>4</v>
      </c>
      <c r="L1027" s="789"/>
      <c r="M1027" s="789">
        <v>10</v>
      </c>
      <c r="N1027" s="789" t="s">
        <v>2379</v>
      </c>
      <c r="O1027" s="789">
        <v>40</v>
      </c>
      <c r="P1027" s="789">
        <v>4.3868299999999998</v>
      </c>
      <c r="Q1027" s="789">
        <v>175.47</v>
      </c>
      <c r="R1027" s="789"/>
      <c r="S1027" s="790">
        <f t="shared" si="15"/>
        <v>1</v>
      </c>
      <c r="T1027" s="789"/>
      <c r="U1027" s="789"/>
    </row>
    <row r="1028" spans="1:21" ht="78.599999999999994" thickBot="1">
      <c r="A1028" s="791" t="s">
        <v>151</v>
      </c>
      <c r="B1028" s="786"/>
      <c r="C1028" t="s">
        <v>166</v>
      </c>
      <c r="D1028" s="803" t="s">
        <v>2433</v>
      </c>
      <c r="E1028" s="787"/>
      <c r="F1028" s="787" t="str">
        <f>IF($E1028 = "", "", VLOOKUP($E1028,'[1]levels of intervention'!$A$1:$B$12,2,FALSE))</f>
        <v/>
      </c>
      <c r="G1028" s="789"/>
      <c r="H1028" s="789" t="s">
        <v>1134</v>
      </c>
      <c r="I1028" s="789" t="s">
        <v>1331</v>
      </c>
      <c r="J1028" s="789"/>
      <c r="K1028" s="789">
        <v>4</v>
      </c>
      <c r="L1028" s="789"/>
      <c r="M1028" s="789">
        <v>5</v>
      </c>
      <c r="N1028" s="789" t="s">
        <v>2379</v>
      </c>
      <c r="O1028" s="789">
        <v>20</v>
      </c>
      <c r="P1028" s="825">
        <v>1416</v>
      </c>
      <c r="Q1028" s="793">
        <v>28320</v>
      </c>
      <c r="R1028" s="789"/>
      <c r="S1028" s="790">
        <f t="shared" ref="S1028:S1091" si="20">IF(R1028="",1,R1028)</f>
        <v>1</v>
      </c>
      <c r="T1028" s="789"/>
      <c r="U1028" s="789"/>
    </row>
    <row r="1029" spans="1:21" ht="94.2" thickBot="1">
      <c r="A1029" s="791" t="s">
        <v>151</v>
      </c>
      <c r="B1029" s="786"/>
      <c r="C1029" t="s">
        <v>166</v>
      </c>
      <c r="D1029" s="803" t="s">
        <v>2433</v>
      </c>
      <c r="E1029" s="787"/>
      <c r="F1029" s="787" t="str">
        <f>IF($E1029 = "", "", VLOOKUP($E1029,'[1]levels of intervention'!$A$1:$B$12,2,FALSE))</f>
        <v/>
      </c>
      <c r="G1029" s="812"/>
      <c r="H1029" s="812" t="s">
        <v>1214</v>
      </c>
      <c r="I1029" s="789" t="s">
        <v>1331</v>
      </c>
      <c r="J1029" s="789"/>
      <c r="K1029" s="789">
        <v>1</v>
      </c>
      <c r="L1029" s="789"/>
      <c r="M1029" s="789">
        <v>5</v>
      </c>
      <c r="N1029" s="789" t="s">
        <v>2379</v>
      </c>
      <c r="O1029" s="789">
        <v>5</v>
      </c>
      <c r="P1029" s="789">
        <v>432.3</v>
      </c>
      <c r="Q1029" s="793">
        <v>2161.5</v>
      </c>
      <c r="R1029" s="789"/>
      <c r="S1029" s="790">
        <f t="shared" si="20"/>
        <v>1</v>
      </c>
      <c r="T1029" s="789"/>
      <c r="U1029" s="789"/>
    </row>
    <row r="1030" spans="1:21" ht="63" thickBot="1">
      <c r="A1030" s="791" t="s">
        <v>151</v>
      </c>
      <c r="B1030" s="786"/>
      <c r="C1030" t="s">
        <v>166</v>
      </c>
      <c r="D1030" s="803" t="s">
        <v>2433</v>
      </c>
      <c r="E1030" s="787"/>
      <c r="F1030" s="787" t="str">
        <f>IF($E1030 = "", "", VLOOKUP($E1030,'[1]levels of intervention'!$A$1:$B$12,2,FALSE))</f>
        <v/>
      </c>
      <c r="G1030" s="789"/>
      <c r="H1030" s="789" t="s">
        <v>931</v>
      </c>
      <c r="I1030" s="789" t="s">
        <v>1331</v>
      </c>
      <c r="J1030" s="789"/>
      <c r="K1030" s="789">
        <v>1</v>
      </c>
      <c r="L1030" s="789"/>
      <c r="M1030" s="789">
        <v>5</v>
      </c>
      <c r="N1030" s="789" t="s">
        <v>2379</v>
      </c>
      <c r="O1030" s="789">
        <v>5</v>
      </c>
      <c r="P1030" s="789">
        <v>15.637700000000001</v>
      </c>
      <c r="Q1030" s="789">
        <v>78.19</v>
      </c>
      <c r="R1030" s="789"/>
      <c r="S1030" s="790">
        <f t="shared" si="20"/>
        <v>1</v>
      </c>
      <c r="T1030" s="789"/>
      <c r="U1030" s="789"/>
    </row>
    <row r="1031" spans="1:21" ht="78.599999999999994" thickBot="1">
      <c r="A1031" s="791" t="s">
        <v>151</v>
      </c>
      <c r="B1031" s="786"/>
      <c r="C1031" t="s">
        <v>166</v>
      </c>
      <c r="D1031" s="803" t="s">
        <v>2433</v>
      </c>
      <c r="E1031" s="787"/>
      <c r="F1031" s="787" t="str">
        <f>IF($E1031 = "", "", VLOOKUP($E1031,'[1]levels of intervention'!$A$1:$B$12,2,FALSE))</f>
        <v/>
      </c>
      <c r="G1031" s="789"/>
      <c r="H1031" s="789" t="s">
        <v>974</v>
      </c>
      <c r="I1031" s="789" t="s">
        <v>1331</v>
      </c>
      <c r="J1031" s="789" t="s">
        <v>1334</v>
      </c>
      <c r="K1031" s="789">
        <v>2</v>
      </c>
      <c r="L1031" s="789"/>
      <c r="M1031" s="789">
        <v>1</v>
      </c>
      <c r="N1031" s="789" t="s">
        <v>2379</v>
      </c>
      <c r="O1031" s="789">
        <v>2</v>
      </c>
      <c r="P1031" s="789">
        <v>1614.24</v>
      </c>
      <c r="Q1031" s="793">
        <v>3228.48</v>
      </c>
      <c r="R1031" s="789"/>
      <c r="S1031" s="790">
        <f t="shared" si="20"/>
        <v>1</v>
      </c>
      <c r="T1031" s="789"/>
      <c r="U1031" s="789"/>
    </row>
    <row r="1032" spans="1:21" ht="47.4" thickBot="1">
      <c r="A1032" s="791" t="s">
        <v>151</v>
      </c>
      <c r="B1032" s="786"/>
      <c r="C1032" t="s">
        <v>166</v>
      </c>
      <c r="D1032" s="803" t="s">
        <v>2433</v>
      </c>
      <c r="E1032" s="787"/>
      <c r="F1032" s="787" t="str">
        <f>IF($E1032 = "", "", VLOOKUP($E1032,'[1]levels of intervention'!$A$1:$B$12,2,FALSE))</f>
        <v/>
      </c>
      <c r="G1032" s="789"/>
      <c r="H1032" s="789" t="s">
        <v>1221</v>
      </c>
      <c r="I1032" s="789" t="s">
        <v>1331</v>
      </c>
      <c r="J1032" s="789"/>
      <c r="K1032" s="789">
        <v>2</v>
      </c>
      <c r="L1032" s="789">
        <v>1</v>
      </c>
      <c r="M1032" s="789">
        <v>2</v>
      </c>
      <c r="N1032" s="789" t="s">
        <v>2379</v>
      </c>
      <c r="O1032" s="789">
        <v>4</v>
      </c>
      <c r="P1032" s="789">
        <v>198.71</v>
      </c>
      <c r="Q1032" s="789">
        <v>794.84</v>
      </c>
      <c r="R1032" s="789"/>
      <c r="S1032" s="790">
        <f t="shared" si="20"/>
        <v>1</v>
      </c>
      <c r="T1032" s="789"/>
      <c r="U1032" s="809" t="s">
        <v>2434</v>
      </c>
    </row>
    <row r="1033" spans="1:21" ht="16.2" thickBot="1">
      <c r="A1033" s="798" t="s">
        <v>151</v>
      </c>
      <c r="B1033" s="797"/>
      <c r="C1033" t="s">
        <v>166</v>
      </c>
      <c r="D1033" s="798" t="s">
        <v>2433</v>
      </c>
      <c r="E1033" s="797"/>
      <c r="F1033" s="787" t="str">
        <f>IF($E1033 = "", "", VLOOKUP($E1033,'[1]levels of intervention'!$A$1:$B$12,2,FALSE))</f>
        <v/>
      </c>
      <c r="G1033" s="797"/>
      <c r="H1033" s="797" t="s">
        <v>2404</v>
      </c>
      <c r="I1033" s="797" t="s">
        <v>1358</v>
      </c>
      <c r="J1033" s="797"/>
      <c r="K1033" s="797"/>
      <c r="L1033" s="797"/>
      <c r="M1033" s="797"/>
      <c r="N1033" s="797"/>
      <c r="O1033" s="797">
        <v>0</v>
      </c>
      <c r="P1033" s="797"/>
      <c r="Q1033" s="797">
        <v>0</v>
      </c>
      <c r="R1033" s="797"/>
      <c r="S1033" s="790">
        <f t="shared" si="20"/>
        <v>1</v>
      </c>
      <c r="T1033" s="797"/>
      <c r="U1033" s="797"/>
    </row>
    <row r="1034" spans="1:21" ht="47.4" thickBot="1">
      <c r="A1034" s="791" t="s">
        <v>151</v>
      </c>
      <c r="B1034" s="786"/>
      <c r="C1034" t="s">
        <v>166</v>
      </c>
      <c r="D1034" s="803" t="s">
        <v>2433</v>
      </c>
      <c r="E1034" s="787"/>
      <c r="F1034" s="787" t="str">
        <f>IF($E1034 = "", "", VLOOKUP($E1034,'[1]levels of intervention'!$A$1:$B$12,2,FALSE))</f>
        <v/>
      </c>
      <c r="G1034" s="789"/>
      <c r="H1034" s="789" t="s">
        <v>1218</v>
      </c>
      <c r="I1034" s="789" t="s">
        <v>1358</v>
      </c>
      <c r="J1034" s="789"/>
      <c r="K1034" s="789">
        <v>4</v>
      </c>
      <c r="L1034" s="789"/>
      <c r="M1034" s="789" t="s">
        <v>1578</v>
      </c>
      <c r="N1034" s="789"/>
      <c r="O1034" s="789">
        <v>0</v>
      </c>
      <c r="P1034" s="789"/>
      <c r="Q1034" s="789">
        <v>0</v>
      </c>
      <c r="R1034" s="789"/>
      <c r="S1034" s="790">
        <f t="shared" si="20"/>
        <v>1</v>
      </c>
      <c r="T1034" s="789"/>
      <c r="U1034" s="789"/>
    </row>
    <row r="1035" spans="1:21" ht="16.2" thickBot="1">
      <c r="A1035" s="798" t="s">
        <v>151</v>
      </c>
      <c r="B1035" s="797"/>
      <c r="C1035" t="s">
        <v>166</v>
      </c>
      <c r="D1035" s="798" t="s">
        <v>2433</v>
      </c>
      <c r="E1035" s="797"/>
      <c r="F1035" s="787" t="str">
        <f>IF($E1035 = "", "", VLOOKUP($E1035,'[1]levels of intervention'!$A$1:$B$12,2,FALSE))</f>
        <v/>
      </c>
      <c r="G1035" s="797"/>
      <c r="H1035" s="797" t="s">
        <v>2405</v>
      </c>
      <c r="I1035" s="797" t="s">
        <v>1358</v>
      </c>
      <c r="J1035" s="797"/>
      <c r="K1035" s="797"/>
      <c r="L1035" s="797"/>
      <c r="M1035" s="797"/>
      <c r="N1035" s="797"/>
      <c r="O1035" s="797">
        <v>0</v>
      </c>
      <c r="P1035" s="797"/>
      <c r="Q1035" s="797">
        <v>0</v>
      </c>
      <c r="R1035" s="797"/>
      <c r="S1035" s="790">
        <f t="shared" si="20"/>
        <v>1</v>
      </c>
      <c r="T1035" s="797"/>
      <c r="U1035" s="797"/>
    </row>
    <row r="1036" spans="1:21" ht="78.599999999999994" thickBot="1">
      <c r="A1036" s="791" t="s">
        <v>151</v>
      </c>
      <c r="B1036" s="786"/>
      <c r="C1036" t="s">
        <v>166</v>
      </c>
      <c r="D1036" s="803" t="s">
        <v>2433</v>
      </c>
      <c r="E1036" s="787"/>
      <c r="F1036" s="787" t="str">
        <f>IF($E1036 = "", "", VLOOKUP($E1036,'[1]levels of intervention'!$A$1:$B$12,2,FALSE))</f>
        <v/>
      </c>
      <c r="G1036" s="789"/>
      <c r="H1036" s="789" t="s">
        <v>875</v>
      </c>
      <c r="I1036" s="789" t="s">
        <v>1331</v>
      </c>
      <c r="J1036" s="789" t="s">
        <v>1526</v>
      </c>
      <c r="K1036" s="789">
        <v>4</v>
      </c>
      <c r="L1036" s="789"/>
      <c r="M1036" s="789">
        <v>1</v>
      </c>
      <c r="N1036" s="789" t="s">
        <v>1546</v>
      </c>
      <c r="O1036" s="789">
        <v>1</v>
      </c>
      <c r="P1036" s="789">
        <v>302.24</v>
      </c>
      <c r="Q1036" s="789">
        <v>302.24</v>
      </c>
      <c r="R1036" s="789"/>
      <c r="S1036" s="790">
        <f t="shared" si="20"/>
        <v>1</v>
      </c>
      <c r="T1036" s="789"/>
      <c r="U1036" s="789"/>
    </row>
    <row r="1037" spans="1:21" ht="94.2" thickBot="1">
      <c r="A1037" s="791" t="s">
        <v>151</v>
      </c>
      <c r="B1037" s="786"/>
      <c r="C1037" t="s">
        <v>166</v>
      </c>
      <c r="D1037" s="803" t="s">
        <v>2433</v>
      </c>
      <c r="E1037" s="787"/>
      <c r="F1037" s="787" t="str">
        <f>IF($E1037 = "", "", VLOOKUP($E1037,'[1]levels of intervention'!$A$1:$B$12,2,FALSE))</f>
        <v/>
      </c>
      <c r="G1037" s="789"/>
      <c r="H1037" s="789" t="s">
        <v>932</v>
      </c>
      <c r="I1037" s="789" t="s">
        <v>1331</v>
      </c>
      <c r="J1037" s="789" t="s">
        <v>1526</v>
      </c>
      <c r="K1037" s="789">
        <v>5</v>
      </c>
      <c r="L1037" s="789"/>
      <c r="M1037" s="789">
        <v>5</v>
      </c>
      <c r="N1037" s="789" t="s">
        <v>1546</v>
      </c>
      <c r="O1037" s="789">
        <v>5</v>
      </c>
      <c r="P1037" s="789">
        <v>37.690399999999997</v>
      </c>
      <c r="Q1037" s="789">
        <v>188.45</v>
      </c>
      <c r="R1037" s="789"/>
      <c r="S1037" s="790">
        <f t="shared" si="20"/>
        <v>1</v>
      </c>
      <c r="T1037" s="789"/>
      <c r="U1037" s="789"/>
    </row>
    <row r="1038" spans="1:21" ht="94.2" thickBot="1">
      <c r="A1038" s="791" t="s">
        <v>151</v>
      </c>
      <c r="B1038" s="786"/>
      <c r="C1038" t="s">
        <v>166</v>
      </c>
      <c r="D1038" s="803" t="s">
        <v>2433</v>
      </c>
      <c r="E1038" s="787"/>
      <c r="F1038" s="787" t="str">
        <f>IF($E1038 = "", "", VLOOKUP($E1038,'[1]levels of intervention'!$A$1:$B$12,2,FALSE))</f>
        <v/>
      </c>
      <c r="G1038" s="789"/>
      <c r="H1038" s="789" t="s">
        <v>877</v>
      </c>
      <c r="I1038" s="789" t="s">
        <v>1331</v>
      </c>
      <c r="J1038" s="789" t="s">
        <v>1642</v>
      </c>
      <c r="K1038" s="789">
        <v>2</v>
      </c>
      <c r="L1038" s="789"/>
      <c r="M1038" s="789">
        <v>1</v>
      </c>
      <c r="N1038" s="789" t="s">
        <v>1546</v>
      </c>
      <c r="O1038" s="789">
        <v>1</v>
      </c>
      <c r="P1038" s="789">
        <v>1764.94</v>
      </c>
      <c r="Q1038" s="793">
        <v>1764.94</v>
      </c>
      <c r="R1038" s="789"/>
      <c r="S1038" s="790">
        <f t="shared" si="20"/>
        <v>1</v>
      </c>
      <c r="T1038" s="789"/>
      <c r="U1038" s="789"/>
    </row>
    <row r="1039" spans="1:21" ht="187.8" thickBot="1">
      <c r="A1039" s="791" t="s">
        <v>151</v>
      </c>
      <c r="B1039" s="786"/>
      <c r="C1039" t="s">
        <v>166</v>
      </c>
      <c r="D1039" s="803" t="s">
        <v>2433</v>
      </c>
      <c r="E1039" s="787"/>
      <c r="F1039" s="787" t="str">
        <f>IF($E1039 = "", "", VLOOKUP($E1039,'[1]levels of intervention'!$A$1:$B$12,2,FALSE))</f>
        <v/>
      </c>
      <c r="G1039" s="789"/>
      <c r="H1039" s="789" t="s">
        <v>839</v>
      </c>
      <c r="I1039" s="789" t="s">
        <v>1331</v>
      </c>
      <c r="J1039" s="789"/>
      <c r="K1039" s="789">
        <v>5</v>
      </c>
      <c r="L1039" s="789"/>
      <c r="M1039" s="789">
        <v>1</v>
      </c>
      <c r="N1039" s="789" t="s">
        <v>1546</v>
      </c>
      <c r="O1039" s="789">
        <v>1</v>
      </c>
      <c r="P1039" s="789">
        <v>153.5155</v>
      </c>
      <c r="Q1039" s="789">
        <v>153.52000000000001</v>
      </c>
      <c r="R1039" s="789"/>
      <c r="S1039" s="790">
        <f t="shared" si="20"/>
        <v>1</v>
      </c>
      <c r="T1039" s="789"/>
      <c r="U1039" s="789"/>
    </row>
    <row r="1040" spans="1:21" ht="78.599999999999994" thickBot="1">
      <c r="A1040" s="791" t="s">
        <v>151</v>
      </c>
      <c r="B1040" s="786"/>
      <c r="C1040" t="s">
        <v>166</v>
      </c>
      <c r="D1040" s="803" t="s">
        <v>2433</v>
      </c>
      <c r="E1040" s="787"/>
      <c r="F1040" s="787" t="str">
        <f>IF($E1040 = "", "", VLOOKUP($E1040,'[1]levels of intervention'!$A$1:$B$12,2,FALSE))</f>
        <v/>
      </c>
      <c r="G1040" s="789"/>
      <c r="H1040" s="789" t="s">
        <v>1082</v>
      </c>
      <c r="I1040" s="789" t="s">
        <v>1331</v>
      </c>
      <c r="J1040" s="789"/>
      <c r="K1040" s="789">
        <v>2</v>
      </c>
      <c r="L1040" s="789"/>
      <c r="M1040" s="789">
        <v>10</v>
      </c>
      <c r="N1040" s="789" t="s">
        <v>1546</v>
      </c>
      <c r="O1040" s="789">
        <v>10</v>
      </c>
      <c r="P1040" s="789">
        <v>73.916399999999996</v>
      </c>
      <c r="Q1040" s="789">
        <v>739.16</v>
      </c>
      <c r="R1040" s="789"/>
      <c r="S1040" s="790">
        <f t="shared" si="20"/>
        <v>1</v>
      </c>
      <c r="T1040" s="789"/>
      <c r="U1040" s="789"/>
    </row>
    <row r="1041" spans="1:21" ht="63" thickBot="1">
      <c r="A1041" s="791" t="s">
        <v>151</v>
      </c>
      <c r="B1041" s="786"/>
      <c r="C1041" t="s">
        <v>166</v>
      </c>
      <c r="D1041" s="803" t="s">
        <v>2433</v>
      </c>
      <c r="E1041" s="787"/>
      <c r="F1041" s="787" t="str">
        <f>IF($E1041 = "", "", VLOOKUP($E1041,'[1]levels of intervention'!$A$1:$B$12,2,FALSE))</f>
        <v/>
      </c>
      <c r="G1041" s="789"/>
      <c r="H1041" s="789" t="s">
        <v>853</v>
      </c>
      <c r="I1041" s="789" t="s">
        <v>1331</v>
      </c>
      <c r="J1041" s="789"/>
      <c r="K1041" s="789">
        <v>2</v>
      </c>
      <c r="L1041" s="789"/>
      <c r="M1041" s="789">
        <v>5</v>
      </c>
      <c r="N1041" s="789" t="s">
        <v>1546</v>
      </c>
      <c r="O1041" s="789">
        <v>5</v>
      </c>
      <c r="P1041" s="789">
        <v>178.43</v>
      </c>
      <c r="Q1041" s="789">
        <v>892.15</v>
      </c>
      <c r="R1041" s="789"/>
      <c r="S1041" s="790">
        <f t="shared" si="20"/>
        <v>1</v>
      </c>
      <c r="T1041" s="789"/>
      <c r="U1041" s="789"/>
    </row>
    <row r="1042" spans="1:21" ht="78.599999999999994" thickBot="1">
      <c r="A1042" s="791" t="s">
        <v>151</v>
      </c>
      <c r="B1042" s="786"/>
      <c r="C1042" t="s">
        <v>166</v>
      </c>
      <c r="D1042" s="803" t="s">
        <v>2433</v>
      </c>
      <c r="E1042" s="787"/>
      <c r="F1042" s="787" t="str">
        <f>IF($E1042 = "", "", VLOOKUP($E1042,'[1]levels of intervention'!$A$1:$B$12,2,FALSE))</f>
        <v/>
      </c>
      <c r="G1042" s="789"/>
      <c r="H1042" s="789" t="s">
        <v>1132</v>
      </c>
      <c r="I1042" s="789" t="s">
        <v>1331</v>
      </c>
      <c r="J1042" s="789"/>
      <c r="K1042" s="789">
        <v>8</v>
      </c>
      <c r="L1042" s="789"/>
      <c r="M1042" s="789">
        <v>5</v>
      </c>
      <c r="N1042" s="789" t="s">
        <v>1546</v>
      </c>
      <c r="O1042" s="789">
        <v>5</v>
      </c>
      <c r="P1042" s="789">
        <v>17.09</v>
      </c>
      <c r="Q1042" s="789">
        <v>85.44</v>
      </c>
      <c r="R1042" s="789"/>
      <c r="S1042" s="790">
        <f t="shared" si="20"/>
        <v>1</v>
      </c>
      <c r="T1042" s="789"/>
      <c r="U1042" s="789"/>
    </row>
    <row r="1043" spans="1:21" ht="31.8" thickBot="1">
      <c r="A1043" s="791" t="s">
        <v>151</v>
      </c>
      <c r="B1043" s="786"/>
      <c r="C1043" t="s">
        <v>166</v>
      </c>
      <c r="D1043" s="803" t="s">
        <v>2433</v>
      </c>
      <c r="E1043" s="787"/>
      <c r="F1043" s="787" t="str">
        <f>IF($E1043 = "", "", VLOOKUP($E1043,'[1]levels of intervention'!$A$1:$B$12,2,FALSE))</f>
        <v/>
      </c>
      <c r="G1043" s="789"/>
      <c r="H1043" s="789" t="s">
        <v>1135</v>
      </c>
      <c r="I1043" s="789" t="s">
        <v>1331</v>
      </c>
      <c r="J1043" s="789"/>
      <c r="K1043" s="789">
        <v>2</v>
      </c>
      <c r="L1043" s="789">
        <v>3</v>
      </c>
      <c r="M1043" s="789">
        <v>5</v>
      </c>
      <c r="N1043" s="789" t="s">
        <v>1546</v>
      </c>
      <c r="O1043" s="789">
        <v>15</v>
      </c>
      <c r="P1043" s="789">
        <v>4695</v>
      </c>
      <c r="Q1043" s="793">
        <v>70425</v>
      </c>
      <c r="R1043" s="789"/>
      <c r="S1043" s="790">
        <f t="shared" si="20"/>
        <v>1</v>
      </c>
      <c r="T1043" s="789"/>
      <c r="U1043" s="788" t="s">
        <v>1312</v>
      </c>
    </row>
    <row r="1044" spans="1:21" ht="47.4" thickBot="1">
      <c r="A1044" s="791" t="s">
        <v>151</v>
      </c>
      <c r="B1044" s="786"/>
      <c r="C1044" t="s">
        <v>166</v>
      </c>
      <c r="D1044" s="803" t="s">
        <v>2433</v>
      </c>
      <c r="E1044" s="787"/>
      <c r="F1044" s="787" t="str">
        <f>IF($E1044 = "", "", VLOOKUP($E1044,'[1]levels of intervention'!$A$1:$B$12,2,FALSE))</f>
        <v/>
      </c>
      <c r="G1044" s="789"/>
      <c r="H1044" s="789" t="s">
        <v>1133</v>
      </c>
      <c r="I1044" s="789" t="s">
        <v>1331</v>
      </c>
      <c r="J1044" s="789"/>
      <c r="K1044" s="789">
        <v>8</v>
      </c>
      <c r="L1044" s="789"/>
      <c r="M1044" s="789">
        <v>7</v>
      </c>
      <c r="N1044" s="789" t="s">
        <v>1546</v>
      </c>
      <c r="O1044" s="789">
        <v>7</v>
      </c>
      <c r="P1044" s="789">
        <v>24.1463</v>
      </c>
      <c r="Q1044" s="789">
        <v>169.02</v>
      </c>
      <c r="R1044" s="789"/>
      <c r="S1044" s="790">
        <f t="shared" si="20"/>
        <v>1</v>
      </c>
      <c r="T1044" s="789"/>
      <c r="U1044" s="789"/>
    </row>
    <row r="1045" spans="1:21" ht="18" thickBot="1">
      <c r="A1045" s="791" t="s">
        <v>151</v>
      </c>
      <c r="B1045" s="786"/>
      <c r="C1045" t="s">
        <v>166</v>
      </c>
      <c r="D1045" s="803" t="s">
        <v>2433</v>
      </c>
      <c r="E1045" s="787"/>
      <c r="F1045" s="787" t="str">
        <f>IF($E1045 = "", "", VLOOKUP($E1045,'[1]levels of intervention'!$A$1:$B$12,2,FALSE))</f>
        <v/>
      </c>
      <c r="G1045" s="789" t="s">
        <v>2332</v>
      </c>
      <c r="H1045" s="789" t="s">
        <v>2435</v>
      </c>
      <c r="I1045" s="789" t="s">
        <v>1358</v>
      </c>
      <c r="J1045" s="789"/>
      <c r="K1045" s="789">
        <v>1</v>
      </c>
      <c r="L1045" s="789"/>
      <c r="M1045" s="789" t="s">
        <v>1578</v>
      </c>
      <c r="N1045" s="789"/>
      <c r="O1045" s="789">
        <v>0</v>
      </c>
      <c r="P1045" s="789"/>
      <c r="Q1045" s="789">
        <v>0</v>
      </c>
      <c r="R1045" s="789"/>
      <c r="S1045" s="790">
        <f t="shared" si="20"/>
        <v>1</v>
      </c>
      <c r="T1045" s="789"/>
      <c r="U1045" s="789"/>
    </row>
    <row r="1046" spans="1:21" ht="18" thickBot="1">
      <c r="A1046" s="791" t="s">
        <v>151</v>
      </c>
      <c r="B1046" s="786"/>
      <c r="C1046" t="s">
        <v>166</v>
      </c>
      <c r="D1046" s="803" t="s">
        <v>2433</v>
      </c>
      <c r="E1046" s="787"/>
      <c r="F1046" s="787" t="str">
        <f>IF($E1046 = "", "", VLOOKUP($E1046,'[1]levels of intervention'!$A$1:$B$12,2,FALSE))</f>
        <v/>
      </c>
      <c r="G1046" s="789"/>
      <c r="H1046" s="789" t="s">
        <v>2406</v>
      </c>
      <c r="I1046" s="789" t="s">
        <v>1358</v>
      </c>
      <c r="J1046" s="789"/>
      <c r="K1046" s="789" t="s">
        <v>2407</v>
      </c>
      <c r="L1046" s="789"/>
      <c r="M1046" s="789" t="s">
        <v>1578</v>
      </c>
      <c r="N1046" s="789"/>
      <c r="O1046" s="789">
        <v>0</v>
      </c>
      <c r="P1046" s="789"/>
      <c r="Q1046" s="789">
        <v>0</v>
      </c>
      <c r="R1046" s="789"/>
      <c r="S1046" s="790">
        <f t="shared" si="20"/>
        <v>1</v>
      </c>
      <c r="T1046" s="789"/>
      <c r="U1046" s="789"/>
    </row>
    <row r="1047" spans="1:21" ht="18" thickBot="1">
      <c r="A1047" s="791" t="s">
        <v>151</v>
      </c>
      <c r="B1047" s="786"/>
      <c r="C1047" t="s">
        <v>166</v>
      </c>
      <c r="D1047" s="803" t="s">
        <v>2433</v>
      </c>
      <c r="E1047" s="787"/>
      <c r="F1047" s="787" t="str">
        <f>IF($E1047 = "", "", VLOOKUP($E1047,'[1]levels of intervention'!$A$1:$B$12,2,FALSE))</f>
        <v/>
      </c>
      <c r="G1047" s="789"/>
      <c r="H1047" s="789" t="s">
        <v>2408</v>
      </c>
      <c r="I1047" s="789" t="s">
        <v>1358</v>
      </c>
      <c r="J1047" s="789"/>
      <c r="K1047" s="789" t="s">
        <v>2407</v>
      </c>
      <c r="L1047" s="789"/>
      <c r="M1047" s="789" t="s">
        <v>1578</v>
      </c>
      <c r="N1047" s="789"/>
      <c r="O1047" s="789">
        <v>0</v>
      </c>
      <c r="P1047" s="789"/>
      <c r="Q1047" s="789">
        <v>0</v>
      </c>
      <c r="R1047" s="789"/>
      <c r="S1047" s="790">
        <f t="shared" si="20"/>
        <v>1</v>
      </c>
      <c r="T1047" s="789"/>
      <c r="U1047" s="789"/>
    </row>
    <row r="1048" spans="1:21" ht="18" thickBot="1">
      <c r="A1048" s="791" t="s">
        <v>151</v>
      </c>
      <c r="B1048" s="786"/>
      <c r="C1048" t="s">
        <v>166</v>
      </c>
      <c r="D1048" s="803" t="s">
        <v>2433</v>
      </c>
      <c r="E1048" s="787"/>
      <c r="F1048" s="787" t="str">
        <f>IF($E1048 = "", "", VLOOKUP($E1048,'[1]levels of intervention'!$A$1:$B$12,2,FALSE))</f>
        <v/>
      </c>
      <c r="G1048" s="789"/>
      <c r="H1048" s="789" t="s">
        <v>2409</v>
      </c>
      <c r="I1048" s="789" t="s">
        <v>1358</v>
      </c>
      <c r="J1048" s="789"/>
      <c r="K1048" s="789" t="s">
        <v>2410</v>
      </c>
      <c r="L1048" s="789"/>
      <c r="M1048" s="789" t="s">
        <v>1578</v>
      </c>
      <c r="N1048" s="789"/>
      <c r="O1048" s="789">
        <v>0</v>
      </c>
      <c r="P1048" s="789"/>
      <c r="Q1048" s="789">
        <v>0</v>
      </c>
      <c r="R1048" s="789"/>
      <c r="S1048" s="790">
        <f t="shared" si="20"/>
        <v>1</v>
      </c>
      <c r="T1048" s="789"/>
      <c r="U1048" s="789"/>
    </row>
    <row r="1049" spans="1:21" ht="18" thickBot="1">
      <c r="A1049" s="791" t="s">
        <v>151</v>
      </c>
      <c r="B1049" s="786"/>
      <c r="C1049" t="s">
        <v>166</v>
      </c>
      <c r="D1049" s="803" t="s">
        <v>2433</v>
      </c>
      <c r="E1049" s="787"/>
      <c r="F1049" s="787" t="str">
        <f>IF($E1049 = "", "", VLOOKUP($E1049,'[1]levels of intervention'!$A$1:$B$12,2,FALSE))</f>
        <v/>
      </c>
      <c r="G1049" s="789"/>
      <c r="H1049" s="789" t="s">
        <v>2411</v>
      </c>
      <c r="I1049" s="789" t="s">
        <v>1358</v>
      </c>
      <c r="J1049" s="789"/>
      <c r="K1049" s="789" t="s">
        <v>2410</v>
      </c>
      <c r="L1049" s="789"/>
      <c r="M1049" s="789" t="s">
        <v>1578</v>
      </c>
      <c r="N1049" s="789"/>
      <c r="O1049" s="789">
        <v>0</v>
      </c>
      <c r="P1049" s="789"/>
      <c r="Q1049" s="789">
        <v>0</v>
      </c>
      <c r="R1049" s="789"/>
      <c r="S1049" s="790">
        <f t="shared" si="20"/>
        <v>1</v>
      </c>
      <c r="T1049" s="789"/>
      <c r="U1049" s="789"/>
    </row>
    <row r="1050" spans="1:21" ht="18" thickBot="1">
      <c r="A1050" s="791" t="s">
        <v>151</v>
      </c>
      <c r="B1050" s="786"/>
      <c r="C1050" t="s">
        <v>166</v>
      </c>
      <c r="D1050" s="803" t="s">
        <v>2433</v>
      </c>
      <c r="E1050" s="787"/>
      <c r="F1050" s="787" t="str">
        <f>IF($E1050 = "", "", VLOOKUP($E1050,'[1]levels of intervention'!$A$1:$B$12,2,FALSE))</f>
        <v/>
      </c>
      <c r="G1050" s="789"/>
      <c r="H1050" s="789" t="s">
        <v>2412</v>
      </c>
      <c r="I1050" s="789" t="s">
        <v>1358</v>
      </c>
      <c r="J1050" s="789"/>
      <c r="K1050" s="789" t="s">
        <v>2413</v>
      </c>
      <c r="L1050" s="789"/>
      <c r="M1050" s="789" t="s">
        <v>2414</v>
      </c>
      <c r="N1050" s="789"/>
      <c r="O1050" s="789">
        <v>0</v>
      </c>
      <c r="P1050" s="789"/>
      <c r="Q1050" s="789">
        <v>0</v>
      </c>
      <c r="R1050" s="789"/>
      <c r="S1050" s="790">
        <f t="shared" si="20"/>
        <v>1</v>
      </c>
      <c r="T1050" s="789"/>
      <c r="U1050" s="789"/>
    </row>
    <row r="1051" spans="1:21" ht="18" thickBot="1">
      <c r="A1051" s="791" t="s">
        <v>151</v>
      </c>
      <c r="B1051" s="786"/>
      <c r="C1051" t="s">
        <v>166</v>
      </c>
      <c r="D1051" s="803" t="s">
        <v>2433</v>
      </c>
      <c r="E1051" s="787"/>
      <c r="F1051" s="787" t="str">
        <f>IF($E1051 = "", "", VLOOKUP($E1051,'[1]levels of intervention'!$A$1:$B$12,2,FALSE))</f>
        <v/>
      </c>
      <c r="G1051" s="789"/>
      <c r="H1051" s="789" t="s">
        <v>2415</v>
      </c>
      <c r="I1051" s="789" t="s">
        <v>1358</v>
      </c>
      <c r="J1051" s="789"/>
      <c r="K1051" s="789" t="s">
        <v>2413</v>
      </c>
      <c r="L1051" s="789"/>
      <c r="M1051" s="789" t="s">
        <v>2414</v>
      </c>
      <c r="N1051" s="789"/>
      <c r="O1051" s="789">
        <v>0</v>
      </c>
      <c r="P1051" s="789"/>
      <c r="Q1051" s="789">
        <v>0</v>
      </c>
      <c r="R1051" s="789"/>
      <c r="S1051" s="790">
        <f t="shared" si="20"/>
        <v>1</v>
      </c>
      <c r="T1051" s="789"/>
      <c r="U1051" s="789"/>
    </row>
    <row r="1052" spans="1:21" ht="18" thickBot="1">
      <c r="A1052" s="791" t="s">
        <v>151</v>
      </c>
      <c r="B1052" s="786"/>
      <c r="C1052" t="s">
        <v>166</v>
      </c>
      <c r="D1052" s="803" t="s">
        <v>2433</v>
      </c>
      <c r="E1052" s="787"/>
      <c r="F1052" s="787" t="str">
        <f>IF($E1052 = "", "", VLOOKUP($E1052,'[1]levels of intervention'!$A$1:$B$12,2,FALSE))</f>
        <v/>
      </c>
      <c r="G1052" s="789"/>
      <c r="H1052" s="789" t="s">
        <v>2416</v>
      </c>
      <c r="I1052" s="789" t="s">
        <v>1358</v>
      </c>
      <c r="J1052" s="789"/>
      <c r="K1052" s="789" t="s">
        <v>2349</v>
      </c>
      <c r="L1052" s="789"/>
      <c r="M1052" s="789" t="s">
        <v>1578</v>
      </c>
      <c r="N1052" s="789"/>
      <c r="O1052" s="789">
        <v>0</v>
      </c>
      <c r="P1052" s="789"/>
      <c r="Q1052" s="789">
        <v>0</v>
      </c>
      <c r="R1052" s="789"/>
      <c r="S1052" s="790">
        <f t="shared" si="20"/>
        <v>1</v>
      </c>
      <c r="T1052" s="789"/>
      <c r="U1052" s="789"/>
    </row>
    <row r="1053" spans="1:21" ht="18" thickBot="1">
      <c r="A1053" s="791" t="s">
        <v>151</v>
      </c>
      <c r="B1053" s="786"/>
      <c r="C1053" t="s">
        <v>166</v>
      </c>
      <c r="D1053" s="803" t="s">
        <v>2433</v>
      </c>
      <c r="E1053" s="787"/>
      <c r="F1053" s="787" t="str">
        <f>IF($E1053 = "", "", VLOOKUP($E1053,'[1]levels of intervention'!$A$1:$B$12,2,FALSE))</f>
        <v/>
      </c>
      <c r="G1053" s="789"/>
      <c r="H1053" s="789" t="s">
        <v>2383</v>
      </c>
      <c r="I1053" s="789" t="s">
        <v>1358</v>
      </c>
      <c r="J1053" s="789"/>
      <c r="K1053" s="789" t="s">
        <v>2413</v>
      </c>
      <c r="L1053" s="789"/>
      <c r="M1053" s="789" t="s">
        <v>2417</v>
      </c>
      <c r="N1053" s="789"/>
      <c r="O1053" s="789">
        <v>0</v>
      </c>
      <c r="P1053" s="789"/>
      <c r="Q1053" s="789">
        <v>0</v>
      </c>
      <c r="R1053" s="789"/>
      <c r="S1053" s="790">
        <f t="shared" si="20"/>
        <v>1</v>
      </c>
      <c r="T1053" s="789"/>
      <c r="U1053" s="789"/>
    </row>
    <row r="1054" spans="1:21" ht="18" thickBot="1">
      <c r="A1054" s="791" t="s">
        <v>151</v>
      </c>
      <c r="B1054" s="786"/>
      <c r="C1054" t="s">
        <v>166</v>
      </c>
      <c r="D1054" s="803" t="s">
        <v>2433</v>
      </c>
      <c r="E1054" s="787"/>
      <c r="F1054" s="787" t="str">
        <f>IF($E1054 = "", "", VLOOKUP($E1054,'[1]levels of intervention'!$A$1:$B$12,2,FALSE))</f>
        <v/>
      </c>
      <c r="G1054" s="789"/>
      <c r="H1054" s="789" t="s">
        <v>2418</v>
      </c>
      <c r="I1054" s="789" t="s">
        <v>1358</v>
      </c>
      <c r="J1054" s="789"/>
      <c r="K1054" s="789" t="s">
        <v>2419</v>
      </c>
      <c r="L1054" s="789"/>
      <c r="M1054" s="789" t="s">
        <v>2150</v>
      </c>
      <c r="N1054" s="789"/>
      <c r="O1054" s="789">
        <v>0</v>
      </c>
      <c r="P1054" s="789"/>
      <c r="Q1054" s="789">
        <v>0</v>
      </c>
      <c r="R1054" s="789"/>
      <c r="S1054" s="790">
        <f t="shared" si="20"/>
        <v>1</v>
      </c>
      <c r="T1054" s="789"/>
      <c r="U1054" s="789"/>
    </row>
    <row r="1055" spans="1:21" ht="18" thickBot="1">
      <c r="A1055" s="791" t="s">
        <v>151</v>
      </c>
      <c r="B1055" s="786"/>
      <c r="C1055" t="s">
        <v>166</v>
      </c>
      <c r="D1055" s="803" t="s">
        <v>2433</v>
      </c>
      <c r="E1055" s="787"/>
      <c r="F1055" s="787" t="str">
        <f>IF($E1055 = "", "", VLOOKUP($E1055,'[1]levels of intervention'!$A$1:$B$12,2,FALSE))</f>
        <v/>
      </c>
      <c r="G1055" s="789"/>
      <c r="H1055" s="789" t="s">
        <v>2420</v>
      </c>
      <c r="I1055" s="789" t="s">
        <v>1358</v>
      </c>
      <c r="J1055" s="789"/>
      <c r="K1055" s="813" t="s">
        <v>2436</v>
      </c>
      <c r="L1055" s="789"/>
      <c r="M1055" s="789" t="s">
        <v>2153</v>
      </c>
      <c r="N1055" s="789"/>
      <c r="O1055" s="789">
        <v>0</v>
      </c>
      <c r="P1055" s="789"/>
      <c r="Q1055" s="789">
        <v>0</v>
      </c>
      <c r="R1055" s="789"/>
      <c r="S1055" s="790">
        <f t="shared" si="20"/>
        <v>1</v>
      </c>
      <c r="T1055" s="789"/>
      <c r="U1055" s="789"/>
    </row>
    <row r="1056" spans="1:21" ht="18" thickBot="1">
      <c r="A1056" s="791" t="s">
        <v>151</v>
      </c>
      <c r="B1056" s="786"/>
      <c r="C1056" t="s">
        <v>166</v>
      </c>
      <c r="D1056" s="803" t="s">
        <v>2433</v>
      </c>
      <c r="E1056" s="787"/>
      <c r="F1056" s="787" t="str">
        <f>IF($E1056 = "", "", VLOOKUP($E1056,'[1]levels of intervention'!$A$1:$B$12,2,FALSE))</f>
        <v/>
      </c>
      <c r="G1056" s="789"/>
      <c r="H1056" s="789" t="s">
        <v>2026</v>
      </c>
      <c r="I1056" s="789" t="s">
        <v>1358</v>
      </c>
      <c r="J1056" s="789"/>
      <c r="K1056" s="789" t="s">
        <v>2437</v>
      </c>
      <c r="L1056" s="789"/>
      <c r="M1056" s="789" t="s">
        <v>1578</v>
      </c>
      <c r="N1056" s="789"/>
      <c r="O1056" s="789">
        <v>0</v>
      </c>
      <c r="P1056" s="789"/>
      <c r="Q1056" s="789">
        <v>0</v>
      </c>
      <c r="R1056" s="789"/>
      <c r="S1056" s="790">
        <f t="shared" si="20"/>
        <v>1</v>
      </c>
      <c r="T1056" s="789"/>
      <c r="U1056" s="789"/>
    </row>
    <row r="1057" spans="1:21" ht="16.2" thickBot="1">
      <c r="A1057" s="798" t="s">
        <v>151</v>
      </c>
      <c r="B1057" s="797"/>
      <c r="C1057" t="s">
        <v>166</v>
      </c>
      <c r="D1057" s="798" t="s">
        <v>2433</v>
      </c>
      <c r="E1057" s="797"/>
      <c r="F1057" s="787" t="str">
        <f>IF($E1057 = "", "", VLOOKUP($E1057,'[1]levels of intervention'!$A$1:$B$12,2,FALSE))</f>
        <v/>
      </c>
      <c r="G1057" s="797"/>
      <c r="H1057" s="797" t="s">
        <v>2421</v>
      </c>
      <c r="I1057" s="797" t="s">
        <v>1358</v>
      </c>
      <c r="J1057" s="797"/>
      <c r="K1057" s="797"/>
      <c r="L1057" s="797"/>
      <c r="M1057" s="797"/>
      <c r="N1057" s="797"/>
      <c r="O1057" s="797">
        <v>0</v>
      </c>
      <c r="P1057" s="797"/>
      <c r="Q1057" s="797">
        <v>0</v>
      </c>
      <c r="R1057" s="797"/>
      <c r="S1057" s="790">
        <f t="shared" si="20"/>
        <v>1</v>
      </c>
      <c r="T1057" s="797"/>
      <c r="U1057" s="797"/>
    </row>
    <row r="1058" spans="1:21" ht="16.2" thickBot="1">
      <c r="A1058" s="798" t="s">
        <v>151</v>
      </c>
      <c r="B1058" s="797"/>
      <c r="C1058" t="s">
        <v>166</v>
      </c>
      <c r="D1058" s="798" t="s">
        <v>2433</v>
      </c>
      <c r="E1058" s="797"/>
      <c r="F1058" s="787" t="str">
        <f>IF($E1058 = "", "", VLOOKUP($E1058,'[1]levels of intervention'!$A$1:$B$12,2,FALSE))</f>
        <v/>
      </c>
      <c r="G1058" s="797"/>
      <c r="H1058" s="797" t="s">
        <v>2422</v>
      </c>
      <c r="I1058" s="797" t="s">
        <v>1358</v>
      </c>
      <c r="J1058" s="797"/>
      <c r="K1058" s="797"/>
      <c r="L1058" s="797"/>
      <c r="M1058" s="797"/>
      <c r="N1058" s="797"/>
      <c r="O1058" s="797">
        <v>0</v>
      </c>
      <c r="P1058" s="797"/>
      <c r="Q1058" s="797">
        <v>0</v>
      </c>
      <c r="R1058" s="797"/>
      <c r="S1058" s="790">
        <f t="shared" si="20"/>
        <v>1</v>
      </c>
      <c r="T1058" s="797"/>
      <c r="U1058" s="797"/>
    </row>
    <row r="1059" spans="1:21" ht="16.2" thickBot="1">
      <c r="A1059" s="798" t="s">
        <v>151</v>
      </c>
      <c r="B1059" s="797"/>
      <c r="C1059" t="s">
        <v>166</v>
      </c>
      <c r="D1059" s="798" t="s">
        <v>2433</v>
      </c>
      <c r="E1059" s="797"/>
      <c r="F1059" s="787" t="str">
        <f>IF($E1059 = "", "", VLOOKUP($E1059,'[1]levels of intervention'!$A$1:$B$12,2,FALSE))</f>
        <v/>
      </c>
      <c r="G1059" s="797"/>
      <c r="H1059" s="797" t="s">
        <v>2423</v>
      </c>
      <c r="I1059" s="797" t="s">
        <v>1358</v>
      </c>
      <c r="J1059" s="797"/>
      <c r="K1059" s="797"/>
      <c r="L1059" s="797"/>
      <c r="M1059" s="797"/>
      <c r="N1059" s="797"/>
      <c r="O1059" s="797">
        <v>0</v>
      </c>
      <c r="P1059" s="797"/>
      <c r="Q1059" s="797">
        <v>0</v>
      </c>
      <c r="R1059" s="797"/>
      <c r="S1059" s="790">
        <f t="shared" si="20"/>
        <v>1</v>
      </c>
      <c r="T1059" s="797"/>
      <c r="U1059" s="797"/>
    </row>
    <row r="1060" spans="1:21" ht="16.2" thickBot="1">
      <c r="A1060" s="798" t="s">
        <v>151</v>
      </c>
      <c r="B1060" s="797"/>
      <c r="C1060" t="s">
        <v>166</v>
      </c>
      <c r="D1060" s="798" t="s">
        <v>2433</v>
      </c>
      <c r="E1060" s="797"/>
      <c r="F1060" s="787" t="str">
        <f>IF($E1060 = "", "", VLOOKUP($E1060,'[1]levels of intervention'!$A$1:$B$12,2,FALSE))</f>
        <v/>
      </c>
      <c r="G1060" s="797"/>
      <c r="H1060" s="797" t="s">
        <v>2424</v>
      </c>
      <c r="I1060" s="797" t="s">
        <v>1358</v>
      </c>
      <c r="J1060" s="797"/>
      <c r="K1060" s="797"/>
      <c r="L1060" s="797"/>
      <c r="M1060" s="797"/>
      <c r="N1060" s="797"/>
      <c r="O1060" s="797">
        <v>0</v>
      </c>
      <c r="P1060" s="797"/>
      <c r="Q1060" s="797">
        <v>0</v>
      </c>
      <c r="R1060" s="797"/>
      <c r="S1060" s="790">
        <f t="shared" si="20"/>
        <v>1</v>
      </c>
      <c r="T1060" s="797"/>
      <c r="U1060" s="797"/>
    </row>
    <row r="1061" spans="1:21" ht="16.2" thickBot="1">
      <c r="A1061" s="798" t="s">
        <v>151</v>
      </c>
      <c r="B1061" s="797"/>
      <c r="C1061" t="s">
        <v>166</v>
      </c>
      <c r="D1061" s="798" t="s">
        <v>2433</v>
      </c>
      <c r="E1061" s="797"/>
      <c r="F1061" s="787" t="str">
        <f>IF($E1061 = "", "", VLOOKUP($E1061,'[1]levels of intervention'!$A$1:$B$12,2,FALSE))</f>
        <v/>
      </c>
      <c r="G1061" s="797"/>
      <c r="H1061" s="797" t="s">
        <v>2425</v>
      </c>
      <c r="I1061" s="797" t="s">
        <v>1358</v>
      </c>
      <c r="J1061" s="797"/>
      <c r="K1061" s="797"/>
      <c r="L1061" s="797"/>
      <c r="M1061" s="797"/>
      <c r="N1061" s="797"/>
      <c r="O1061" s="797">
        <v>0</v>
      </c>
      <c r="P1061" s="797"/>
      <c r="Q1061" s="797">
        <v>0</v>
      </c>
      <c r="R1061" s="797"/>
      <c r="S1061" s="790">
        <f t="shared" si="20"/>
        <v>1</v>
      </c>
      <c r="T1061" s="797"/>
      <c r="U1061" s="797"/>
    </row>
    <row r="1062" spans="1:21" ht="16.2" thickBot="1">
      <c r="A1062" s="798" t="s">
        <v>151</v>
      </c>
      <c r="B1062" s="797"/>
      <c r="C1062" t="s">
        <v>166</v>
      </c>
      <c r="D1062" s="798" t="s">
        <v>2433</v>
      </c>
      <c r="E1062" s="797"/>
      <c r="F1062" s="787" t="str">
        <f>IF($E1062 = "", "", VLOOKUP($E1062,'[1]levels of intervention'!$A$1:$B$12,2,FALSE))</f>
        <v/>
      </c>
      <c r="G1062" s="797"/>
      <c r="H1062" s="797" t="s">
        <v>2438</v>
      </c>
      <c r="I1062" s="797" t="s">
        <v>1358</v>
      </c>
      <c r="J1062" s="797"/>
      <c r="K1062" s="797"/>
      <c r="L1062" s="797"/>
      <c r="M1062" s="797"/>
      <c r="N1062" s="797"/>
      <c r="O1062" s="797">
        <v>0</v>
      </c>
      <c r="P1062" s="797"/>
      <c r="Q1062" s="797">
        <v>0</v>
      </c>
      <c r="R1062" s="797"/>
      <c r="S1062" s="790">
        <f t="shared" si="20"/>
        <v>1</v>
      </c>
      <c r="T1062" s="797"/>
      <c r="U1062" s="797"/>
    </row>
    <row r="1063" spans="1:21" ht="16.2" thickBot="1">
      <c r="A1063" s="798" t="s">
        <v>151</v>
      </c>
      <c r="B1063" s="797"/>
      <c r="C1063" t="s">
        <v>166</v>
      </c>
      <c r="D1063" s="798" t="s">
        <v>2433</v>
      </c>
      <c r="E1063" s="797"/>
      <c r="F1063" s="787" t="str">
        <f>IF($E1063 = "", "", VLOOKUP($E1063,'[1]levels of intervention'!$A$1:$B$12,2,FALSE))</f>
        <v/>
      </c>
      <c r="G1063" s="797"/>
      <c r="H1063" s="797" t="s">
        <v>2426</v>
      </c>
      <c r="I1063" s="797" t="s">
        <v>1358</v>
      </c>
      <c r="J1063" s="797"/>
      <c r="K1063" s="797"/>
      <c r="L1063" s="797"/>
      <c r="M1063" s="797"/>
      <c r="N1063" s="797"/>
      <c r="O1063" s="797">
        <v>0</v>
      </c>
      <c r="P1063" s="797"/>
      <c r="Q1063" s="797">
        <v>0</v>
      </c>
      <c r="R1063" s="797"/>
      <c r="S1063" s="790">
        <f t="shared" si="20"/>
        <v>1</v>
      </c>
      <c r="T1063" s="797"/>
      <c r="U1063" s="797"/>
    </row>
    <row r="1064" spans="1:21" ht="16.2" thickBot="1">
      <c r="A1064" s="798" t="s">
        <v>151</v>
      </c>
      <c r="B1064" s="797"/>
      <c r="C1064" t="s">
        <v>166</v>
      </c>
      <c r="D1064" s="798" t="s">
        <v>2433</v>
      </c>
      <c r="E1064" s="797"/>
      <c r="F1064" s="787" t="str">
        <f>IF($E1064 = "", "", VLOOKUP($E1064,'[1]levels of intervention'!$A$1:$B$12,2,FALSE))</f>
        <v/>
      </c>
      <c r="G1064" s="797"/>
      <c r="H1064" s="797" t="s">
        <v>2427</v>
      </c>
      <c r="I1064" s="797" t="s">
        <v>1358</v>
      </c>
      <c r="J1064" s="797"/>
      <c r="K1064" s="797"/>
      <c r="L1064" s="797"/>
      <c r="M1064" s="797"/>
      <c r="N1064" s="797"/>
      <c r="O1064" s="797">
        <v>0</v>
      </c>
      <c r="P1064" s="797"/>
      <c r="Q1064" s="797">
        <v>0</v>
      </c>
      <c r="R1064" s="797"/>
      <c r="S1064" s="790">
        <f t="shared" si="20"/>
        <v>1</v>
      </c>
      <c r="T1064" s="797"/>
      <c r="U1064" s="797"/>
    </row>
    <row r="1065" spans="1:21" ht="16.2" thickBot="1">
      <c r="A1065" s="798" t="s">
        <v>151</v>
      </c>
      <c r="B1065" s="797"/>
      <c r="C1065" t="s">
        <v>166</v>
      </c>
      <c r="D1065" s="798" t="s">
        <v>2433</v>
      </c>
      <c r="E1065" s="797"/>
      <c r="F1065" s="787" t="str">
        <f>IF($E1065 = "", "", VLOOKUP($E1065,'[1]levels of intervention'!$A$1:$B$12,2,FALSE))</f>
        <v/>
      </c>
      <c r="G1065" s="797"/>
      <c r="H1065" s="797" t="s">
        <v>2428</v>
      </c>
      <c r="I1065" s="797" t="s">
        <v>1358</v>
      </c>
      <c r="J1065" s="797"/>
      <c r="K1065" s="797"/>
      <c r="L1065" s="797"/>
      <c r="M1065" s="797"/>
      <c r="N1065" s="797"/>
      <c r="O1065" s="797">
        <v>0</v>
      </c>
      <c r="P1065" s="797"/>
      <c r="Q1065" s="797">
        <v>0</v>
      </c>
      <c r="R1065" s="797"/>
      <c r="S1065" s="790">
        <f t="shared" si="20"/>
        <v>1</v>
      </c>
      <c r="T1065" s="797"/>
      <c r="U1065" s="797"/>
    </row>
    <row r="1066" spans="1:21" ht="16.2" thickBot="1">
      <c r="A1066" s="798" t="s">
        <v>151</v>
      </c>
      <c r="B1066" s="797"/>
      <c r="C1066" t="s">
        <v>166</v>
      </c>
      <c r="D1066" s="798" t="s">
        <v>2433</v>
      </c>
      <c r="E1066" s="797"/>
      <c r="F1066" s="787" t="str">
        <f>IF($E1066 = "", "", VLOOKUP($E1066,'[1]levels of intervention'!$A$1:$B$12,2,FALSE))</f>
        <v/>
      </c>
      <c r="G1066" s="797"/>
      <c r="H1066" s="797" t="s">
        <v>2429</v>
      </c>
      <c r="I1066" s="797" t="s">
        <v>1358</v>
      </c>
      <c r="J1066" s="797"/>
      <c r="K1066" s="797"/>
      <c r="L1066" s="797"/>
      <c r="M1066" s="797"/>
      <c r="N1066" s="797"/>
      <c r="O1066" s="797">
        <v>0</v>
      </c>
      <c r="P1066" s="797"/>
      <c r="Q1066" s="797">
        <v>0</v>
      </c>
      <c r="R1066" s="797"/>
      <c r="S1066" s="790">
        <f t="shared" si="20"/>
        <v>1</v>
      </c>
      <c r="T1066" s="797"/>
      <c r="U1066" s="797"/>
    </row>
    <row r="1067" spans="1:21" ht="16.2" thickBot="1">
      <c r="A1067" s="798" t="s">
        <v>151</v>
      </c>
      <c r="B1067" s="797"/>
      <c r="C1067" t="s">
        <v>166</v>
      </c>
      <c r="D1067" s="798" t="s">
        <v>2433</v>
      </c>
      <c r="E1067" s="797"/>
      <c r="F1067" s="787" t="str">
        <f>IF($E1067 = "", "", VLOOKUP($E1067,'[1]levels of intervention'!$A$1:$B$12,2,FALSE))</f>
        <v/>
      </c>
      <c r="G1067" s="797"/>
      <c r="H1067" s="797" t="s">
        <v>2430</v>
      </c>
      <c r="I1067" s="797" t="s">
        <v>1358</v>
      </c>
      <c r="J1067" s="797"/>
      <c r="K1067" s="797"/>
      <c r="L1067" s="797"/>
      <c r="M1067" s="797"/>
      <c r="N1067" s="797"/>
      <c r="O1067" s="797">
        <v>0</v>
      </c>
      <c r="P1067" s="797"/>
      <c r="Q1067" s="797">
        <v>0</v>
      </c>
      <c r="R1067" s="797"/>
      <c r="S1067" s="790">
        <f t="shared" si="20"/>
        <v>1</v>
      </c>
      <c r="T1067" s="797"/>
      <c r="U1067" s="797"/>
    </row>
    <row r="1068" spans="1:21" ht="16.2" thickBot="1">
      <c r="A1068" s="798" t="s">
        <v>151</v>
      </c>
      <c r="B1068" s="797"/>
      <c r="C1068" t="s">
        <v>166</v>
      </c>
      <c r="D1068" s="798" t="s">
        <v>2433</v>
      </c>
      <c r="E1068" s="797"/>
      <c r="F1068" s="787" t="str">
        <f>IF($E1068 = "", "", VLOOKUP($E1068,'[1]levels of intervention'!$A$1:$B$12,2,FALSE))</f>
        <v/>
      </c>
      <c r="G1068" s="797"/>
      <c r="H1068" s="797" t="s">
        <v>2431</v>
      </c>
      <c r="I1068" s="797" t="s">
        <v>1358</v>
      </c>
      <c r="J1068" s="797"/>
      <c r="K1068" s="797"/>
      <c r="L1068" s="797"/>
      <c r="M1068" s="797"/>
      <c r="N1068" s="797"/>
      <c r="O1068" s="797">
        <v>0</v>
      </c>
      <c r="P1068" s="797"/>
      <c r="Q1068" s="797">
        <v>0</v>
      </c>
      <c r="R1068" s="797"/>
      <c r="S1068" s="790">
        <f t="shared" si="20"/>
        <v>1</v>
      </c>
      <c r="T1068" s="797"/>
      <c r="U1068" s="797"/>
    </row>
    <row r="1069" spans="1:21" ht="31.8" thickBot="1">
      <c r="A1069" s="798" t="s">
        <v>151</v>
      </c>
      <c r="B1069" s="797"/>
      <c r="C1069" t="s">
        <v>166</v>
      </c>
      <c r="D1069" s="798" t="s">
        <v>2433</v>
      </c>
      <c r="E1069" s="797"/>
      <c r="F1069" s="787" t="str">
        <f>IF($E1069 = "", "", VLOOKUP($E1069,'[1]levels of intervention'!$A$1:$B$12,2,FALSE))</f>
        <v/>
      </c>
      <c r="G1069" s="797"/>
      <c r="H1069" s="797" t="s">
        <v>2432</v>
      </c>
      <c r="I1069" s="797" t="s">
        <v>1358</v>
      </c>
      <c r="J1069" s="797"/>
      <c r="K1069" s="797"/>
      <c r="L1069" s="797"/>
      <c r="M1069" s="797"/>
      <c r="N1069" s="797"/>
      <c r="O1069" s="797">
        <v>0</v>
      </c>
      <c r="P1069" s="797"/>
      <c r="Q1069" s="797">
        <v>0</v>
      </c>
      <c r="R1069" s="797"/>
      <c r="S1069" s="790">
        <f t="shared" si="20"/>
        <v>1</v>
      </c>
      <c r="T1069" s="797"/>
      <c r="U1069" s="797"/>
    </row>
    <row r="1070" spans="1:21" ht="31.8" thickBot="1">
      <c r="A1070" s="798" t="s">
        <v>151</v>
      </c>
      <c r="B1070" s="797"/>
      <c r="C1070" s="811" t="s">
        <v>2439</v>
      </c>
      <c r="D1070" s="797" t="s">
        <v>2439</v>
      </c>
      <c r="E1070" s="797" t="s">
        <v>2193</v>
      </c>
      <c r="F1070" s="787" t="str">
        <f>IF($E1070 = "", "", VLOOKUP($E1070,'[1]levels of intervention'!$A$1:$B$12,2,FALSE))</f>
        <v>secondary</v>
      </c>
      <c r="G1070" s="797"/>
      <c r="H1070" s="797" t="s">
        <v>2440</v>
      </c>
      <c r="I1070" s="797" t="s">
        <v>1358</v>
      </c>
      <c r="J1070" s="797"/>
      <c r="K1070" s="797"/>
      <c r="L1070" s="797"/>
      <c r="M1070" s="797"/>
      <c r="N1070" s="797"/>
      <c r="O1070" s="797">
        <v>0</v>
      </c>
      <c r="P1070" s="797"/>
      <c r="Q1070" s="797">
        <v>0</v>
      </c>
      <c r="R1070" s="797"/>
      <c r="S1070" s="790">
        <f t="shared" si="20"/>
        <v>1</v>
      </c>
      <c r="T1070" s="797"/>
      <c r="U1070" s="797"/>
    </row>
    <row r="1071" spans="1:21" ht="16.2" thickBot="1">
      <c r="A1071" s="798" t="s">
        <v>151</v>
      </c>
      <c r="B1071" s="797"/>
      <c r="C1071" s="811" t="s">
        <v>2439</v>
      </c>
      <c r="D1071" s="798" t="s">
        <v>2439</v>
      </c>
      <c r="E1071" s="797"/>
      <c r="F1071" s="787" t="str">
        <f>IF($E1071 = "", "", VLOOKUP($E1071,'[1]levels of intervention'!$A$1:$B$12,2,FALSE))</f>
        <v/>
      </c>
      <c r="G1071" s="797"/>
      <c r="H1071" s="797" t="s">
        <v>2441</v>
      </c>
      <c r="I1071" s="797" t="s">
        <v>1358</v>
      </c>
      <c r="J1071" s="797"/>
      <c r="K1071" s="797"/>
      <c r="L1071" s="797"/>
      <c r="M1071" s="797"/>
      <c r="N1071" s="797"/>
      <c r="O1071" s="797">
        <v>0</v>
      </c>
      <c r="P1071" s="797"/>
      <c r="Q1071" s="797">
        <v>0</v>
      </c>
      <c r="R1071" s="797"/>
      <c r="S1071" s="790">
        <f t="shared" si="20"/>
        <v>1</v>
      </c>
      <c r="T1071" s="797"/>
      <c r="U1071" s="797"/>
    </row>
    <row r="1072" spans="1:21" ht="16.2" thickBot="1">
      <c r="A1072" s="798" t="s">
        <v>151</v>
      </c>
      <c r="B1072" s="797"/>
      <c r="C1072" s="811" t="s">
        <v>2439</v>
      </c>
      <c r="D1072" s="798" t="s">
        <v>2439</v>
      </c>
      <c r="E1072" s="797"/>
      <c r="F1072" s="787" t="str">
        <f>IF($E1072 = "", "", VLOOKUP($E1072,'[1]levels of intervention'!$A$1:$B$12,2,FALSE))</f>
        <v/>
      </c>
      <c r="G1072" s="797"/>
      <c r="H1072" s="797" t="s">
        <v>2442</v>
      </c>
      <c r="I1072" s="797" t="s">
        <v>1358</v>
      </c>
      <c r="J1072" s="797"/>
      <c r="K1072" s="797"/>
      <c r="L1072" s="797"/>
      <c r="M1072" s="797"/>
      <c r="N1072" s="797"/>
      <c r="O1072" s="797">
        <v>0</v>
      </c>
      <c r="P1072" s="797"/>
      <c r="Q1072" s="797">
        <v>0</v>
      </c>
      <c r="R1072" s="797"/>
      <c r="S1072" s="790">
        <f t="shared" si="20"/>
        <v>1</v>
      </c>
      <c r="T1072" s="797"/>
      <c r="U1072" s="797"/>
    </row>
    <row r="1073" spans="1:21" ht="16.2" thickBot="1">
      <c r="A1073" s="798" t="s">
        <v>151</v>
      </c>
      <c r="B1073" s="797"/>
      <c r="C1073" s="811" t="s">
        <v>2439</v>
      </c>
      <c r="D1073" s="798" t="s">
        <v>2439</v>
      </c>
      <c r="E1073" s="797"/>
      <c r="F1073" s="787" t="str">
        <f>IF($E1073 = "", "", VLOOKUP($E1073,'[1]levels of intervention'!$A$1:$B$12,2,FALSE))</f>
        <v/>
      </c>
      <c r="G1073" s="797"/>
      <c r="H1073" s="797" t="s">
        <v>2443</v>
      </c>
      <c r="I1073" s="797" t="s">
        <v>1358</v>
      </c>
      <c r="J1073" s="797"/>
      <c r="K1073" s="797"/>
      <c r="L1073" s="797"/>
      <c r="M1073" s="797"/>
      <c r="N1073" s="797"/>
      <c r="O1073" s="797">
        <v>0</v>
      </c>
      <c r="P1073" s="797"/>
      <c r="Q1073" s="797">
        <v>0</v>
      </c>
      <c r="R1073" s="797"/>
      <c r="S1073" s="790">
        <f t="shared" si="20"/>
        <v>1</v>
      </c>
      <c r="T1073" s="797"/>
      <c r="U1073" s="797"/>
    </row>
    <row r="1074" spans="1:21" ht="16.2" thickBot="1">
      <c r="A1074" s="798" t="s">
        <v>151</v>
      </c>
      <c r="B1074" s="797"/>
      <c r="C1074" s="811" t="s">
        <v>2439</v>
      </c>
      <c r="D1074" s="798" t="s">
        <v>2439</v>
      </c>
      <c r="E1074" s="797"/>
      <c r="F1074" s="787" t="str">
        <f>IF($E1074 = "", "", VLOOKUP($E1074,'[1]levels of intervention'!$A$1:$B$12,2,FALSE))</f>
        <v/>
      </c>
      <c r="G1074" s="797"/>
      <c r="H1074" s="797" t="s">
        <v>2444</v>
      </c>
      <c r="I1074" s="797" t="s">
        <v>1358</v>
      </c>
      <c r="J1074" s="797"/>
      <c r="K1074" s="797"/>
      <c r="L1074" s="797"/>
      <c r="M1074" s="797"/>
      <c r="N1074" s="797"/>
      <c r="O1074" s="797">
        <v>0</v>
      </c>
      <c r="P1074" s="797"/>
      <c r="Q1074" s="797">
        <v>0</v>
      </c>
      <c r="R1074" s="797"/>
      <c r="S1074" s="790">
        <f t="shared" si="20"/>
        <v>1</v>
      </c>
      <c r="T1074" s="797"/>
      <c r="U1074" s="797"/>
    </row>
    <row r="1075" spans="1:21" ht="16.2" thickBot="1">
      <c r="A1075" s="798" t="s">
        <v>151</v>
      </c>
      <c r="B1075" s="797"/>
      <c r="C1075" s="811" t="s">
        <v>2439</v>
      </c>
      <c r="D1075" s="798" t="s">
        <v>2439</v>
      </c>
      <c r="E1075" s="797"/>
      <c r="F1075" s="787" t="str">
        <f>IF($E1075 = "", "", VLOOKUP($E1075,'[1]levels of intervention'!$A$1:$B$12,2,FALSE))</f>
        <v/>
      </c>
      <c r="G1075" s="797"/>
      <c r="H1075" s="797" t="s">
        <v>2445</v>
      </c>
      <c r="I1075" s="797" t="s">
        <v>1358</v>
      </c>
      <c r="J1075" s="797"/>
      <c r="K1075" s="797"/>
      <c r="L1075" s="797"/>
      <c r="M1075" s="797"/>
      <c r="N1075" s="797"/>
      <c r="O1075" s="797">
        <v>0</v>
      </c>
      <c r="P1075" s="797"/>
      <c r="Q1075" s="797">
        <v>0</v>
      </c>
      <c r="R1075" s="797"/>
      <c r="S1075" s="790">
        <f t="shared" si="20"/>
        <v>1</v>
      </c>
      <c r="T1075" s="797"/>
      <c r="U1075" s="797"/>
    </row>
    <row r="1076" spans="1:21" ht="16.2" thickBot="1">
      <c r="A1076" s="798" t="s">
        <v>151</v>
      </c>
      <c r="B1076" s="797"/>
      <c r="C1076" s="811" t="s">
        <v>2439</v>
      </c>
      <c r="D1076" s="798" t="s">
        <v>2439</v>
      </c>
      <c r="E1076" s="797"/>
      <c r="F1076" s="787" t="str">
        <f>IF($E1076 = "", "", VLOOKUP($E1076,'[1]levels of intervention'!$A$1:$B$12,2,FALSE))</f>
        <v/>
      </c>
      <c r="G1076" s="797"/>
      <c r="H1076" s="797" t="s">
        <v>2446</v>
      </c>
      <c r="I1076" s="797" t="s">
        <v>1358</v>
      </c>
      <c r="J1076" s="797"/>
      <c r="K1076" s="797"/>
      <c r="L1076" s="797"/>
      <c r="M1076" s="797"/>
      <c r="N1076" s="797"/>
      <c r="O1076" s="797">
        <v>0</v>
      </c>
      <c r="P1076" s="797"/>
      <c r="Q1076" s="797">
        <v>0</v>
      </c>
      <c r="R1076" s="797"/>
      <c r="S1076" s="790">
        <f t="shared" si="20"/>
        <v>1</v>
      </c>
      <c r="T1076" s="797"/>
      <c r="U1076" s="797"/>
    </row>
    <row r="1077" spans="1:21" ht="16.2" thickBot="1">
      <c r="A1077" s="798" t="s">
        <v>151</v>
      </c>
      <c r="B1077" s="797"/>
      <c r="C1077" s="811" t="s">
        <v>2439</v>
      </c>
      <c r="D1077" s="798" t="s">
        <v>2439</v>
      </c>
      <c r="E1077" s="797"/>
      <c r="F1077" s="787" t="str">
        <f>IF($E1077 = "", "", VLOOKUP($E1077,'[1]levels of intervention'!$A$1:$B$12,2,FALSE))</f>
        <v/>
      </c>
      <c r="G1077" s="797"/>
      <c r="H1077" s="797" t="s">
        <v>2447</v>
      </c>
      <c r="I1077" s="797" t="s">
        <v>1358</v>
      </c>
      <c r="J1077" s="797"/>
      <c r="K1077" s="797"/>
      <c r="L1077" s="797"/>
      <c r="M1077" s="797"/>
      <c r="N1077" s="797"/>
      <c r="O1077" s="797">
        <v>0</v>
      </c>
      <c r="P1077" s="797"/>
      <c r="Q1077" s="797">
        <v>0</v>
      </c>
      <c r="R1077" s="797"/>
      <c r="S1077" s="790">
        <f t="shared" si="20"/>
        <v>1</v>
      </c>
      <c r="T1077" s="797"/>
      <c r="U1077" s="797"/>
    </row>
    <row r="1078" spans="1:21" ht="16.2" thickBot="1">
      <c r="A1078" s="798" t="s">
        <v>151</v>
      </c>
      <c r="B1078" s="797"/>
      <c r="C1078" s="811" t="s">
        <v>2439</v>
      </c>
      <c r="D1078" s="798" t="s">
        <v>2439</v>
      </c>
      <c r="E1078" s="797"/>
      <c r="F1078" s="787" t="str">
        <f>IF($E1078 = "", "", VLOOKUP($E1078,'[1]levels of intervention'!$A$1:$B$12,2,FALSE))</f>
        <v/>
      </c>
      <c r="G1078" s="797"/>
      <c r="H1078" s="797" t="s">
        <v>2448</v>
      </c>
      <c r="I1078" s="797" t="s">
        <v>1358</v>
      </c>
      <c r="J1078" s="797"/>
      <c r="K1078" s="797"/>
      <c r="L1078" s="797"/>
      <c r="M1078" s="797"/>
      <c r="N1078" s="797"/>
      <c r="O1078" s="797">
        <v>0</v>
      </c>
      <c r="P1078" s="797"/>
      <c r="Q1078" s="797">
        <v>0</v>
      </c>
      <c r="R1078" s="797"/>
      <c r="S1078" s="790">
        <f t="shared" si="20"/>
        <v>1</v>
      </c>
      <c r="T1078" s="797"/>
      <c r="U1078" s="797"/>
    </row>
    <row r="1079" spans="1:21" ht="16.2" thickBot="1">
      <c r="A1079" s="798" t="s">
        <v>151</v>
      </c>
      <c r="B1079" s="797"/>
      <c r="C1079" s="811" t="s">
        <v>2439</v>
      </c>
      <c r="D1079" s="798" t="s">
        <v>2439</v>
      </c>
      <c r="E1079" s="797"/>
      <c r="F1079" s="787" t="str">
        <f>IF($E1079 = "", "", VLOOKUP($E1079,'[1]levels of intervention'!$A$1:$B$12,2,FALSE))</f>
        <v/>
      </c>
      <c r="G1079" s="797"/>
      <c r="H1079" s="797" t="s">
        <v>2449</v>
      </c>
      <c r="I1079" s="797" t="s">
        <v>1358</v>
      </c>
      <c r="J1079" s="797"/>
      <c r="K1079" s="797"/>
      <c r="L1079" s="797"/>
      <c r="M1079" s="797"/>
      <c r="N1079" s="797"/>
      <c r="O1079" s="797">
        <v>0</v>
      </c>
      <c r="P1079" s="797"/>
      <c r="Q1079" s="797">
        <v>0</v>
      </c>
      <c r="R1079" s="797"/>
      <c r="S1079" s="790">
        <f t="shared" si="20"/>
        <v>1</v>
      </c>
      <c r="T1079" s="797"/>
      <c r="U1079" s="797"/>
    </row>
    <row r="1080" spans="1:21" ht="16.2" thickBot="1">
      <c r="A1080" s="798" t="s">
        <v>151</v>
      </c>
      <c r="B1080" s="797"/>
      <c r="C1080" s="811" t="s">
        <v>2439</v>
      </c>
      <c r="D1080" s="798" t="s">
        <v>2439</v>
      </c>
      <c r="E1080" s="797"/>
      <c r="F1080" s="787" t="str">
        <f>IF($E1080 = "", "", VLOOKUP($E1080,'[1]levels of intervention'!$A$1:$B$12,2,FALSE))</f>
        <v/>
      </c>
      <c r="G1080" s="797"/>
      <c r="H1080" s="797" t="s">
        <v>2450</v>
      </c>
      <c r="I1080" s="797" t="s">
        <v>1358</v>
      </c>
      <c r="J1080" s="797"/>
      <c r="K1080" s="797"/>
      <c r="L1080" s="797"/>
      <c r="M1080" s="797"/>
      <c r="N1080" s="797"/>
      <c r="O1080" s="797">
        <v>0</v>
      </c>
      <c r="P1080" s="797"/>
      <c r="Q1080" s="797">
        <v>0</v>
      </c>
      <c r="R1080" s="797"/>
      <c r="S1080" s="790">
        <f t="shared" si="20"/>
        <v>1</v>
      </c>
      <c r="T1080" s="797"/>
      <c r="U1080" s="797"/>
    </row>
    <row r="1081" spans="1:21" ht="16.2" thickBot="1">
      <c r="A1081" s="798" t="s">
        <v>151</v>
      </c>
      <c r="B1081" s="797"/>
      <c r="C1081" s="811" t="s">
        <v>2439</v>
      </c>
      <c r="D1081" s="798" t="s">
        <v>2439</v>
      </c>
      <c r="E1081" s="797"/>
      <c r="F1081" s="787" t="str">
        <f>IF($E1081 = "", "", VLOOKUP($E1081,'[1]levels of intervention'!$A$1:$B$12,2,FALSE))</f>
        <v/>
      </c>
      <c r="G1081" s="797"/>
      <c r="H1081" s="797" t="s">
        <v>2382</v>
      </c>
      <c r="I1081" s="797" t="s">
        <v>1358</v>
      </c>
      <c r="J1081" s="797"/>
      <c r="K1081" s="797"/>
      <c r="L1081" s="797"/>
      <c r="M1081" s="797"/>
      <c r="N1081" s="797"/>
      <c r="O1081" s="797">
        <v>0</v>
      </c>
      <c r="P1081" s="797"/>
      <c r="Q1081" s="797">
        <v>0</v>
      </c>
      <c r="R1081" s="797"/>
      <c r="S1081" s="790">
        <f t="shared" si="20"/>
        <v>1</v>
      </c>
      <c r="T1081" s="797"/>
      <c r="U1081" s="797"/>
    </row>
    <row r="1082" spans="1:21" ht="16.2" thickBot="1">
      <c r="A1082" s="798" t="s">
        <v>151</v>
      </c>
      <c r="B1082" s="797"/>
      <c r="C1082" s="811" t="s">
        <v>2439</v>
      </c>
      <c r="D1082" s="798" t="s">
        <v>2439</v>
      </c>
      <c r="E1082" s="797"/>
      <c r="F1082" s="787" t="str">
        <f>IF($E1082 = "", "", VLOOKUP($E1082,'[1]levels of intervention'!$A$1:$B$12,2,FALSE))</f>
        <v/>
      </c>
      <c r="G1082" s="797"/>
      <c r="H1082" s="797" t="s">
        <v>2385</v>
      </c>
      <c r="I1082" s="797" t="s">
        <v>1358</v>
      </c>
      <c r="J1082" s="797"/>
      <c r="K1082" s="797"/>
      <c r="L1082" s="797"/>
      <c r="M1082" s="797"/>
      <c r="N1082" s="797"/>
      <c r="O1082" s="797">
        <v>0</v>
      </c>
      <c r="P1082" s="797"/>
      <c r="Q1082" s="797">
        <v>0</v>
      </c>
      <c r="R1082" s="797"/>
      <c r="S1082" s="790">
        <f t="shared" si="20"/>
        <v>1</v>
      </c>
      <c r="T1082" s="797"/>
      <c r="U1082" s="797"/>
    </row>
    <row r="1083" spans="1:21" ht="16.2" thickBot="1">
      <c r="A1083" s="798" t="s">
        <v>151</v>
      </c>
      <c r="B1083" s="797"/>
      <c r="C1083" s="811" t="s">
        <v>2439</v>
      </c>
      <c r="D1083" s="798" t="s">
        <v>2439</v>
      </c>
      <c r="E1083" s="797"/>
      <c r="F1083" s="787" t="str">
        <f>IF($E1083 = "", "", VLOOKUP($E1083,'[1]levels of intervention'!$A$1:$B$12,2,FALSE))</f>
        <v/>
      </c>
      <c r="G1083" s="797"/>
      <c r="H1083" s="797" t="s">
        <v>2387</v>
      </c>
      <c r="I1083" s="797" t="s">
        <v>1358</v>
      </c>
      <c r="J1083" s="797"/>
      <c r="K1083" s="797"/>
      <c r="L1083" s="797"/>
      <c r="M1083" s="797"/>
      <c r="N1083" s="797"/>
      <c r="O1083" s="797">
        <v>0</v>
      </c>
      <c r="P1083" s="797"/>
      <c r="Q1083" s="797">
        <v>0</v>
      </c>
      <c r="R1083" s="797"/>
      <c r="S1083" s="790">
        <f t="shared" si="20"/>
        <v>1</v>
      </c>
      <c r="T1083" s="797"/>
      <c r="U1083" s="797"/>
    </row>
    <row r="1084" spans="1:21" ht="16.2" thickBot="1">
      <c r="A1084" s="798" t="s">
        <v>151</v>
      </c>
      <c r="B1084" s="797"/>
      <c r="C1084" s="811" t="s">
        <v>2439</v>
      </c>
      <c r="D1084" s="798" t="s">
        <v>2439</v>
      </c>
      <c r="E1084" s="797"/>
      <c r="F1084" s="787" t="str">
        <f>IF($E1084 = "", "", VLOOKUP($E1084,'[1]levels of intervention'!$A$1:$B$12,2,FALSE))</f>
        <v/>
      </c>
      <c r="G1084" s="797"/>
      <c r="H1084" s="797" t="s">
        <v>2451</v>
      </c>
      <c r="I1084" s="797" t="s">
        <v>1358</v>
      </c>
      <c r="J1084" s="797"/>
      <c r="K1084" s="797"/>
      <c r="L1084" s="797"/>
      <c r="M1084" s="797"/>
      <c r="N1084" s="797"/>
      <c r="O1084" s="797">
        <v>0</v>
      </c>
      <c r="P1084" s="797"/>
      <c r="Q1084" s="797">
        <v>0</v>
      </c>
      <c r="R1084" s="797"/>
      <c r="S1084" s="790">
        <f t="shared" si="20"/>
        <v>1</v>
      </c>
      <c r="T1084" s="797"/>
      <c r="U1084" s="797"/>
    </row>
    <row r="1085" spans="1:21" ht="16.2" thickBot="1">
      <c r="A1085" s="798" t="s">
        <v>151</v>
      </c>
      <c r="B1085" s="797"/>
      <c r="C1085" s="811" t="s">
        <v>2439</v>
      </c>
      <c r="D1085" s="798" t="s">
        <v>2439</v>
      </c>
      <c r="E1085" s="797"/>
      <c r="F1085" s="787" t="str">
        <f>IF($E1085 = "", "", VLOOKUP($E1085,'[1]levels of intervention'!$A$1:$B$12,2,FALSE))</f>
        <v/>
      </c>
      <c r="G1085" s="797"/>
      <c r="H1085" s="797" t="s">
        <v>2452</v>
      </c>
      <c r="I1085" s="797" t="s">
        <v>1358</v>
      </c>
      <c r="J1085" s="797"/>
      <c r="K1085" s="797"/>
      <c r="L1085" s="797"/>
      <c r="M1085" s="797"/>
      <c r="N1085" s="797"/>
      <c r="O1085" s="797">
        <v>0</v>
      </c>
      <c r="P1085" s="797"/>
      <c r="Q1085" s="797">
        <v>0</v>
      </c>
      <c r="R1085" s="797"/>
      <c r="S1085" s="790">
        <f t="shared" si="20"/>
        <v>1</v>
      </c>
      <c r="T1085" s="797"/>
      <c r="U1085" s="797"/>
    </row>
    <row r="1086" spans="1:21" ht="16.2" thickBot="1">
      <c r="A1086" s="798" t="s">
        <v>151</v>
      </c>
      <c r="B1086" s="797"/>
      <c r="C1086" s="811" t="s">
        <v>2439</v>
      </c>
      <c r="D1086" s="798" t="s">
        <v>2439</v>
      </c>
      <c r="E1086" s="797"/>
      <c r="F1086" s="787" t="str">
        <f>IF($E1086 = "", "", VLOOKUP($E1086,'[1]levels of intervention'!$A$1:$B$12,2,FALSE))</f>
        <v/>
      </c>
      <c r="G1086" s="797"/>
      <c r="H1086" s="797" t="s">
        <v>2453</v>
      </c>
      <c r="I1086" s="797" t="s">
        <v>1358</v>
      </c>
      <c r="J1086" s="797"/>
      <c r="K1086" s="797"/>
      <c r="L1086" s="797"/>
      <c r="M1086" s="797"/>
      <c r="N1086" s="797"/>
      <c r="O1086" s="797">
        <v>0</v>
      </c>
      <c r="P1086" s="797"/>
      <c r="Q1086" s="797">
        <v>0</v>
      </c>
      <c r="R1086" s="797"/>
      <c r="S1086" s="790">
        <f t="shared" si="20"/>
        <v>1</v>
      </c>
      <c r="T1086" s="797"/>
      <c r="U1086" s="797"/>
    </row>
    <row r="1087" spans="1:21" ht="16.2" thickBot="1">
      <c r="A1087" s="798" t="s">
        <v>151</v>
      </c>
      <c r="B1087" s="797"/>
      <c r="C1087" s="811" t="s">
        <v>2439</v>
      </c>
      <c r="D1087" s="798" t="s">
        <v>2439</v>
      </c>
      <c r="E1087" s="797"/>
      <c r="F1087" s="787" t="str">
        <f>IF($E1087 = "", "", VLOOKUP($E1087,'[1]levels of intervention'!$A$1:$B$12,2,FALSE))</f>
        <v/>
      </c>
      <c r="G1087" s="797"/>
      <c r="H1087" s="797" t="s">
        <v>2012</v>
      </c>
      <c r="I1087" s="797" t="s">
        <v>1358</v>
      </c>
      <c r="J1087" s="797"/>
      <c r="K1087" s="797"/>
      <c r="L1087" s="797"/>
      <c r="M1087" s="797"/>
      <c r="N1087" s="797"/>
      <c r="O1087" s="797">
        <v>0</v>
      </c>
      <c r="P1087" s="797"/>
      <c r="Q1087" s="797">
        <v>0</v>
      </c>
      <c r="R1087" s="797"/>
      <c r="S1087" s="790">
        <f t="shared" si="20"/>
        <v>1</v>
      </c>
      <c r="T1087" s="797"/>
      <c r="U1087" s="797"/>
    </row>
    <row r="1088" spans="1:21" ht="78.599999999999994" thickBot="1">
      <c r="A1088" s="791" t="s">
        <v>151</v>
      </c>
      <c r="B1088" s="786"/>
      <c r="C1088" s="803" t="s">
        <v>752</v>
      </c>
      <c r="D1088" s="803" t="s">
        <v>752</v>
      </c>
      <c r="E1088" s="787"/>
      <c r="F1088" s="787" t="str">
        <f>IF($E1088 = "", "", VLOOKUP($E1088,'[1]levels of intervention'!$A$1:$B$12,2,FALSE))</f>
        <v/>
      </c>
      <c r="G1088" s="789"/>
      <c r="H1088" s="789" t="s">
        <v>973</v>
      </c>
      <c r="I1088" s="789" t="s">
        <v>1331</v>
      </c>
      <c r="J1088" s="789" t="s">
        <v>1334</v>
      </c>
      <c r="K1088" s="789">
        <v>0.25</v>
      </c>
      <c r="L1088" s="789"/>
      <c r="M1088" s="789">
        <v>1</v>
      </c>
      <c r="N1088" s="789"/>
      <c r="O1088" s="789">
        <v>0.25</v>
      </c>
      <c r="P1088" s="789">
        <v>20413.43</v>
      </c>
      <c r="Q1088" s="793">
        <v>5103.3599999999997</v>
      </c>
      <c r="R1088" s="790">
        <v>1</v>
      </c>
      <c r="S1088" s="790">
        <f t="shared" si="20"/>
        <v>1</v>
      </c>
      <c r="T1088" s="789" t="s">
        <v>1803</v>
      </c>
      <c r="U1088" s="789"/>
    </row>
    <row r="1089" spans="1:21" ht="94.2" thickBot="1">
      <c r="A1089" s="791" t="s">
        <v>151</v>
      </c>
      <c r="B1089" s="786"/>
      <c r="C1089" s="803" t="s">
        <v>752</v>
      </c>
      <c r="D1089" s="803" t="s">
        <v>752</v>
      </c>
      <c r="E1089" s="787"/>
      <c r="F1089" s="787" t="str">
        <f>IF($E1089 = "", "", VLOOKUP($E1089,'[1]levels of intervention'!$A$1:$B$12,2,FALSE))</f>
        <v/>
      </c>
      <c r="G1089" s="789"/>
      <c r="H1089" s="789" t="s">
        <v>877</v>
      </c>
      <c r="I1089" s="789" t="s">
        <v>1331</v>
      </c>
      <c r="J1089" s="789"/>
      <c r="K1089" s="789">
        <v>1</v>
      </c>
      <c r="L1089" s="789"/>
      <c r="M1089" s="789">
        <v>1</v>
      </c>
      <c r="N1089" s="789"/>
      <c r="O1089" s="789">
        <v>1</v>
      </c>
      <c r="P1089" s="789">
        <v>1794.64</v>
      </c>
      <c r="Q1089" s="793">
        <v>1794.64</v>
      </c>
      <c r="R1089" s="790">
        <v>1</v>
      </c>
      <c r="S1089" s="790">
        <f t="shared" si="20"/>
        <v>1</v>
      </c>
      <c r="T1089" s="789" t="s">
        <v>1788</v>
      </c>
      <c r="U1089" s="789"/>
    </row>
    <row r="1090" spans="1:21" ht="94.2" thickBot="1">
      <c r="A1090" s="791" t="s">
        <v>151</v>
      </c>
      <c r="B1090" s="786"/>
      <c r="C1090" s="803" t="s">
        <v>752</v>
      </c>
      <c r="D1090" s="803" t="s">
        <v>752</v>
      </c>
      <c r="E1090" s="787"/>
      <c r="F1090" s="787" t="str">
        <f>IF($E1090 = "", "", VLOOKUP($E1090,'[1]levels of intervention'!$A$1:$B$12,2,FALSE))</f>
        <v/>
      </c>
      <c r="G1090" s="789"/>
      <c r="H1090" s="789" t="s">
        <v>975</v>
      </c>
      <c r="I1090" s="789" t="s">
        <v>1331</v>
      </c>
      <c r="J1090" s="789" t="s">
        <v>1424</v>
      </c>
      <c r="K1090" s="789">
        <v>1</v>
      </c>
      <c r="L1090" s="789"/>
      <c r="M1090" s="789">
        <v>1</v>
      </c>
      <c r="N1090" s="789"/>
      <c r="O1090" s="789">
        <v>1</v>
      </c>
      <c r="P1090" s="789">
        <v>339.29</v>
      </c>
      <c r="Q1090" s="789">
        <v>339.29</v>
      </c>
      <c r="R1090" s="790">
        <v>1</v>
      </c>
      <c r="S1090" s="790">
        <f t="shared" si="20"/>
        <v>1</v>
      </c>
      <c r="T1090" s="789" t="s">
        <v>1788</v>
      </c>
      <c r="U1090" s="789"/>
    </row>
    <row r="1091" spans="1:21" ht="109.8" thickBot="1">
      <c r="A1091" s="791" t="s">
        <v>151</v>
      </c>
      <c r="B1091" s="786"/>
      <c r="C1091" s="803" t="s">
        <v>752</v>
      </c>
      <c r="D1091" s="803" t="s">
        <v>752</v>
      </c>
      <c r="E1091" s="787"/>
      <c r="F1091" s="787" t="str">
        <f>IF($E1091 = "", "", VLOOKUP($E1091,'[1]levels of intervention'!$A$1:$B$12,2,FALSE))</f>
        <v/>
      </c>
      <c r="G1091" s="789"/>
      <c r="H1091" s="789" t="s">
        <v>872</v>
      </c>
      <c r="I1091" s="789" t="s">
        <v>1331</v>
      </c>
      <c r="J1091" s="789" t="s">
        <v>1480</v>
      </c>
      <c r="K1091" s="789">
        <v>1</v>
      </c>
      <c r="L1091" s="789"/>
      <c r="M1091" s="789">
        <v>1</v>
      </c>
      <c r="N1091" s="789" t="s">
        <v>1335</v>
      </c>
      <c r="O1091" s="789">
        <v>1</v>
      </c>
      <c r="P1091" s="789">
        <v>306.88416669999998</v>
      </c>
      <c r="Q1091" s="789">
        <v>306.88</v>
      </c>
      <c r="R1091" s="790">
        <v>1</v>
      </c>
      <c r="S1091" s="790">
        <f t="shared" si="20"/>
        <v>1</v>
      </c>
      <c r="T1091" s="789" t="s">
        <v>1481</v>
      </c>
      <c r="U1091" s="789"/>
    </row>
    <row r="1092" spans="1:21" ht="78.599999999999994" thickBot="1">
      <c r="A1092" s="791" t="s">
        <v>151</v>
      </c>
      <c r="B1092" s="786"/>
      <c r="C1092" s="803" t="s">
        <v>752</v>
      </c>
      <c r="D1092" s="803" t="s">
        <v>752</v>
      </c>
      <c r="E1092" s="787"/>
      <c r="F1092" s="787" t="str">
        <f>IF($E1092 = "", "", VLOOKUP($E1092,'[1]levels of intervention'!$A$1:$B$12,2,FALSE))</f>
        <v/>
      </c>
      <c r="G1092" s="789"/>
      <c r="H1092" s="789" t="s">
        <v>974</v>
      </c>
      <c r="I1092" s="789" t="s">
        <v>1331</v>
      </c>
      <c r="J1092" s="789" t="s">
        <v>1334</v>
      </c>
      <c r="K1092" s="789">
        <v>1</v>
      </c>
      <c r="L1092" s="789"/>
      <c r="M1092" s="789">
        <v>1</v>
      </c>
      <c r="N1092" s="789" t="s">
        <v>1335</v>
      </c>
      <c r="O1092" s="789">
        <v>1</v>
      </c>
      <c r="P1092" s="789">
        <v>1614.24</v>
      </c>
      <c r="Q1092" s="793">
        <v>1614.24</v>
      </c>
      <c r="R1092" s="790">
        <v>1</v>
      </c>
      <c r="S1092" s="790">
        <f t="shared" ref="S1092:S1155" si="21">IF(R1092="",1,R1092)</f>
        <v>1</v>
      </c>
      <c r="T1092" s="789"/>
      <c r="U1092" s="789"/>
    </row>
    <row r="1093" spans="1:21" ht="78.599999999999994" thickBot="1">
      <c r="A1093" s="791" t="s">
        <v>151</v>
      </c>
      <c r="B1093" s="786"/>
      <c r="C1093" s="803" t="s">
        <v>752</v>
      </c>
      <c r="D1093" s="803" t="s">
        <v>752</v>
      </c>
      <c r="E1093" s="787"/>
      <c r="F1093" s="787" t="str">
        <f>IF($E1093 = "", "", VLOOKUP($E1093,'[1]levels of intervention'!$A$1:$B$12,2,FALSE))</f>
        <v/>
      </c>
      <c r="G1093" s="789"/>
      <c r="H1093" s="789" t="s">
        <v>967</v>
      </c>
      <c r="I1093" s="789" t="s">
        <v>1331</v>
      </c>
      <c r="J1093" s="789" t="s">
        <v>1334</v>
      </c>
      <c r="K1093" s="789">
        <v>0.1</v>
      </c>
      <c r="L1093" s="789"/>
      <c r="M1093" s="789">
        <v>1</v>
      </c>
      <c r="N1093" s="789" t="s">
        <v>1335</v>
      </c>
      <c r="O1093" s="789">
        <v>0.1</v>
      </c>
      <c r="P1093" s="793">
        <v>12218.18</v>
      </c>
      <c r="Q1093" s="793">
        <v>1221.82</v>
      </c>
      <c r="R1093" s="790">
        <v>1</v>
      </c>
      <c r="S1093" s="790">
        <f t="shared" si="21"/>
        <v>1</v>
      </c>
      <c r="T1093" s="789"/>
      <c r="U1093" s="789"/>
    </row>
    <row r="1094" spans="1:21" ht="47.4" thickBot="1">
      <c r="A1094" s="791" t="s">
        <v>151</v>
      </c>
      <c r="B1094" s="786"/>
      <c r="C1094" s="803" t="s">
        <v>752</v>
      </c>
      <c r="D1094" s="803" t="s">
        <v>752</v>
      </c>
      <c r="E1094" s="787"/>
      <c r="F1094" s="787" t="str">
        <f>IF($E1094 = "", "", VLOOKUP($E1094,'[1]levels of intervention'!$A$1:$B$12,2,FALSE))</f>
        <v/>
      </c>
      <c r="G1094" s="789"/>
      <c r="H1094" s="789" t="s">
        <v>985</v>
      </c>
      <c r="I1094" s="789" t="s">
        <v>1331</v>
      </c>
      <c r="J1094" s="789" t="s">
        <v>1808</v>
      </c>
      <c r="K1094" s="789">
        <v>0.2</v>
      </c>
      <c r="L1094" s="789"/>
      <c r="M1094" s="789">
        <v>1</v>
      </c>
      <c r="N1094" s="789" t="s">
        <v>1335</v>
      </c>
      <c r="O1094" s="789">
        <v>0.2</v>
      </c>
      <c r="P1094" s="789">
        <v>5538.36</v>
      </c>
      <c r="Q1094" s="793">
        <v>1107.67</v>
      </c>
      <c r="R1094" s="790">
        <v>1</v>
      </c>
      <c r="S1094" s="790">
        <f t="shared" si="21"/>
        <v>1</v>
      </c>
      <c r="T1094" s="789"/>
      <c r="U1094" s="789"/>
    </row>
    <row r="1095" spans="1:21" ht="78.599999999999994" thickBot="1">
      <c r="A1095" s="791" t="s">
        <v>151</v>
      </c>
      <c r="B1095" s="786"/>
      <c r="C1095" s="803" t="s">
        <v>752</v>
      </c>
      <c r="D1095" s="803" t="s">
        <v>752</v>
      </c>
      <c r="E1095" s="787"/>
      <c r="F1095" s="787" t="str">
        <f>IF($E1095 = "", "", VLOOKUP($E1095,'[1]levels of intervention'!$A$1:$B$12,2,FALSE))</f>
        <v/>
      </c>
      <c r="G1095" s="789"/>
      <c r="H1095" s="789" t="s">
        <v>897</v>
      </c>
      <c r="I1095" s="789" t="s">
        <v>1331</v>
      </c>
      <c r="J1095" s="789" t="s">
        <v>1434</v>
      </c>
      <c r="K1095" s="789">
        <v>6</v>
      </c>
      <c r="L1095" s="789"/>
      <c r="M1095" s="789">
        <v>1</v>
      </c>
      <c r="N1095" s="789" t="s">
        <v>1335</v>
      </c>
      <c r="O1095" s="789">
        <v>6</v>
      </c>
      <c r="P1095" s="789">
        <v>35.622799999999998</v>
      </c>
      <c r="Q1095" s="789">
        <v>213.74</v>
      </c>
      <c r="R1095" s="790">
        <v>1</v>
      </c>
      <c r="S1095" s="790">
        <f t="shared" si="21"/>
        <v>1</v>
      </c>
      <c r="T1095" s="789"/>
      <c r="U1095" s="789"/>
    </row>
    <row r="1096" spans="1:21" ht="94.2" thickBot="1">
      <c r="A1096" s="791" t="s">
        <v>151</v>
      </c>
      <c r="B1096" s="786"/>
      <c r="C1096" s="803" t="s">
        <v>752</v>
      </c>
      <c r="D1096" s="803" t="s">
        <v>752</v>
      </c>
      <c r="E1096" s="787"/>
      <c r="F1096" s="787" t="str">
        <f>IF($E1096 = "", "", VLOOKUP($E1096,'[1]levels of intervention'!$A$1:$B$12,2,FALSE))</f>
        <v/>
      </c>
      <c r="G1096" s="789"/>
      <c r="H1096" s="789" t="s">
        <v>981</v>
      </c>
      <c r="I1096" s="789" t="s">
        <v>1331</v>
      </c>
      <c r="J1096" s="789" t="s">
        <v>1527</v>
      </c>
      <c r="K1096" s="789">
        <v>1</v>
      </c>
      <c r="L1096" s="789"/>
      <c r="M1096" s="789">
        <v>1</v>
      </c>
      <c r="N1096" s="789" t="s">
        <v>1335</v>
      </c>
      <c r="O1096" s="789">
        <v>1</v>
      </c>
      <c r="P1096" s="789">
        <v>37.479799999999997</v>
      </c>
      <c r="Q1096" s="789">
        <v>37.479999999999997</v>
      </c>
      <c r="R1096" s="790">
        <v>1</v>
      </c>
      <c r="S1096" s="790">
        <f t="shared" si="21"/>
        <v>1</v>
      </c>
      <c r="T1096" s="789"/>
      <c r="U1096" s="789"/>
    </row>
    <row r="1097" spans="1:21" ht="63" thickBot="1">
      <c r="A1097" s="791" t="s">
        <v>151</v>
      </c>
      <c r="B1097" s="786"/>
      <c r="C1097" s="803" t="s">
        <v>752</v>
      </c>
      <c r="D1097" s="803" t="s">
        <v>752</v>
      </c>
      <c r="E1097" s="787"/>
      <c r="F1097" s="787" t="str">
        <f>IF($E1097 = "", "", VLOOKUP($E1097,'[1]levels of intervention'!$A$1:$B$12,2,FALSE))</f>
        <v/>
      </c>
      <c r="G1097" s="789"/>
      <c r="H1097" s="789" t="s">
        <v>977</v>
      </c>
      <c r="I1097" s="789" t="s">
        <v>1331</v>
      </c>
      <c r="J1097" s="789" t="s">
        <v>1462</v>
      </c>
      <c r="K1097" s="789">
        <v>2</v>
      </c>
      <c r="L1097" s="789"/>
      <c r="M1097" s="789">
        <v>1</v>
      </c>
      <c r="N1097" s="789" t="s">
        <v>1335</v>
      </c>
      <c r="O1097" s="789">
        <v>2</v>
      </c>
      <c r="P1097" s="789">
        <v>269.85000000000002</v>
      </c>
      <c r="Q1097" s="789">
        <v>539.70000000000005</v>
      </c>
      <c r="R1097" s="790">
        <v>1</v>
      </c>
      <c r="S1097" s="790">
        <f t="shared" si="21"/>
        <v>1</v>
      </c>
      <c r="T1097" s="789"/>
      <c r="U1097" s="789"/>
    </row>
    <row r="1098" spans="1:21" ht="109.8" thickBot="1">
      <c r="A1098" s="791" t="s">
        <v>151</v>
      </c>
      <c r="B1098" s="786"/>
      <c r="C1098" s="803" t="s">
        <v>752</v>
      </c>
      <c r="D1098" s="803" t="s">
        <v>752</v>
      </c>
      <c r="E1098" s="787"/>
      <c r="F1098" s="787" t="str">
        <f>IF($E1098 = "", "", VLOOKUP($E1098,'[1]levels of intervention'!$A$1:$B$12,2,FALSE))</f>
        <v/>
      </c>
      <c r="G1098" s="789"/>
      <c r="H1098" s="789" t="s">
        <v>980</v>
      </c>
      <c r="I1098" s="789" t="s">
        <v>1331</v>
      </c>
      <c r="J1098" s="789" t="s">
        <v>1536</v>
      </c>
      <c r="K1098" s="789">
        <v>0.5</v>
      </c>
      <c r="L1098" s="789"/>
      <c r="M1098" s="789">
        <v>1</v>
      </c>
      <c r="N1098" s="789" t="s">
        <v>1335</v>
      </c>
      <c r="O1098" s="789">
        <v>0.5</v>
      </c>
      <c r="P1098" s="789">
        <v>1558.91</v>
      </c>
      <c r="Q1098" s="789">
        <v>779.46</v>
      </c>
      <c r="R1098" s="790">
        <v>1</v>
      </c>
      <c r="S1098" s="790">
        <f t="shared" si="21"/>
        <v>1</v>
      </c>
      <c r="T1098" s="789"/>
      <c r="U1098" s="789"/>
    </row>
    <row r="1099" spans="1:21" ht="78.599999999999994" thickBot="1">
      <c r="A1099" s="791" t="s">
        <v>151</v>
      </c>
      <c r="B1099" s="786"/>
      <c r="C1099" s="803" t="s">
        <v>752</v>
      </c>
      <c r="D1099" s="803" t="s">
        <v>752</v>
      </c>
      <c r="E1099" s="787"/>
      <c r="F1099" s="787" t="str">
        <f>IF($E1099 = "", "", VLOOKUP($E1099,'[1]levels of intervention'!$A$1:$B$12,2,FALSE))</f>
        <v/>
      </c>
      <c r="G1099" s="789"/>
      <c r="H1099" s="789" t="s">
        <v>984</v>
      </c>
      <c r="I1099" s="789" t="s">
        <v>1331</v>
      </c>
      <c r="J1099" s="789" t="s">
        <v>1531</v>
      </c>
      <c r="K1099" s="789">
        <v>1</v>
      </c>
      <c r="L1099" s="789"/>
      <c r="M1099" s="789">
        <v>1</v>
      </c>
      <c r="N1099" s="789" t="s">
        <v>1335</v>
      </c>
      <c r="O1099" s="789">
        <v>1</v>
      </c>
      <c r="P1099" s="789">
        <v>100.3</v>
      </c>
      <c r="Q1099" s="789">
        <v>100.3</v>
      </c>
      <c r="R1099" s="790">
        <v>1</v>
      </c>
      <c r="S1099" s="790">
        <f t="shared" si="21"/>
        <v>1</v>
      </c>
      <c r="T1099" s="789"/>
      <c r="U1099" s="789"/>
    </row>
    <row r="1100" spans="1:21" ht="94.2" thickBot="1">
      <c r="A1100" s="791" t="s">
        <v>151</v>
      </c>
      <c r="B1100" s="786"/>
      <c r="C1100" s="803" t="s">
        <v>752</v>
      </c>
      <c r="D1100" s="803" t="s">
        <v>752</v>
      </c>
      <c r="E1100" s="787"/>
      <c r="F1100" s="787" t="str">
        <f>IF($E1100 = "", "", VLOOKUP($E1100,'[1]levels of intervention'!$A$1:$B$12,2,FALSE))</f>
        <v/>
      </c>
      <c r="G1100" s="789"/>
      <c r="H1100" s="789" t="s">
        <v>848</v>
      </c>
      <c r="I1100" s="789" t="s">
        <v>1331</v>
      </c>
      <c r="J1100" s="789" t="s">
        <v>1007</v>
      </c>
      <c r="K1100" s="789">
        <v>1</v>
      </c>
      <c r="L1100" s="789"/>
      <c r="M1100" s="789">
        <v>1</v>
      </c>
      <c r="N1100" s="789" t="s">
        <v>1335</v>
      </c>
      <c r="O1100" s="789">
        <v>1</v>
      </c>
      <c r="P1100" s="789">
        <v>303.12</v>
      </c>
      <c r="Q1100" s="789">
        <v>303.12</v>
      </c>
      <c r="R1100" s="790">
        <v>1</v>
      </c>
      <c r="S1100" s="790">
        <f t="shared" si="21"/>
        <v>1</v>
      </c>
      <c r="T1100" s="789"/>
      <c r="U1100" s="789"/>
    </row>
    <row r="1101" spans="1:21" ht="63" thickBot="1">
      <c r="A1101" s="791" t="s">
        <v>151</v>
      </c>
      <c r="B1101" s="786"/>
      <c r="C1101" s="803" t="s">
        <v>752</v>
      </c>
      <c r="D1101" s="803" t="s">
        <v>752</v>
      </c>
      <c r="E1101" s="787"/>
      <c r="F1101" s="787" t="str">
        <f>IF($E1101 = "", "", VLOOKUP($E1101,'[1]levels of intervention'!$A$1:$B$12,2,FALSE))</f>
        <v/>
      </c>
      <c r="G1101" s="789"/>
      <c r="H1101" s="789" t="s">
        <v>931</v>
      </c>
      <c r="I1101" s="789" t="s">
        <v>1331</v>
      </c>
      <c r="J1101" s="789" t="s">
        <v>1341</v>
      </c>
      <c r="K1101" s="789">
        <v>1</v>
      </c>
      <c r="L1101" s="789"/>
      <c r="M1101" s="789">
        <v>1</v>
      </c>
      <c r="N1101" s="789" t="s">
        <v>1335</v>
      </c>
      <c r="O1101" s="789">
        <v>1</v>
      </c>
      <c r="P1101" s="789">
        <v>15.637700000000001</v>
      </c>
      <c r="Q1101" s="789">
        <v>15.64</v>
      </c>
      <c r="R1101" s="790">
        <v>1</v>
      </c>
      <c r="S1101" s="790">
        <f t="shared" si="21"/>
        <v>1</v>
      </c>
      <c r="T1101" s="789"/>
      <c r="U1101" s="789"/>
    </row>
    <row r="1102" spans="1:21" ht="63" thickBot="1">
      <c r="A1102" s="791" t="s">
        <v>151</v>
      </c>
      <c r="B1102" s="786"/>
      <c r="C1102" s="803" t="s">
        <v>752</v>
      </c>
      <c r="D1102" s="803" t="s">
        <v>752</v>
      </c>
      <c r="E1102" s="787"/>
      <c r="F1102" s="787" t="str">
        <f>IF($E1102 = "", "", VLOOKUP($E1102,'[1]levels of intervention'!$A$1:$B$12,2,FALSE))</f>
        <v/>
      </c>
      <c r="G1102" s="789"/>
      <c r="H1102" s="789" t="s">
        <v>853</v>
      </c>
      <c r="I1102" s="789" t="s">
        <v>1331</v>
      </c>
      <c r="J1102" s="789" t="s">
        <v>1388</v>
      </c>
      <c r="K1102" s="789">
        <v>2</v>
      </c>
      <c r="L1102" s="789"/>
      <c r="M1102" s="789">
        <v>1</v>
      </c>
      <c r="N1102" s="789" t="s">
        <v>1335</v>
      </c>
      <c r="O1102" s="789">
        <v>2</v>
      </c>
      <c r="P1102" s="789">
        <v>178.43</v>
      </c>
      <c r="Q1102" s="789">
        <v>356.86</v>
      </c>
      <c r="R1102" s="790">
        <v>0.5</v>
      </c>
      <c r="S1102" s="790">
        <f t="shared" si="21"/>
        <v>0.5</v>
      </c>
      <c r="T1102" s="789"/>
      <c r="U1102" s="789"/>
    </row>
    <row r="1103" spans="1:21" ht="78.599999999999994" thickBot="1">
      <c r="A1103" s="791" t="s">
        <v>151</v>
      </c>
      <c r="B1103" s="786"/>
      <c r="C1103" s="803" t="s">
        <v>752</v>
      </c>
      <c r="D1103" s="803" t="s">
        <v>752</v>
      </c>
      <c r="E1103" s="787"/>
      <c r="F1103" s="787" t="str">
        <f>IF($E1103 = "", "", VLOOKUP($E1103,'[1]levels of intervention'!$A$1:$B$12,2,FALSE))</f>
        <v/>
      </c>
      <c r="G1103" s="789"/>
      <c r="H1103" s="789" t="s">
        <v>966</v>
      </c>
      <c r="I1103" s="789" t="s">
        <v>1331</v>
      </c>
      <c r="J1103" s="789" t="s">
        <v>1005</v>
      </c>
      <c r="K1103" s="789">
        <v>1</v>
      </c>
      <c r="L1103" s="789"/>
      <c r="M1103" s="789">
        <v>1</v>
      </c>
      <c r="N1103" s="789" t="s">
        <v>1335</v>
      </c>
      <c r="O1103" s="789">
        <v>1</v>
      </c>
      <c r="P1103" s="789">
        <v>325.95</v>
      </c>
      <c r="Q1103" s="789">
        <v>325.95</v>
      </c>
      <c r="R1103" s="790">
        <v>1</v>
      </c>
      <c r="S1103" s="790">
        <f t="shared" si="21"/>
        <v>1</v>
      </c>
      <c r="T1103" s="789"/>
      <c r="U1103" s="788" t="s">
        <v>1534</v>
      </c>
    </row>
    <row r="1104" spans="1:21" ht="47.4" thickBot="1">
      <c r="A1104" s="791" t="s">
        <v>151</v>
      </c>
      <c r="B1104" s="786"/>
      <c r="C1104" s="803" t="s">
        <v>752</v>
      </c>
      <c r="D1104" s="803" t="s">
        <v>752</v>
      </c>
      <c r="E1104" s="787"/>
      <c r="F1104" s="787" t="str">
        <f>IF($E1104 = "", "", VLOOKUP($E1104,'[1]levels of intervention'!$A$1:$B$12,2,FALSE))</f>
        <v/>
      </c>
      <c r="G1104" s="789"/>
      <c r="H1104" s="789" t="s">
        <v>987</v>
      </c>
      <c r="I1104" s="789" t="s">
        <v>1331</v>
      </c>
      <c r="J1104" s="789" t="s">
        <v>1424</v>
      </c>
      <c r="K1104" s="789">
        <v>10</v>
      </c>
      <c r="L1104" s="789"/>
      <c r="M1104" s="789">
        <v>1</v>
      </c>
      <c r="N1104" s="789"/>
      <c r="O1104" s="789">
        <v>10</v>
      </c>
      <c r="P1104" s="789">
        <v>882.63</v>
      </c>
      <c r="Q1104" s="793">
        <v>8826.2999999999993</v>
      </c>
      <c r="R1104" s="790">
        <v>1</v>
      </c>
      <c r="S1104" s="790">
        <f t="shared" si="21"/>
        <v>1</v>
      </c>
      <c r="T1104" s="789"/>
      <c r="U1104" s="789"/>
    </row>
    <row r="1105" spans="1:21" ht="94.2" thickBot="1">
      <c r="A1105" s="791" t="s">
        <v>151</v>
      </c>
      <c r="B1105" s="786"/>
      <c r="C1105" s="803" t="s">
        <v>752</v>
      </c>
      <c r="D1105" s="803" t="s">
        <v>752</v>
      </c>
      <c r="E1105" s="787"/>
      <c r="F1105" s="787" t="str">
        <f>IF($E1105 = "", "", VLOOKUP($E1105,'[1]levels of intervention'!$A$1:$B$12,2,FALSE))</f>
        <v/>
      </c>
      <c r="G1105" s="789"/>
      <c r="H1105" s="789" t="s">
        <v>969</v>
      </c>
      <c r="I1105" s="789" t="s">
        <v>1331</v>
      </c>
      <c r="J1105" s="789" t="s">
        <v>1535</v>
      </c>
      <c r="K1105" s="789">
        <v>14</v>
      </c>
      <c r="L1105" s="789"/>
      <c r="M1105" s="789">
        <v>1</v>
      </c>
      <c r="N1105" s="789" t="s">
        <v>1335</v>
      </c>
      <c r="O1105" s="789">
        <v>14</v>
      </c>
      <c r="P1105" s="789">
        <v>129.91</v>
      </c>
      <c r="Q1105" s="793">
        <v>1818.74</v>
      </c>
      <c r="R1105" s="790">
        <v>1</v>
      </c>
      <c r="S1105" s="790">
        <f t="shared" si="21"/>
        <v>1</v>
      </c>
      <c r="T1105" s="789"/>
      <c r="U1105" s="789"/>
    </row>
    <row r="1106" spans="1:21" ht="94.2" thickBot="1">
      <c r="A1106" s="791" t="s">
        <v>151</v>
      </c>
      <c r="B1106" s="786"/>
      <c r="C1106" s="803" t="s">
        <v>752</v>
      </c>
      <c r="D1106" s="803" t="s">
        <v>752</v>
      </c>
      <c r="E1106" s="787"/>
      <c r="F1106" s="787" t="str">
        <f>IF($E1106 = "", "", VLOOKUP($E1106,'[1]levels of intervention'!$A$1:$B$12,2,FALSE))</f>
        <v/>
      </c>
      <c r="G1106" s="789"/>
      <c r="H1106" s="789" t="s">
        <v>982</v>
      </c>
      <c r="I1106" s="789" t="s">
        <v>1331</v>
      </c>
      <c r="J1106" s="789" t="s">
        <v>1432</v>
      </c>
      <c r="K1106" s="789">
        <v>2</v>
      </c>
      <c r="L1106" s="789"/>
      <c r="M1106" s="789">
        <v>1</v>
      </c>
      <c r="N1106" s="789"/>
      <c r="O1106" s="789">
        <v>2</v>
      </c>
      <c r="P1106" s="789">
        <v>25.98</v>
      </c>
      <c r="Q1106" s="789">
        <v>51.96</v>
      </c>
      <c r="R1106" s="790">
        <v>1</v>
      </c>
      <c r="S1106" s="790">
        <f t="shared" si="21"/>
        <v>1</v>
      </c>
      <c r="T1106" s="789"/>
      <c r="U1106" s="789"/>
    </row>
    <row r="1107" spans="1:21" ht="78.599999999999994" thickBot="1">
      <c r="A1107" s="791" t="s">
        <v>151</v>
      </c>
      <c r="B1107" s="786"/>
      <c r="C1107" s="803" t="s">
        <v>752</v>
      </c>
      <c r="D1107" s="803" t="s">
        <v>752</v>
      </c>
      <c r="E1107" s="787"/>
      <c r="F1107" s="787" t="str">
        <f>IF($E1107 = "", "", VLOOKUP($E1107,'[1]levels of intervention'!$A$1:$B$12,2,FALSE))</f>
        <v/>
      </c>
      <c r="G1107" s="789"/>
      <c r="H1107" s="789" t="s">
        <v>986</v>
      </c>
      <c r="I1107" s="789" t="s">
        <v>1331</v>
      </c>
      <c r="J1107" s="789" t="s">
        <v>1424</v>
      </c>
      <c r="K1107" s="789">
        <v>9</v>
      </c>
      <c r="L1107" s="789"/>
      <c r="M1107" s="789">
        <v>1</v>
      </c>
      <c r="N1107" s="789"/>
      <c r="O1107" s="789">
        <v>9</v>
      </c>
      <c r="P1107" s="789">
        <v>430.33</v>
      </c>
      <c r="Q1107" s="793">
        <v>3872.97</v>
      </c>
      <c r="R1107" s="790">
        <v>0.75</v>
      </c>
      <c r="S1107" s="790">
        <f t="shared" si="21"/>
        <v>0.75</v>
      </c>
      <c r="T1107" s="789"/>
      <c r="U1107" s="789"/>
    </row>
    <row r="1108" spans="1:21" ht="63" thickBot="1">
      <c r="A1108" s="791" t="s">
        <v>151</v>
      </c>
      <c r="B1108" s="786"/>
      <c r="C1108" s="803" t="s">
        <v>752</v>
      </c>
      <c r="D1108" s="803" t="s">
        <v>752</v>
      </c>
      <c r="E1108" s="787"/>
      <c r="F1108" s="787" t="str">
        <f>IF($E1108 = "", "", VLOOKUP($E1108,'[1]levels of intervention'!$A$1:$B$12,2,FALSE))</f>
        <v/>
      </c>
      <c r="G1108" s="789"/>
      <c r="H1108" s="789" t="s">
        <v>953</v>
      </c>
      <c r="I1108" s="789" t="s">
        <v>1331</v>
      </c>
      <c r="J1108" s="789" t="s">
        <v>1424</v>
      </c>
      <c r="K1108" s="789">
        <v>18</v>
      </c>
      <c r="L1108" s="789"/>
      <c r="M1108" s="789">
        <v>1</v>
      </c>
      <c r="N1108" s="789" t="s">
        <v>1335</v>
      </c>
      <c r="O1108" s="789">
        <v>18</v>
      </c>
      <c r="P1108" s="789">
        <v>138.46</v>
      </c>
      <c r="Q1108" s="793">
        <v>2492.2800000000002</v>
      </c>
      <c r="R1108" s="790">
        <v>1</v>
      </c>
      <c r="S1108" s="790">
        <f t="shared" si="21"/>
        <v>1</v>
      </c>
      <c r="T1108" s="789"/>
      <c r="U1108" s="789"/>
    </row>
    <row r="1109" spans="1:21" ht="78.599999999999994" thickBot="1">
      <c r="A1109" s="791" t="s">
        <v>151</v>
      </c>
      <c r="B1109" s="786"/>
      <c r="C1109" s="803" t="s">
        <v>752</v>
      </c>
      <c r="D1109" s="803" t="s">
        <v>752</v>
      </c>
      <c r="E1109" s="787"/>
      <c r="F1109" s="787" t="str">
        <f>IF($E1109 = "", "", VLOOKUP($E1109,'[1]levels of intervention'!$A$1:$B$12,2,FALSE))</f>
        <v/>
      </c>
      <c r="G1109" s="789"/>
      <c r="H1109" s="789" t="s">
        <v>855</v>
      </c>
      <c r="I1109" s="789" t="s">
        <v>1331</v>
      </c>
      <c r="J1109" s="789"/>
      <c r="K1109" s="789">
        <v>2</v>
      </c>
      <c r="L1109" s="789">
        <v>1</v>
      </c>
      <c r="M1109" s="789">
        <v>7</v>
      </c>
      <c r="N1109" s="789"/>
      <c r="O1109" s="789">
        <v>14</v>
      </c>
      <c r="P1109" s="789">
        <v>43.09</v>
      </c>
      <c r="Q1109" s="789">
        <v>603.26</v>
      </c>
      <c r="R1109" s="790">
        <v>1</v>
      </c>
      <c r="S1109" s="790">
        <f t="shared" si="21"/>
        <v>1</v>
      </c>
      <c r="T1109" s="789"/>
      <c r="U1109" s="789"/>
    </row>
    <row r="1110" spans="1:21" ht="78.599999999999994" thickBot="1">
      <c r="A1110" s="791" t="s">
        <v>151</v>
      </c>
      <c r="B1110" s="786"/>
      <c r="C1110" s="803" t="s">
        <v>752</v>
      </c>
      <c r="D1110" s="803" t="s">
        <v>752</v>
      </c>
      <c r="E1110" s="787"/>
      <c r="F1110" s="787" t="str">
        <f>IF($E1110 = "", "", VLOOKUP($E1110,'[1]levels of intervention'!$A$1:$B$12,2,FALSE))</f>
        <v/>
      </c>
      <c r="G1110" s="789"/>
      <c r="H1110" s="789" t="s">
        <v>955</v>
      </c>
      <c r="I1110" s="789" t="s">
        <v>1331</v>
      </c>
      <c r="J1110" s="789" t="s">
        <v>1347</v>
      </c>
      <c r="K1110" s="789">
        <v>2</v>
      </c>
      <c r="L1110" s="789">
        <v>3</v>
      </c>
      <c r="M1110" s="789">
        <v>7</v>
      </c>
      <c r="N1110" s="789" t="s">
        <v>1335</v>
      </c>
      <c r="O1110" s="789">
        <v>42</v>
      </c>
      <c r="P1110" s="789">
        <v>5.6480699999999997</v>
      </c>
      <c r="Q1110" s="789">
        <v>237.22</v>
      </c>
      <c r="R1110" s="790">
        <v>0.75</v>
      </c>
      <c r="S1110" s="790">
        <f t="shared" si="21"/>
        <v>0.75</v>
      </c>
      <c r="T1110" s="789"/>
      <c r="U1110" s="789"/>
    </row>
    <row r="1111" spans="1:21" ht="47.4" thickBot="1">
      <c r="A1111" s="791" t="s">
        <v>151</v>
      </c>
      <c r="B1111" s="786"/>
      <c r="C1111" s="803" t="s">
        <v>752</v>
      </c>
      <c r="D1111" s="803" t="s">
        <v>752</v>
      </c>
      <c r="E1111" s="787"/>
      <c r="F1111" s="787" t="str">
        <f>IF($E1111 = "", "", VLOOKUP($E1111,'[1]levels of intervention'!$A$1:$B$12,2,FALSE))</f>
        <v/>
      </c>
      <c r="G1111" s="789"/>
      <c r="H1111" s="789" t="s">
        <v>988</v>
      </c>
      <c r="I1111" s="789" t="s">
        <v>1331</v>
      </c>
      <c r="J1111" s="789" t="s">
        <v>1432</v>
      </c>
      <c r="K1111" s="789">
        <v>1</v>
      </c>
      <c r="L1111" s="789">
        <v>3</v>
      </c>
      <c r="M1111" s="789">
        <v>3</v>
      </c>
      <c r="N1111" s="789"/>
      <c r="O1111" s="789">
        <v>9</v>
      </c>
      <c r="P1111" s="789">
        <v>153.5155</v>
      </c>
      <c r="Q1111" s="793">
        <v>1381.64</v>
      </c>
      <c r="R1111" s="790">
        <v>1</v>
      </c>
      <c r="S1111" s="790">
        <f t="shared" si="21"/>
        <v>1</v>
      </c>
      <c r="T1111" s="789"/>
      <c r="U1111" s="789"/>
    </row>
    <row r="1112" spans="1:21" ht="18" thickBot="1">
      <c r="A1112" s="791" t="s">
        <v>151</v>
      </c>
      <c r="B1112" s="786"/>
      <c r="C1112" s="803" t="s">
        <v>752</v>
      </c>
      <c r="D1112" s="803" t="s">
        <v>752</v>
      </c>
      <c r="E1112" s="787"/>
      <c r="F1112" s="787" t="str">
        <f>IF($E1112 = "", "", VLOOKUP($E1112,'[1]levels of intervention'!$A$1:$B$12,2,FALSE))</f>
        <v/>
      </c>
      <c r="G1112" s="789"/>
      <c r="H1112" s="789" t="s">
        <v>1824</v>
      </c>
      <c r="I1112" s="789" t="s">
        <v>1358</v>
      </c>
      <c r="J1112" s="789" t="s">
        <v>1825</v>
      </c>
      <c r="K1112" s="789">
        <v>2</v>
      </c>
      <c r="L1112" s="789"/>
      <c r="M1112" s="789" t="s">
        <v>1470</v>
      </c>
      <c r="N1112" s="789"/>
      <c r="O1112" s="789">
        <v>2</v>
      </c>
      <c r="P1112" s="789"/>
      <c r="Q1112" s="789">
        <v>0</v>
      </c>
      <c r="R1112" s="790">
        <v>1</v>
      </c>
      <c r="S1112" s="790">
        <f t="shared" si="21"/>
        <v>1</v>
      </c>
      <c r="T1112" s="789"/>
      <c r="U1112" s="789"/>
    </row>
    <row r="1113" spans="1:21" ht="78.599999999999994" thickBot="1">
      <c r="A1113" s="791" t="s">
        <v>151</v>
      </c>
      <c r="B1113" s="786"/>
      <c r="C1113" s="787" t="s">
        <v>743</v>
      </c>
      <c r="D1113" s="787" t="s">
        <v>743</v>
      </c>
      <c r="E1113" s="787"/>
      <c r="F1113" s="787" t="str">
        <f>IF($E1113 = "", "", VLOOKUP($E1113,'[1]levels of intervention'!$A$1:$B$12,2,FALSE))</f>
        <v/>
      </c>
      <c r="G1113" s="789"/>
      <c r="H1113" s="789" t="s">
        <v>973</v>
      </c>
      <c r="I1113" s="789" t="s">
        <v>1331</v>
      </c>
      <c r="J1113" s="789" t="s">
        <v>1334</v>
      </c>
      <c r="K1113" s="789">
        <v>0.25</v>
      </c>
      <c r="L1113" s="789"/>
      <c r="M1113" s="789">
        <v>1</v>
      </c>
      <c r="N1113" s="789"/>
      <c r="O1113" s="789">
        <v>0.25</v>
      </c>
      <c r="P1113" s="789">
        <v>20413.43</v>
      </c>
      <c r="Q1113" s="793">
        <v>5103.3599999999997</v>
      </c>
      <c r="R1113" s="790">
        <v>1</v>
      </c>
      <c r="S1113" s="790">
        <f t="shared" si="21"/>
        <v>1</v>
      </c>
      <c r="T1113" s="789" t="s">
        <v>1803</v>
      </c>
      <c r="U1113" s="789"/>
    </row>
    <row r="1114" spans="1:21" ht="94.2" thickBot="1">
      <c r="A1114" s="791" t="s">
        <v>151</v>
      </c>
      <c r="B1114" s="786"/>
      <c r="C1114" s="787" t="s">
        <v>743</v>
      </c>
      <c r="D1114" s="787" t="s">
        <v>743</v>
      </c>
      <c r="E1114" s="787"/>
      <c r="F1114" s="787" t="str">
        <f>IF($E1114 = "", "", VLOOKUP($E1114,'[1]levels of intervention'!$A$1:$B$12,2,FALSE))</f>
        <v/>
      </c>
      <c r="G1114" s="789"/>
      <c r="H1114" s="789" t="s">
        <v>877</v>
      </c>
      <c r="I1114" s="789" t="s">
        <v>1331</v>
      </c>
      <c r="J1114" s="789"/>
      <c r="K1114" s="789">
        <v>1</v>
      </c>
      <c r="L1114" s="789"/>
      <c r="M1114" s="789">
        <v>1</v>
      </c>
      <c r="N1114" s="789"/>
      <c r="O1114" s="789">
        <v>1</v>
      </c>
      <c r="P1114" s="789">
        <v>1794.64</v>
      </c>
      <c r="Q1114" s="793">
        <v>1794.64</v>
      </c>
      <c r="R1114" s="790">
        <v>1</v>
      </c>
      <c r="S1114" s="790">
        <f t="shared" si="21"/>
        <v>1</v>
      </c>
      <c r="T1114" s="789" t="s">
        <v>1788</v>
      </c>
      <c r="U1114" s="789"/>
    </row>
    <row r="1115" spans="1:21" ht="94.2" thickBot="1">
      <c r="A1115" s="791" t="s">
        <v>151</v>
      </c>
      <c r="B1115" s="786"/>
      <c r="C1115" s="787" t="s">
        <v>743</v>
      </c>
      <c r="D1115" s="787" t="s">
        <v>743</v>
      </c>
      <c r="E1115" s="787"/>
      <c r="F1115" s="787" t="str">
        <f>IF($E1115 = "", "", VLOOKUP($E1115,'[1]levels of intervention'!$A$1:$B$12,2,FALSE))</f>
        <v/>
      </c>
      <c r="G1115" s="789"/>
      <c r="H1115" s="789" t="s">
        <v>975</v>
      </c>
      <c r="I1115" s="789" t="s">
        <v>1331</v>
      </c>
      <c r="J1115" s="789" t="s">
        <v>1424</v>
      </c>
      <c r="K1115" s="789">
        <v>1</v>
      </c>
      <c r="L1115" s="789"/>
      <c r="M1115" s="789">
        <v>1</v>
      </c>
      <c r="N1115" s="789"/>
      <c r="O1115" s="789">
        <v>1</v>
      </c>
      <c r="P1115" s="789">
        <v>339.29</v>
      </c>
      <c r="Q1115" s="789">
        <v>339.29</v>
      </c>
      <c r="R1115" s="790">
        <v>1</v>
      </c>
      <c r="S1115" s="790">
        <f t="shared" si="21"/>
        <v>1</v>
      </c>
      <c r="T1115" s="789" t="s">
        <v>1788</v>
      </c>
      <c r="U1115" s="789"/>
    </row>
    <row r="1116" spans="1:21" ht="109.8" thickBot="1">
      <c r="A1116" s="791" t="s">
        <v>151</v>
      </c>
      <c r="B1116" s="786"/>
      <c r="C1116" s="787" t="s">
        <v>743</v>
      </c>
      <c r="D1116" s="787" t="s">
        <v>743</v>
      </c>
      <c r="E1116" s="787"/>
      <c r="F1116" s="787" t="str">
        <f>IF($E1116 = "", "", VLOOKUP($E1116,'[1]levels of intervention'!$A$1:$B$12,2,FALSE))</f>
        <v/>
      </c>
      <c r="G1116" s="789"/>
      <c r="H1116" s="789" t="s">
        <v>872</v>
      </c>
      <c r="I1116" s="789" t="s">
        <v>1331</v>
      </c>
      <c r="J1116" s="789" t="s">
        <v>1480</v>
      </c>
      <c r="K1116" s="789">
        <v>1</v>
      </c>
      <c r="L1116" s="789"/>
      <c r="M1116" s="789">
        <v>1</v>
      </c>
      <c r="N1116" s="789" t="s">
        <v>1335</v>
      </c>
      <c r="O1116" s="789">
        <v>1</v>
      </c>
      <c r="P1116" s="789">
        <v>306.88416669999998</v>
      </c>
      <c r="Q1116" s="789">
        <v>306.88</v>
      </c>
      <c r="R1116" s="790">
        <v>1</v>
      </c>
      <c r="S1116" s="790">
        <f t="shared" si="21"/>
        <v>1</v>
      </c>
      <c r="T1116" s="789" t="s">
        <v>1481</v>
      </c>
      <c r="U1116" s="789"/>
    </row>
    <row r="1117" spans="1:21" ht="78.599999999999994" thickBot="1">
      <c r="A1117" s="791" t="s">
        <v>151</v>
      </c>
      <c r="B1117" s="786"/>
      <c r="C1117" s="787" t="s">
        <v>743</v>
      </c>
      <c r="D1117" s="787" t="s">
        <v>743</v>
      </c>
      <c r="E1117" s="787"/>
      <c r="F1117" s="787" t="str">
        <f>IF($E1117 = "", "", VLOOKUP($E1117,'[1]levels of intervention'!$A$1:$B$12,2,FALSE))</f>
        <v/>
      </c>
      <c r="G1117" s="789"/>
      <c r="H1117" s="789" t="s">
        <v>974</v>
      </c>
      <c r="I1117" s="789" t="s">
        <v>1331</v>
      </c>
      <c r="J1117" s="789" t="s">
        <v>1334</v>
      </c>
      <c r="K1117" s="789">
        <v>1</v>
      </c>
      <c r="L1117" s="789"/>
      <c r="M1117" s="789">
        <v>1</v>
      </c>
      <c r="N1117" s="789" t="s">
        <v>1335</v>
      </c>
      <c r="O1117" s="789">
        <v>1</v>
      </c>
      <c r="P1117" s="789">
        <v>1614.24</v>
      </c>
      <c r="Q1117" s="793">
        <v>1614.24</v>
      </c>
      <c r="R1117" s="790">
        <v>1</v>
      </c>
      <c r="S1117" s="790">
        <f t="shared" si="21"/>
        <v>1</v>
      </c>
      <c r="T1117" s="789"/>
      <c r="U1117" s="789"/>
    </row>
    <row r="1118" spans="1:21" ht="78.599999999999994" thickBot="1">
      <c r="A1118" s="791" t="s">
        <v>151</v>
      </c>
      <c r="B1118" s="786"/>
      <c r="C1118" s="787" t="s">
        <v>743</v>
      </c>
      <c r="D1118" s="787" t="s">
        <v>743</v>
      </c>
      <c r="E1118" s="787"/>
      <c r="F1118" s="787" t="str">
        <f>IF($E1118 = "", "", VLOOKUP($E1118,'[1]levels of intervention'!$A$1:$B$12,2,FALSE))</f>
        <v/>
      </c>
      <c r="G1118" s="789"/>
      <c r="H1118" s="789" t="s">
        <v>967</v>
      </c>
      <c r="I1118" s="789" t="s">
        <v>1331</v>
      </c>
      <c r="J1118" s="789" t="s">
        <v>1334</v>
      </c>
      <c r="K1118" s="789">
        <v>0.1</v>
      </c>
      <c r="L1118" s="789"/>
      <c r="M1118" s="789">
        <v>1</v>
      </c>
      <c r="N1118" s="789" t="s">
        <v>1335</v>
      </c>
      <c r="O1118" s="789">
        <v>0.1</v>
      </c>
      <c r="P1118" s="793">
        <v>12218.18</v>
      </c>
      <c r="Q1118" s="793">
        <v>1221.82</v>
      </c>
      <c r="R1118" s="790">
        <v>1</v>
      </c>
      <c r="S1118" s="790">
        <f t="shared" si="21"/>
        <v>1</v>
      </c>
      <c r="T1118" s="789"/>
      <c r="U1118" s="789"/>
    </row>
    <row r="1119" spans="1:21" ht="47.4" thickBot="1">
      <c r="A1119" s="791" t="s">
        <v>151</v>
      </c>
      <c r="B1119" s="786"/>
      <c r="C1119" s="787" t="s">
        <v>743</v>
      </c>
      <c r="D1119" s="787" t="s">
        <v>743</v>
      </c>
      <c r="E1119" s="787"/>
      <c r="F1119" s="787" t="str">
        <f>IF($E1119 = "", "", VLOOKUP($E1119,'[1]levels of intervention'!$A$1:$B$12,2,FALSE))</f>
        <v/>
      </c>
      <c r="G1119" s="789"/>
      <c r="H1119" s="789" t="s">
        <v>985</v>
      </c>
      <c r="I1119" s="789" t="s">
        <v>1331</v>
      </c>
      <c r="J1119" s="789" t="s">
        <v>1808</v>
      </c>
      <c r="K1119" s="789">
        <v>0.2</v>
      </c>
      <c r="L1119" s="789"/>
      <c r="M1119" s="789">
        <v>1</v>
      </c>
      <c r="N1119" s="789" t="s">
        <v>1335</v>
      </c>
      <c r="O1119" s="789">
        <v>0.2</v>
      </c>
      <c r="P1119" s="789">
        <v>5538.36</v>
      </c>
      <c r="Q1119" s="793">
        <v>1107.67</v>
      </c>
      <c r="R1119" s="790">
        <v>1</v>
      </c>
      <c r="S1119" s="790">
        <f t="shared" si="21"/>
        <v>1</v>
      </c>
      <c r="T1119" s="789"/>
      <c r="U1119" s="789"/>
    </row>
    <row r="1120" spans="1:21" ht="78.599999999999994" thickBot="1">
      <c r="A1120" s="791" t="s">
        <v>151</v>
      </c>
      <c r="B1120" s="786"/>
      <c r="C1120" s="787" t="s">
        <v>743</v>
      </c>
      <c r="D1120" s="787" t="s">
        <v>743</v>
      </c>
      <c r="E1120" s="787"/>
      <c r="F1120" s="787" t="str">
        <f>IF($E1120 = "", "", VLOOKUP($E1120,'[1]levels of intervention'!$A$1:$B$12,2,FALSE))</f>
        <v/>
      </c>
      <c r="G1120" s="789"/>
      <c r="H1120" s="789" t="s">
        <v>897</v>
      </c>
      <c r="I1120" s="789" t="s">
        <v>1331</v>
      </c>
      <c r="J1120" s="789" t="s">
        <v>1434</v>
      </c>
      <c r="K1120" s="789">
        <v>6</v>
      </c>
      <c r="L1120" s="789"/>
      <c r="M1120" s="789">
        <v>1</v>
      </c>
      <c r="N1120" s="789" t="s">
        <v>1335</v>
      </c>
      <c r="O1120" s="789">
        <v>6</v>
      </c>
      <c r="P1120" s="789">
        <v>35.622799999999998</v>
      </c>
      <c r="Q1120" s="789">
        <v>213.74</v>
      </c>
      <c r="R1120" s="790">
        <v>1</v>
      </c>
      <c r="S1120" s="790">
        <f t="shared" si="21"/>
        <v>1</v>
      </c>
      <c r="T1120" s="789"/>
      <c r="U1120" s="789"/>
    </row>
    <row r="1121" spans="1:21" ht="94.2" thickBot="1">
      <c r="A1121" s="791" t="s">
        <v>151</v>
      </c>
      <c r="B1121" s="786"/>
      <c r="C1121" s="787" t="s">
        <v>743</v>
      </c>
      <c r="D1121" s="787" t="s">
        <v>743</v>
      </c>
      <c r="E1121" s="787"/>
      <c r="F1121" s="787" t="str">
        <f>IF($E1121 = "", "", VLOOKUP($E1121,'[1]levels of intervention'!$A$1:$B$12,2,FALSE))</f>
        <v/>
      </c>
      <c r="G1121" s="789"/>
      <c r="H1121" s="789" t="s">
        <v>981</v>
      </c>
      <c r="I1121" s="789" t="s">
        <v>1331</v>
      </c>
      <c r="J1121" s="789" t="s">
        <v>1527</v>
      </c>
      <c r="K1121" s="789">
        <v>1</v>
      </c>
      <c r="L1121" s="789"/>
      <c r="M1121" s="789">
        <v>1</v>
      </c>
      <c r="N1121" s="789" t="s">
        <v>1335</v>
      </c>
      <c r="O1121" s="789">
        <v>1</v>
      </c>
      <c r="P1121" s="789">
        <v>37.479799999999997</v>
      </c>
      <c r="Q1121" s="789">
        <v>37.479999999999997</v>
      </c>
      <c r="R1121" s="790">
        <v>1</v>
      </c>
      <c r="S1121" s="790">
        <f t="shared" si="21"/>
        <v>1</v>
      </c>
      <c r="T1121" s="789"/>
      <c r="U1121" s="789"/>
    </row>
    <row r="1122" spans="1:21" ht="63" thickBot="1">
      <c r="A1122" s="791" t="s">
        <v>151</v>
      </c>
      <c r="B1122" s="786"/>
      <c r="C1122" s="787" t="s">
        <v>743</v>
      </c>
      <c r="D1122" s="787" t="s">
        <v>743</v>
      </c>
      <c r="E1122" s="787"/>
      <c r="F1122" s="787" t="str">
        <f>IF($E1122 = "", "", VLOOKUP($E1122,'[1]levels of intervention'!$A$1:$B$12,2,FALSE))</f>
        <v/>
      </c>
      <c r="G1122" s="789"/>
      <c r="H1122" s="789" t="s">
        <v>977</v>
      </c>
      <c r="I1122" s="789" t="s">
        <v>1331</v>
      </c>
      <c r="J1122" s="789" t="s">
        <v>1462</v>
      </c>
      <c r="K1122" s="789">
        <v>2</v>
      </c>
      <c r="L1122" s="789"/>
      <c r="M1122" s="789">
        <v>1</v>
      </c>
      <c r="N1122" s="789" t="s">
        <v>1335</v>
      </c>
      <c r="O1122" s="789">
        <v>2</v>
      </c>
      <c r="P1122" s="789">
        <v>269.85000000000002</v>
      </c>
      <c r="Q1122" s="789">
        <v>539.70000000000005</v>
      </c>
      <c r="R1122" s="790">
        <v>1</v>
      </c>
      <c r="S1122" s="790">
        <f t="shared" si="21"/>
        <v>1</v>
      </c>
      <c r="T1122" s="789"/>
      <c r="U1122" s="789"/>
    </row>
    <row r="1123" spans="1:21" ht="109.8" thickBot="1">
      <c r="A1123" s="791" t="s">
        <v>151</v>
      </c>
      <c r="B1123" s="786"/>
      <c r="C1123" s="787" t="s">
        <v>743</v>
      </c>
      <c r="D1123" s="787" t="s">
        <v>743</v>
      </c>
      <c r="E1123" s="787"/>
      <c r="F1123" s="787" t="str">
        <f>IF($E1123 = "", "", VLOOKUP($E1123,'[1]levels of intervention'!$A$1:$B$12,2,FALSE))</f>
        <v/>
      </c>
      <c r="G1123" s="789"/>
      <c r="H1123" s="789" t="s">
        <v>980</v>
      </c>
      <c r="I1123" s="789" t="s">
        <v>1331</v>
      </c>
      <c r="J1123" s="789" t="s">
        <v>1536</v>
      </c>
      <c r="K1123" s="789">
        <v>0.5</v>
      </c>
      <c r="L1123" s="789"/>
      <c r="M1123" s="789">
        <v>1</v>
      </c>
      <c r="N1123" s="789" t="s">
        <v>1335</v>
      </c>
      <c r="O1123" s="789">
        <v>0.5</v>
      </c>
      <c r="P1123" s="789">
        <v>1558.91</v>
      </c>
      <c r="Q1123" s="789">
        <v>779.46</v>
      </c>
      <c r="R1123" s="790">
        <v>1</v>
      </c>
      <c r="S1123" s="790">
        <f t="shared" si="21"/>
        <v>1</v>
      </c>
      <c r="T1123" s="789"/>
      <c r="U1123" s="789"/>
    </row>
    <row r="1124" spans="1:21" ht="78.599999999999994" thickBot="1">
      <c r="A1124" s="791" t="s">
        <v>151</v>
      </c>
      <c r="B1124" s="786"/>
      <c r="C1124" s="787" t="s">
        <v>743</v>
      </c>
      <c r="D1124" s="787" t="s">
        <v>743</v>
      </c>
      <c r="E1124" s="787"/>
      <c r="F1124" s="787" t="str">
        <f>IF($E1124 = "", "", VLOOKUP($E1124,'[1]levels of intervention'!$A$1:$B$12,2,FALSE))</f>
        <v/>
      </c>
      <c r="G1124" s="789"/>
      <c r="H1124" s="789" t="s">
        <v>984</v>
      </c>
      <c r="I1124" s="789" t="s">
        <v>1331</v>
      </c>
      <c r="J1124" s="789" t="s">
        <v>1531</v>
      </c>
      <c r="K1124" s="789">
        <v>1</v>
      </c>
      <c r="L1124" s="789"/>
      <c r="M1124" s="789">
        <v>1</v>
      </c>
      <c r="N1124" s="789" t="s">
        <v>1335</v>
      </c>
      <c r="O1124" s="789">
        <v>1</v>
      </c>
      <c r="P1124" s="789">
        <v>100.3</v>
      </c>
      <c r="Q1124" s="789">
        <v>100.3</v>
      </c>
      <c r="R1124" s="790">
        <v>1</v>
      </c>
      <c r="S1124" s="790">
        <f t="shared" si="21"/>
        <v>1</v>
      </c>
      <c r="T1124" s="789"/>
      <c r="U1124" s="789"/>
    </row>
    <row r="1125" spans="1:21" ht="94.2" thickBot="1">
      <c r="A1125" s="791" t="s">
        <v>151</v>
      </c>
      <c r="B1125" s="786"/>
      <c r="C1125" s="787" t="s">
        <v>743</v>
      </c>
      <c r="D1125" s="787" t="s">
        <v>743</v>
      </c>
      <c r="E1125" s="787"/>
      <c r="F1125" s="787" t="str">
        <f>IF($E1125 = "", "", VLOOKUP($E1125,'[1]levels of intervention'!$A$1:$B$12,2,FALSE))</f>
        <v/>
      </c>
      <c r="G1125" s="789"/>
      <c r="H1125" s="789" t="s">
        <v>848</v>
      </c>
      <c r="I1125" s="789" t="s">
        <v>1331</v>
      </c>
      <c r="J1125" s="789" t="s">
        <v>1007</v>
      </c>
      <c r="K1125" s="789">
        <v>1</v>
      </c>
      <c r="L1125" s="789"/>
      <c r="M1125" s="789">
        <v>1</v>
      </c>
      <c r="N1125" s="789" t="s">
        <v>1335</v>
      </c>
      <c r="O1125" s="789">
        <v>1</v>
      </c>
      <c r="P1125" s="789">
        <v>303.12</v>
      </c>
      <c r="Q1125" s="789">
        <v>303.12</v>
      </c>
      <c r="R1125" s="790">
        <v>1</v>
      </c>
      <c r="S1125" s="790">
        <f t="shared" si="21"/>
        <v>1</v>
      </c>
      <c r="T1125" s="789"/>
      <c r="U1125" s="789"/>
    </row>
    <row r="1126" spans="1:21" ht="63" thickBot="1">
      <c r="A1126" s="791" t="s">
        <v>151</v>
      </c>
      <c r="B1126" s="786"/>
      <c r="C1126" s="787" t="s">
        <v>743</v>
      </c>
      <c r="D1126" s="787" t="s">
        <v>743</v>
      </c>
      <c r="E1126" s="787"/>
      <c r="F1126" s="787" t="str">
        <f>IF($E1126 = "", "", VLOOKUP($E1126,'[1]levels of intervention'!$A$1:$B$12,2,FALSE))</f>
        <v/>
      </c>
      <c r="G1126" s="789"/>
      <c r="H1126" s="789" t="s">
        <v>931</v>
      </c>
      <c r="I1126" s="789" t="s">
        <v>1331</v>
      </c>
      <c r="J1126" s="789" t="s">
        <v>1341</v>
      </c>
      <c r="K1126" s="789">
        <v>1</v>
      </c>
      <c r="L1126" s="789"/>
      <c r="M1126" s="789">
        <v>1</v>
      </c>
      <c r="N1126" s="789" t="s">
        <v>1335</v>
      </c>
      <c r="O1126" s="789">
        <v>1</v>
      </c>
      <c r="P1126" s="789">
        <v>15.637700000000001</v>
      </c>
      <c r="Q1126" s="789">
        <v>15.64</v>
      </c>
      <c r="R1126" s="790">
        <v>1</v>
      </c>
      <c r="S1126" s="790">
        <f t="shared" si="21"/>
        <v>1</v>
      </c>
      <c r="T1126" s="789"/>
      <c r="U1126" s="789"/>
    </row>
    <row r="1127" spans="1:21" ht="78.599999999999994" thickBot="1">
      <c r="A1127" s="791" t="s">
        <v>151</v>
      </c>
      <c r="B1127" s="786"/>
      <c r="C1127" s="787" t="s">
        <v>743</v>
      </c>
      <c r="D1127" s="787" t="s">
        <v>743</v>
      </c>
      <c r="E1127" s="787"/>
      <c r="F1127" s="787" t="str">
        <f>IF($E1127 = "", "", VLOOKUP($E1127,'[1]levels of intervention'!$A$1:$B$12,2,FALSE))</f>
        <v/>
      </c>
      <c r="G1127" s="789"/>
      <c r="H1127" s="789" t="s">
        <v>966</v>
      </c>
      <c r="I1127" s="789" t="s">
        <v>1331</v>
      </c>
      <c r="J1127" s="789" t="s">
        <v>1005</v>
      </c>
      <c r="K1127" s="789">
        <v>1</v>
      </c>
      <c r="L1127" s="789"/>
      <c r="M1127" s="789">
        <v>1</v>
      </c>
      <c r="N1127" s="789" t="s">
        <v>1335</v>
      </c>
      <c r="O1127" s="789">
        <v>1</v>
      </c>
      <c r="P1127" s="789">
        <v>325.95</v>
      </c>
      <c r="Q1127" s="789">
        <v>325.95</v>
      </c>
      <c r="R1127" s="790">
        <v>1</v>
      </c>
      <c r="S1127" s="790">
        <f t="shared" si="21"/>
        <v>1</v>
      </c>
      <c r="T1127" s="789"/>
      <c r="U1127" s="788" t="s">
        <v>1534</v>
      </c>
    </row>
    <row r="1128" spans="1:21" ht="47.4" thickBot="1">
      <c r="A1128" s="791" t="s">
        <v>151</v>
      </c>
      <c r="B1128" s="786"/>
      <c r="C1128" s="787" t="s">
        <v>743</v>
      </c>
      <c r="D1128" s="787" t="s">
        <v>743</v>
      </c>
      <c r="E1128" s="787"/>
      <c r="F1128" s="787" t="str">
        <f>IF($E1128 = "", "", VLOOKUP($E1128,'[1]levels of intervention'!$A$1:$B$12,2,FALSE))</f>
        <v/>
      </c>
      <c r="G1128" s="789"/>
      <c r="H1128" s="789" t="s">
        <v>987</v>
      </c>
      <c r="I1128" s="789" t="s">
        <v>1331</v>
      </c>
      <c r="J1128" s="789" t="s">
        <v>1424</v>
      </c>
      <c r="K1128" s="789">
        <v>10</v>
      </c>
      <c r="L1128" s="789"/>
      <c r="M1128" s="789">
        <v>1</v>
      </c>
      <c r="N1128" s="789"/>
      <c r="O1128" s="789">
        <v>10</v>
      </c>
      <c r="P1128" s="789">
        <v>882.63</v>
      </c>
      <c r="Q1128" s="793">
        <v>8826.2999999999993</v>
      </c>
      <c r="R1128" s="790">
        <v>1</v>
      </c>
      <c r="S1128" s="790">
        <f t="shared" si="21"/>
        <v>1</v>
      </c>
      <c r="T1128" s="789"/>
      <c r="U1128" s="789"/>
    </row>
    <row r="1129" spans="1:21" ht="78.599999999999994" thickBot="1">
      <c r="A1129" s="791" t="s">
        <v>151</v>
      </c>
      <c r="B1129" s="786"/>
      <c r="C1129" s="787" t="s">
        <v>743</v>
      </c>
      <c r="D1129" s="787" t="s">
        <v>743</v>
      </c>
      <c r="E1129" s="787"/>
      <c r="F1129" s="787" t="str">
        <f>IF($E1129 = "", "", VLOOKUP($E1129,'[1]levels of intervention'!$A$1:$B$12,2,FALSE))</f>
        <v/>
      </c>
      <c r="G1129" s="789"/>
      <c r="H1129" s="789" t="s">
        <v>1134</v>
      </c>
      <c r="I1129" s="789" t="s">
        <v>1331</v>
      </c>
      <c r="J1129" s="789" t="s">
        <v>2399</v>
      </c>
      <c r="K1129" s="789">
        <v>4</v>
      </c>
      <c r="L1129" s="789"/>
      <c r="M1129" s="789">
        <v>5</v>
      </c>
      <c r="N1129" s="789" t="s">
        <v>1546</v>
      </c>
      <c r="O1129" s="789">
        <v>20</v>
      </c>
      <c r="P1129" s="825">
        <v>1416</v>
      </c>
      <c r="Q1129" s="793">
        <v>28320</v>
      </c>
      <c r="R1129" s="789"/>
      <c r="S1129" s="790">
        <f t="shared" si="21"/>
        <v>1</v>
      </c>
      <c r="T1129" s="789"/>
      <c r="U1129" s="789"/>
    </row>
    <row r="1130" spans="1:21" ht="94.2" thickBot="1">
      <c r="A1130" s="791" t="s">
        <v>151</v>
      </c>
      <c r="B1130" s="786"/>
      <c r="C1130" s="787" t="s">
        <v>743</v>
      </c>
      <c r="D1130" s="787" t="s">
        <v>743</v>
      </c>
      <c r="E1130" s="787"/>
      <c r="F1130" s="787" t="str">
        <f>IF($E1130 = "", "", VLOOKUP($E1130,'[1]levels of intervention'!$A$1:$B$12,2,FALSE))</f>
        <v/>
      </c>
      <c r="G1130" s="789"/>
      <c r="H1130" s="789" t="s">
        <v>969</v>
      </c>
      <c r="I1130" s="789" t="s">
        <v>1331</v>
      </c>
      <c r="J1130" s="789" t="s">
        <v>1535</v>
      </c>
      <c r="K1130" s="789">
        <v>14</v>
      </c>
      <c r="L1130" s="789"/>
      <c r="M1130" s="789">
        <v>1</v>
      </c>
      <c r="N1130" s="789" t="s">
        <v>1335</v>
      </c>
      <c r="O1130" s="789">
        <v>14</v>
      </c>
      <c r="P1130" s="789">
        <v>129.91</v>
      </c>
      <c r="Q1130" s="793">
        <v>1818.74</v>
      </c>
      <c r="R1130" s="790">
        <v>1</v>
      </c>
      <c r="S1130" s="790">
        <f t="shared" si="21"/>
        <v>1</v>
      </c>
      <c r="T1130" s="789"/>
      <c r="U1130" s="789"/>
    </row>
    <row r="1131" spans="1:21" ht="94.2" thickBot="1">
      <c r="A1131" s="791" t="s">
        <v>151</v>
      </c>
      <c r="B1131" s="786"/>
      <c r="C1131" s="787" t="s">
        <v>743</v>
      </c>
      <c r="D1131" s="787" t="s">
        <v>743</v>
      </c>
      <c r="E1131" s="787"/>
      <c r="F1131" s="787" t="str">
        <f>IF($E1131 = "", "", VLOOKUP($E1131,'[1]levels of intervention'!$A$1:$B$12,2,FALSE))</f>
        <v/>
      </c>
      <c r="G1131" s="789"/>
      <c r="H1131" s="789" t="s">
        <v>982</v>
      </c>
      <c r="I1131" s="789" t="s">
        <v>1331</v>
      </c>
      <c r="J1131" s="789" t="s">
        <v>1432</v>
      </c>
      <c r="K1131" s="789">
        <v>2</v>
      </c>
      <c r="L1131" s="789"/>
      <c r="M1131" s="789">
        <v>1</v>
      </c>
      <c r="N1131" s="789"/>
      <c r="O1131" s="789">
        <v>2</v>
      </c>
      <c r="P1131" s="789">
        <v>25.98</v>
      </c>
      <c r="Q1131" s="789">
        <v>51.96</v>
      </c>
      <c r="R1131" s="790">
        <v>1</v>
      </c>
      <c r="S1131" s="790">
        <f t="shared" si="21"/>
        <v>1</v>
      </c>
      <c r="T1131" s="789"/>
      <c r="U1131" s="789"/>
    </row>
    <row r="1132" spans="1:21" ht="63" thickBot="1">
      <c r="A1132" s="791" t="s">
        <v>151</v>
      </c>
      <c r="B1132" s="786"/>
      <c r="C1132" s="787" t="s">
        <v>743</v>
      </c>
      <c r="D1132" s="787" t="s">
        <v>743</v>
      </c>
      <c r="E1132" s="787"/>
      <c r="F1132" s="787" t="str">
        <f>IF($E1132 = "", "", VLOOKUP($E1132,'[1]levels of intervention'!$A$1:$B$12,2,FALSE))</f>
        <v/>
      </c>
      <c r="G1132" s="789"/>
      <c r="H1132" s="789" t="s">
        <v>853</v>
      </c>
      <c r="I1132" s="789" t="s">
        <v>1331</v>
      </c>
      <c r="J1132" s="789"/>
      <c r="K1132" s="789">
        <v>2</v>
      </c>
      <c r="L1132" s="789"/>
      <c r="M1132" s="789">
        <v>5</v>
      </c>
      <c r="N1132" s="789" t="s">
        <v>1546</v>
      </c>
      <c r="O1132" s="789">
        <v>5</v>
      </c>
      <c r="P1132" s="789">
        <v>178.43</v>
      </c>
      <c r="Q1132" s="789">
        <v>892.15</v>
      </c>
      <c r="R1132" s="789"/>
      <c r="S1132" s="790">
        <f t="shared" si="21"/>
        <v>1</v>
      </c>
      <c r="T1132" s="789"/>
      <c r="U1132" s="789"/>
    </row>
    <row r="1133" spans="1:21" ht="78.599999999999994" thickBot="1">
      <c r="A1133" s="791" t="s">
        <v>151</v>
      </c>
      <c r="B1133" s="786"/>
      <c r="C1133" s="787" t="s">
        <v>743</v>
      </c>
      <c r="D1133" s="787" t="s">
        <v>743</v>
      </c>
      <c r="E1133" s="787"/>
      <c r="F1133" s="787" t="str">
        <f>IF($E1133 = "", "", VLOOKUP($E1133,'[1]levels of intervention'!$A$1:$B$12,2,FALSE))</f>
        <v/>
      </c>
      <c r="G1133" s="789"/>
      <c r="H1133" s="789" t="s">
        <v>1132</v>
      </c>
      <c r="I1133" s="789" t="s">
        <v>1331</v>
      </c>
      <c r="J1133" s="789"/>
      <c r="K1133" s="789">
        <v>8</v>
      </c>
      <c r="L1133" s="789"/>
      <c r="M1133" s="789">
        <v>5</v>
      </c>
      <c r="N1133" s="789" t="s">
        <v>1546</v>
      </c>
      <c r="O1133" s="789">
        <v>5</v>
      </c>
      <c r="P1133" s="789">
        <v>17.09</v>
      </c>
      <c r="Q1133" s="789">
        <v>85.44</v>
      </c>
      <c r="R1133" s="789"/>
      <c r="S1133" s="790">
        <f t="shared" si="21"/>
        <v>1</v>
      </c>
      <c r="T1133" s="789"/>
      <c r="U1133" s="789"/>
    </row>
    <row r="1134" spans="1:21" ht="31.8" thickBot="1">
      <c r="A1134" s="791" t="s">
        <v>151</v>
      </c>
      <c r="B1134" s="786"/>
      <c r="C1134" s="787" t="s">
        <v>743</v>
      </c>
      <c r="D1134" s="787" t="s">
        <v>743</v>
      </c>
      <c r="E1134" s="787"/>
      <c r="F1134" s="787" t="str">
        <f>IF($E1134 = "", "", VLOOKUP($E1134,'[1]levels of intervention'!$A$1:$B$12,2,FALSE))</f>
        <v/>
      </c>
      <c r="G1134" s="789"/>
      <c r="H1134" s="789" t="s">
        <v>1135</v>
      </c>
      <c r="I1134" s="789" t="s">
        <v>1331</v>
      </c>
      <c r="J1134" s="789"/>
      <c r="K1134" s="789">
        <v>2</v>
      </c>
      <c r="L1134" s="789">
        <v>3</v>
      </c>
      <c r="M1134" s="789">
        <v>5</v>
      </c>
      <c r="N1134" s="789" t="s">
        <v>1546</v>
      </c>
      <c r="O1134" s="789">
        <v>15</v>
      </c>
      <c r="P1134" s="789">
        <v>4695</v>
      </c>
      <c r="Q1134" s="793">
        <v>70425</v>
      </c>
      <c r="R1134" s="789"/>
      <c r="S1134" s="790">
        <f t="shared" si="21"/>
        <v>1</v>
      </c>
      <c r="T1134" s="789"/>
      <c r="U1134" s="788" t="s">
        <v>1312</v>
      </c>
    </row>
    <row r="1135" spans="1:21" ht="47.4" thickBot="1">
      <c r="A1135" s="791" t="s">
        <v>151</v>
      </c>
      <c r="B1135" s="786"/>
      <c r="C1135" s="787" t="s">
        <v>743</v>
      </c>
      <c r="D1135" s="787" t="s">
        <v>743</v>
      </c>
      <c r="E1135" s="787"/>
      <c r="F1135" s="787" t="str">
        <f>IF($E1135 = "", "", VLOOKUP($E1135,'[1]levels of intervention'!$A$1:$B$12,2,FALSE))</f>
        <v/>
      </c>
      <c r="G1135" s="789"/>
      <c r="H1135" s="789" t="s">
        <v>1133</v>
      </c>
      <c r="I1135" s="789" t="s">
        <v>1331</v>
      </c>
      <c r="J1135" s="789"/>
      <c r="K1135" s="789">
        <v>8</v>
      </c>
      <c r="L1135" s="789"/>
      <c r="M1135" s="789">
        <v>7</v>
      </c>
      <c r="N1135" s="789" t="s">
        <v>1546</v>
      </c>
      <c r="O1135" s="789">
        <v>7</v>
      </c>
      <c r="P1135" s="789">
        <v>24.1463</v>
      </c>
      <c r="Q1135" s="789">
        <v>169.02</v>
      </c>
      <c r="R1135" s="789"/>
      <c r="S1135" s="790">
        <f t="shared" si="21"/>
        <v>1</v>
      </c>
      <c r="T1135" s="789"/>
      <c r="U1135" s="789"/>
    </row>
    <row r="1136" spans="1:21" ht="47.4" thickBot="1">
      <c r="A1136" s="791" t="s">
        <v>151</v>
      </c>
      <c r="B1136" s="786"/>
      <c r="C1136" s="787" t="s">
        <v>743</v>
      </c>
      <c r="D1136" s="787" t="s">
        <v>743</v>
      </c>
      <c r="E1136" s="787"/>
      <c r="F1136" s="787" t="str">
        <f>IF($E1136 = "", "", VLOOKUP($E1136,'[1]levels of intervention'!$A$1:$B$12,2,FALSE))</f>
        <v/>
      </c>
      <c r="G1136" s="789"/>
      <c r="H1136" s="789" t="s">
        <v>988</v>
      </c>
      <c r="I1136" s="789" t="s">
        <v>1331</v>
      </c>
      <c r="J1136" s="789" t="s">
        <v>1432</v>
      </c>
      <c r="K1136" s="789">
        <v>1</v>
      </c>
      <c r="L1136" s="789">
        <v>3</v>
      </c>
      <c r="M1136" s="789">
        <v>3</v>
      </c>
      <c r="N1136" s="789"/>
      <c r="O1136" s="789">
        <v>9</v>
      </c>
      <c r="P1136" s="789">
        <v>153.5155</v>
      </c>
      <c r="Q1136" s="793">
        <v>1381.64</v>
      </c>
      <c r="R1136" s="790">
        <v>1</v>
      </c>
      <c r="S1136" s="790">
        <f t="shared" si="21"/>
        <v>1</v>
      </c>
      <c r="T1136" s="789"/>
      <c r="U1136" s="789"/>
    </row>
    <row r="1137" spans="1:21" ht="18" thickBot="1">
      <c r="A1137" s="791" t="s">
        <v>151</v>
      </c>
      <c r="B1137" s="786"/>
      <c r="C1137" s="787" t="s">
        <v>743</v>
      </c>
      <c r="D1137" s="787" t="s">
        <v>743</v>
      </c>
      <c r="E1137" s="787"/>
      <c r="F1137" s="787" t="str">
        <f>IF($E1137 = "", "", VLOOKUP($E1137,'[1]levels of intervention'!$A$1:$B$12,2,FALSE))</f>
        <v/>
      </c>
      <c r="G1137" s="789"/>
      <c r="H1137" s="789" t="s">
        <v>1824</v>
      </c>
      <c r="I1137" s="789" t="s">
        <v>1358</v>
      </c>
      <c r="J1137" s="789" t="s">
        <v>1825</v>
      </c>
      <c r="K1137" s="789">
        <v>2</v>
      </c>
      <c r="L1137" s="789"/>
      <c r="M1137" s="789" t="s">
        <v>1470</v>
      </c>
      <c r="N1137" s="789"/>
      <c r="O1137" s="789">
        <v>2</v>
      </c>
      <c r="P1137" s="789"/>
      <c r="Q1137" s="789">
        <v>0</v>
      </c>
      <c r="R1137" s="790">
        <v>1</v>
      </c>
      <c r="S1137" s="790">
        <f t="shared" si="21"/>
        <v>1</v>
      </c>
      <c r="T1137" s="789"/>
      <c r="U1137" s="789"/>
    </row>
    <row r="1138" spans="1:21" ht="31.8" thickBot="1">
      <c r="A1138" s="797" t="s">
        <v>151</v>
      </c>
      <c r="B1138" s="797" t="s">
        <v>2454</v>
      </c>
      <c r="C1138" s="811" t="s">
        <v>758</v>
      </c>
      <c r="D1138" s="797" t="s">
        <v>758</v>
      </c>
      <c r="E1138" s="797" t="s">
        <v>2162</v>
      </c>
      <c r="F1138" s="787" t="str">
        <f>IF($E1138 = "", "", VLOOKUP($E1138,'[1]levels of intervention'!$A$1:$B$12,2,FALSE))</f>
        <v>tertiary</v>
      </c>
      <c r="G1138" s="797"/>
      <c r="H1138" s="797" t="s">
        <v>2455</v>
      </c>
      <c r="I1138" s="797" t="s">
        <v>1358</v>
      </c>
      <c r="J1138" s="797"/>
      <c r="K1138" s="797"/>
      <c r="L1138" s="797"/>
      <c r="M1138" s="797"/>
      <c r="N1138" s="797"/>
      <c r="O1138" s="797">
        <v>0</v>
      </c>
      <c r="P1138" s="797"/>
      <c r="Q1138" s="797">
        <v>0</v>
      </c>
      <c r="R1138" s="797"/>
      <c r="S1138" s="790">
        <f t="shared" si="21"/>
        <v>1</v>
      </c>
      <c r="T1138" s="797"/>
      <c r="U1138" s="797"/>
    </row>
    <row r="1139" spans="1:21" ht="31.8" thickBot="1">
      <c r="A1139" s="791" t="s">
        <v>151</v>
      </c>
      <c r="B1139" s="786"/>
      <c r="C1139" s="811" t="s">
        <v>758</v>
      </c>
      <c r="D1139" s="803" t="s">
        <v>758</v>
      </c>
      <c r="E1139" s="787"/>
      <c r="F1139" s="787" t="str">
        <f>IF($E1139 = "", "", VLOOKUP($E1139,'[1]levels of intervention'!$A$1:$B$12,2,FALSE))</f>
        <v/>
      </c>
      <c r="G1139" s="789"/>
      <c r="H1139" s="789" t="s">
        <v>1207</v>
      </c>
      <c r="I1139" s="789" t="s">
        <v>1331</v>
      </c>
      <c r="J1139" s="789">
        <v>4</v>
      </c>
      <c r="K1139" s="789">
        <v>4</v>
      </c>
      <c r="L1139" s="789">
        <v>1</v>
      </c>
      <c r="M1139" s="789">
        <v>1</v>
      </c>
      <c r="N1139" s="789" t="s">
        <v>2456</v>
      </c>
      <c r="O1139" s="789">
        <v>4</v>
      </c>
      <c r="P1139" s="789">
        <v>182.64</v>
      </c>
      <c r="Q1139" s="789">
        <v>730.56</v>
      </c>
      <c r="R1139" s="790">
        <v>1</v>
      </c>
      <c r="S1139" s="790">
        <f t="shared" si="21"/>
        <v>1</v>
      </c>
      <c r="T1139" s="789"/>
      <c r="U1139" s="789"/>
    </row>
    <row r="1140" spans="1:21" ht="16.2" thickBot="1">
      <c r="A1140" s="798" t="s">
        <v>151</v>
      </c>
      <c r="B1140" s="797"/>
      <c r="C1140" s="811" t="s">
        <v>758</v>
      </c>
      <c r="D1140" s="798" t="s">
        <v>758</v>
      </c>
      <c r="E1140" s="797"/>
      <c r="F1140" s="787" t="str">
        <f>IF($E1140 = "", "", VLOOKUP($E1140,'[1]levels of intervention'!$A$1:$B$12,2,FALSE))</f>
        <v/>
      </c>
      <c r="G1140" s="797"/>
      <c r="H1140" s="797" t="s">
        <v>2457</v>
      </c>
      <c r="I1140" s="797" t="s">
        <v>1358</v>
      </c>
      <c r="J1140" s="797"/>
      <c r="K1140" s="797"/>
      <c r="L1140" s="797"/>
      <c r="M1140" s="797"/>
      <c r="N1140" s="797"/>
      <c r="O1140" s="797">
        <v>0</v>
      </c>
      <c r="P1140" s="797"/>
      <c r="Q1140" s="797">
        <v>0</v>
      </c>
      <c r="R1140" s="797"/>
      <c r="S1140" s="790">
        <f t="shared" si="21"/>
        <v>1</v>
      </c>
      <c r="T1140" s="797"/>
      <c r="U1140" s="797"/>
    </row>
    <row r="1141" spans="1:21" ht="18" thickBot="1">
      <c r="A1141" s="791" t="s">
        <v>151</v>
      </c>
      <c r="B1141" s="786"/>
      <c r="C1141" s="811" t="s">
        <v>758</v>
      </c>
      <c r="D1141" s="803" t="s">
        <v>758</v>
      </c>
      <c r="E1141" s="787"/>
      <c r="F1141" s="787" t="str">
        <f>IF($E1141 = "", "", VLOOKUP($E1141,'[1]levels of intervention'!$A$1:$B$12,2,FALSE))</f>
        <v/>
      </c>
      <c r="G1141" s="789"/>
      <c r="H1141" s="789" t="s">
        <v>2416</v>
      </c>
      <c r="I1141" s="789" t="s">
        <v>1358</v>
      </c>
      <c r="J1141" s="789" t="s">
        <v>2458</v>
      </c>
      <c r="K1141" s="789" t="s">
        <v>1578</v>
      </c>
      <c r="L1141" s="789"/>
      <c r="M1141" s="789"/>
      <c r="N1141" s="789"/>
      <c r="O1141" s="789">
        <v>0</v>
      </c>
      <c r="P1141" s="789"/>
      <c r="Q1141" s="789">
        <v>0</v>
      </c>
      <c r="R1141" s="789"/>
      <c r="S1141" s="790">
        <f t="shared" si="21"/>
        <v>1</v>
      </c>
      <c r="T1141" s="789"/>
      <c r="U1141" s="789"/>
    </row>
    <row r="1142" spans="1:21" ht="63" thickBot="1">
      <c r="A1142" s="791" t="s">
        <v>151</v>
      </c>
      <c r="B1142" s="786"/>
      <c r="C1142" s="811" t="s">
        <v>757</v>
      </c>
      <c r="D1142" s="787" t="s">
        <v>757</v>
      </c>
      <c r="E1142" s="787" t="s">
        <v>2171</v>
      </c>
      <c r="F1142" s="787" t="str">
        <f>IF($E1142 = "", "", VLOOKUP($E1142,'[1]levels of intervention'!$A$1:$B$12,2,FALSE))</f>
        <v>primary</v>
      </c>
      <c r="G1142" s="789"/>
      <c r="H1142" s="789" t="s">
        <v>891</v>
      </c>
      <c r="I1142" s="789" t="s">
        <v>1331</v>
      </c>
      <c r="J1142" s="789">
        <v>1</v>
      </c>
      <c r="K1142" s="789">
        <v>1</v>
      </c>
      <c r="L1142" s="789"/>
      <c r="M1142" s="789"/>
      <c r="N1142" s="789"/>
      <c r="O1142" s="789">
        <v>1</v>
      </c>
      <c r="P1142" s="793">
        <v>2689.81</v>
      </c>
      <c r="Q1142" s="793">
        <v>2689.81</v>
      </c>
      <c r="R1142" s="790">
        <v>1</v>
      </c>
      <c r="S1142" s="790">
        <f t="shared" si="21"/>
        <v>1</v>
      </c>
      <c r="T1142" s="789"/>
      <c r="U1142" s="789"/>
    </row>
    <row r="1143" spans="1:21" ht="16.2" thickBot="1">
      <c r="A1143" s="798" t="s">
        <v>151</v>
      </c>
      <c r="B1143" s="797"/>
      <c r="C1143" s="811" t="s">
        <v>757</v>
      </c>
      <c r="D1143" s="798" t="s">
        <v>757</v>
      </c>
      <c r="E1143" s="797"/>
      <c r="F1143" s="787" t="str">
        <f>IF($E1143 = "", "", VLOOKUP($E1143,'[1]levels of intervention'!$A$1:$B$12,2,FALSE))</f>
        <v/>
      </c>
      <c r="G1143" s="797" t="s">
        <v>2332</v>
      </c>
      <c r="H1143" s="797" t="s">
        <v>2459</v>
      </c>
      <c r="I1143" s="797" t="s">
        <v>1358</v>
      </c>
      <c r="J1143" s="797"/>
      <c r="K1143" s="797"/>
      <c r="L1143" s="797"/>
      <c r="M1143" s="797"/>
      <c r="N1143" s="797"/>
      <c r="O1143" s="797">
        <v>0</v>
      </c>
      <c r="P1143" s="797"/>
      <c r="Q1143" s="797">
        <v>0</v>
      </c>
      <c r="R1143" s="797"/>
      <c r="S1143" s="790">
        <f t="shared" si="21"/>
        <v>1</v>
      </c>
      <c r="T1143" s="797"/>
      <c r="U1143" s="797"/>
    </row>
    <row r="1144" spans="1:21" ht="94.2" thickBot="1">
      <c r="A1144" s="791" t="s">
        <v>151</v>
      </c>
      <c r="B1144" s="786"/>
      <c r="C1144" s="811" t="s">
        <v>757</v>
      </c>
      <c r="D1144" s="803" t="s">
        <v>757</v>
      </c>
      <c r="E1144" s="787"/>
      <c r="F1144" s="787" t="str">
        <f>IF($E1144 = "", "", VLOOKUP($E1144,'[1]levels of intervention'!$A$1:$B$12,2,FALSE))</f>
        <v/>
      </c>
      <c r="G1144" s="789"/>
      <c r="H1144" s="789" t="s">
        <v>932</v>
      </c>
      <c r="I1144" s="789" t="s">
        <v>1331</v>
      </c>
      <c r="J1144" s="789">
        <v>1</v>
      </c>
      <c r="K1144" s="789">
        <v>1</v>
      </c>
      <c r="L1144" s="789">
        <v>1</v>
      </c>
      <c r="M1144" s="789">
        <v>1</v>
      </c>
      <c r="N1144" s="789" t="s">
        <v>1578</v>
      </c>
      <c r="O1144" s="789">
        <v>1</v>
      </c>
      <c r="P1144" s="789">
        <v>37.690399999999997</v>
      </c>
      <c r="Q1144" s="789">
        <v>37.69</v>
      </c>
      <c r="R1144" s="790">
        <v>1</v>
      </c>
      <c r="S1144" s="790">
        <f t="shared" si="21"/>
        <v>1</v>
      </c>
      <c r="T1144" s="789"/>
      <c r="U1144" s="789"/>
    </row>
    <row r="1145" spans="1:21" ht="31.8" thickBot="1">
      <c r="A1145" s="791" t="s">
        <v>151</v>
      </c>
      <c r="B1145" s="786"/>
      <c r="C1145" s="811" t="s">
        <v>757</v>
      </c>
      <c r="D1145" s="803" t="s">
        <v>757</v>
      </c>
      <c r="E1145" s="787"/>
      <c r="F1145" s="787" t="str">
        <f>IF($E1145 = "", "", VLOOKUP($E1145,'[1]levels of intervention'!$A$1:$B$12,2,FALSE))</f>
        <v/>
      </c>
      <c r="G1145" s="789"/>
      <c r="H1145" s="789" t="s">
        <v>1205</v>
      </c>
      <c r="I1145" s="789" t="s">
        <v>1331</v>
      </c>
      <c r="J1145" s="789">
        <v>1</v>
      </c>
      <c r="K1145" s="789">
        <v>1</v>
      </c>
      <c r="L1145" s="789">
        <v>1</v>
      </c>
      <c r="M1145" s="789">
        <v>1</v>
      </c>
      <c r="N1145" s="789" t="s">
        <v>1578</v>
      </c>
      <c r="O1145" s="789">
        <v>1</v>
      </c>
      <c r="P1145" s="789">
        <v>22.16</v>
      </c>
      <c r="Q1145" s="789">
        <v>22.16</v>
      </c>
      <c r="R1145" s="790">
        <v>1</v>
      </c>
      <c r="S1145" s="790">
        <f t="shared" si="21"/>
        <v>1</v>
      </c>
      <c r="T1145" s="789"/>
      <c r="U1145" s="788" t="s">
        <v>1312</v>
      </c>
    </row>
    <row r="1146" spans="1:21" ht="31.8" thickBot="1">
      <c r="A1146" s="791" t="s">
        <v>151</v>
      </c>
      <c r="B1146" s="786"/>
      <c r="C1146" s="811" t="s">
        <v>757</v>
      </c>
      <c r="D1146" s="803" t="s">
        <v>757</v>
      </c>
      <c r="E1146" s="787"/>
      <c r="F1146" s="787" t="str">
        <f>IF($E1146 = "", "", VLOOKUP($E1146,'[1]levels of intervention'!$A$1:$B$12,2,FALSE))</f>
        <v/>
      </c>
      <c r="G1146" s="789"/>
      <c r="H1146" s="789" t="s">
        <v>1204</v>
      </c>
      <c r="I1146" s="789" t="s">
        <v>1331</v>
      </c>
      <c r="J1146" s="789" t="s">
        <v>2460</v>
      </c>
      <c r="K1146" s="789">
        <v>0.01</v>
      </c>
      <c r="L1146" s="789">
        <v>1</v>
      </c>
      <c r="M1146" s="789">
        <v>1</v>
      </c>
      <c r="N1146" s="789" t="s">
        <v>1578</v>
      </c>
      <c r="O1146" s="789">
        <v>0.01</v>
      </c>
      <c r="P1146" s="789">
        <v>2300</v>
      </c>
      <c r="Q1146" s="789">
        <v>23</v>
      </c>
      <c r="R1146" s="790">
        <v>1</v>
      </c>
      <c r="S1146" s="790">
        <f t="shared" si="21"/>
        <v>1</v>
      </c>
      <c r="T1146" s="789" t="s">
        <v>2461</v>
      </c>
      <c r="U1146" s="788" t="s">
        <v>1312</v>
      </c>
    </row>
    <row r="1147" spans="1:21" ht="78.599999999999994" thickBot="1">
      <c r="A1147" s="791" t="s">
        <v>151</v>
      </c>
      <c r="B1147" s="786"/>
      <c r="C1147" s="811" t="s">
        <v>757</v>
      </c>
      <c r="D1147" s="803" t="s">
        <v>757</v>
      </c>
      <c r="E1147" s="787"/>
      <c r="F1147" s="787" t="str">
        <f>IF($E1147 = "", "", VLOOKUP($E1147,'[1]levels of intervention'!$A$1:$B$12,2,FALSE))</f>
        <v/>
      </c>
      <c r="G1147" s="789"/>
      <c r="H1147" s="789" t="s">
        <v>1203</v>
      </c>
      <c r="I1147" s="789" t="s">
        <v>1331</v>
      </c>
      <c r="J1147" s="789" t="s">
        <v>2462</v>
      </c>
      <c r="K1147" s="789">
        <v>0.1</v>
      </c>
      <c r="L1147" s="789">
        <v>1</v>
      </c>
      <c r="M1147" s="789">
        <v>1</v>
      </c>
      <c r="N1147" s="789" t="s">
        <v>1578</v>
      </c>
      <c r="O1147" s="792">
        <v>0.01</v>
      </c>
      <c r="P1147" s="789">
        <v>4320</v>
      </c>
      <c r="Q1147" s="789">
        <v>43.2</v>
      </c>
      <c r="R1147" s="790">
        <v>1</v>
      </c>
      <c r="S1147" s="790">
        <f t="shared" si="21"/>
        <v>1</v>
      </c>
      <c r="T1147" s="789"/>
      <c r="U1147" s="788" t="s">
        <v>2463</v>
      </c>
    </row>
    <row r="1148" spans="1:21" ht="31.8" thickBot="1">
      <c r="A1148" s="791" t="s">
        <v>151</v>
      </c>
      <c r="B1148" s="786"/>
      <c r="C1148" s="811" t="s">
        <v>757</v>
      </c>
      <c r="D1148" s="803" t="s">
        <v>757</v>
      </c>
      <c r="E1148" s="787"/>
      <c r="F1148" s="787" t="str">
        <f>IF($E1148 = "", "", VLOOKUP($E1148,'[1]levels of intervention'!$A$1:$B$12,2,FALSE))</f>
        <v/>
      </c>
      <c r="G1148" s="789"/>
      <c r="H1148" s="789" t="s">
        <v>1206</v>
      </c>
      <c r="I1148" s="789" t="s">
        <v>1331</v>
      </c>
      <c r="J1148" s="789">
        <v>1</v>
      </c>
      <c r="K1148" s="789">
        <v>1</v>
      </c>
      <c r="L1148" s="789">
        <v>1</v>
      </c>
      <c r="M1148" s="789">
        <v>1</v>
      </c>
      <c r="N1148" s="789" t="s">
        <v>1578</v>
      </c>
      <c r="O1148" s="789">
        <v>1</v>
      </c>
      <c r="P1148" s="789">
        <v>132</v>
      </c>
      <c r="Q1148" s="789">
        <v>132</v>
      </c>
      <c r="R1148" s="790">
        <v>1</v>
      </c>
      <c r="S1148" s="790">
        <f t="shared" si="21"/>
        <v>1</v>
      </c>
      <c r="T1148" s="789"/>
      <c r="U1148" s="789"/>
    </row>
    <row r="1149" spans="1:21" ht="18" thickBot="1">
      <c r="A1149" s="791" t="s">
        <v>151</v>
      </c>
      <c r="B1149" s="786"/>
      <c r="C1149" s="811" t="s">
        <v>757</v>
      </c>
      <c r="D1149" s="803" t="s">
        <v>757</v>
      </c>
      <c r="E1149" s="787"/>
      <c r="F1149" s="787" t="str">
        <f>IF($E1149 = "", "", VLOOKUP($E1149,'[1]levels of intervention'!$A$1:$B$12,2,FALSE))</f>
        <v/>
      </c>
      <c r="G1149" s="789"/>
      <c r="H1149" s="789" t="s">
        <v>2012</v>
      </c>
      <c r="I1149" s="789" t="s">
        <v>1358</v>
      </c>
      <c r="J1149" s="789" t="s">
        <v>2349</v>
      </c>
      <c r="K1149" s="789" t="s">
        <v>1578</v>
      </c>
      <c r="L1149" s="789"/>
      <c r="M1149" s="789"/>
      <c r="N1149" s="789"/>
      <c r="O1149" s="789">
        <v>0</v>
      </c>
      <c r="P1149" s="789"/>
      <c r="Q1149" s="789">
        <v>0</v>
      </c>
      <c r="R1149" s="789"/>
      <c r="S1149" s="790">
        <f t="shared" si="21"/>
        <v>1</v>
      </c>
      <c r="T1149" s="789"/>
      <c r="U1149" s="789"/>
    </row>
    <row r="1150" spans="1:21" ht="16.2" thickBot="1">
      <c r="A1150" s="798" t="s">
        <v>151</v>
      </c>
      <c r="B1150" s="797"/>
      <c r="C1150" s="811" t="s">
        <v>757</v>
      </c>
      <c r="D1150" s="798" t="s">
        <v>757</v>
      </c>
      <c r="E1150" s="797"/>
      <c r="F1150" s="787" t="str">
        <f>IF($E1150 = "", "", VLOOKUP($E1150,'[1]levels of intervention'!$A$1:$B$12,2,FALSE))</f>
        <v/>
      </c>
      <c r="G1150" s="797"/>
      <c r="H1150" s="797" t="s">
        <v>2464</v>
      </c>
      <c r="I1150" s="797" t="s">
        <v>1358</v>
      </c>
      <c r="J1150" s="797"/>
      <c r="K1150" s="797"/>
      <c r="L1150" s="797"/>
      <c r="M1150" s="797"/>
      <c r="N1150" s="797"/>
      <c r="O1150" s="797">
        <v>0</v>
      </c>
      <c r="P1150" s="797"/>
      <c r="Q1150" s="797">
        <v>0</v>
      </c>
      <c r="R1150" s="797"/>
      <c r="S1150" s="790">
        <f t="shared" si="21"/>
        <v>1</v>
      </c>
      <c r="T1150" s="797"/>
      <c r="U1150" s="797"/>
    </row>
    <row r="1151" spans="1:21" ht="16.2" thickBot="1">
      <c r="A1151" s="798" t="s">
        <v>151</v>
      </c>
      <c r="B1151" s="797"/>
      <c r="C1151" s="811" t="s">
        <v>757</v>
      </c>
      <c r="D1151" s="798" t="s">
        <v>757</v>
      </c>
      <c r="E1151" s="797"/>
      <c r="F1151" s="787" t="str">
        <f>IF($E1151 = "", "", VLOOKUP($E1151,'[1]levels of intervention'!$A$1:$B$12,2,FALSE))</f>
        <v/>
      </c>
      <c r="G1151" s="797"/>
      <c r="H1151" s="797" t="s">
        <v>2465</v>
      </c>
      <c r="I1151" s="797" t="s">
        <v>1358</v>
      </c>
      <c r="J1151" s="797"/>
      <c r="K1151" s="797"/>
      <c r="L1151" s="797"/>
      <c r="M1151" s="797"/>
      <c r="N1151" s="797"/>
      <c r="O1151" s="797">
        <v>0</v>
      </c>
      <c r="P1151" s="797"/>
      <c r="Q1151" s="797">
        <v>0</v>
      </c>
      <c r="R1151" s="797"/>
      <c r="S1151" s="790">
        <f t="shared" si="21"/>
        <v>1</v>
      </c>
      <c r="T1151" s="797"/>
      <c r="U1151" s="797"/>
    </row>
    <row r="1152" spans="1:21" ht="16.2" thickBot="1">
      <c r="A1152" s="798" t="s">
        <v>151</v>
      </c>
      <c r="B1152" s="797"/>
      <c r="C1152" s="811" t="s">
        <v>757</v>
      </c>
      <c r="D1152" s="798" t="s">
        <v>757</v>
      </c>
      <c r="E1152" s="797"/>
      <c r="F1152" s="787" t="str">
        <f>IF($E1152 = "", "", VLOOKUP($E1152,'[1]levels of intervention'!$A$1:$B$12,2,FALSE))</f>
        <v/>
      </c>
      <c r="G1152" s="797"/>
      <c r="H1152" s="797" t="s">
        <v>2466</v>
      </c>
      <c r="I1152" s="797" t="s">
        <v>1358</v>
      </c>
      <c r="J1152" s="797"/>
      <c r="K1152" s="797"/>
      <c r="L1152" s="797"/>
      <c r="M1152" s="797"/>
      <c r="N1152" s="797"/>
      <c r="O1152" s="797">
        <v>0</v>
      </c>
      <c r="P1152" s="797"/>
      <c r="Q1152" s="797">
        <v>0</v>
      </c>
      <c r="R1152" s="797"/>
      <c r="S1152" s="790">
        <f t="shared" si="21"/>
        <v>1</v>
      </c>
      <c r="T1152" s="797"/>
      <c r="U1152" s="797"/>
    </row>
    <row r="1153" spans="1:21" ht="31.8" thickBot="1">
      <c r="A1153" s="798" t="s">
        <v>151</v>
      </c>
      <c r="B1153" s="797"/>
      <c r="C1153" s="811" t="s">
        <v>757</v>
      </c>
      <c r="D1153" s="798" t="s">
        <v>757</v>
      </c>
      <c r="E1153" s="797"/>
      <c r="F1153" s="787" t="str">
        <f>IF($E1153 = "", "", VLOOKUP($E1153,'[1]levels of intervention'!$A$1:$B$12,2,FALSE))</f>
        <v/>
      </c>
      <c r="G1153" s="797"/>
      <c r="H1153" s="797" t="s">
        <v>2467</v>
      </c>
      <c r="I1153" s="797" t="s">
        <v>1358</v>
      </c>
      <c r="J1153" s="797"/>
      <c r="K1153" s="797"/>
      <c r="L1153" s="797"/>
      <c r="M1153" s="797"/>
      <c r="N1153" s="797"/>
      <c r="O1153" s="797">
        <v>0</v>
      </c>
      <c r="P1153" s="797"/>
      <c r="Q1153" s="797">
        <v>0</v>
      </c>
      <c r="R1153" s="797"/>
      <c r="S1153" s="790">
        <f t="shared" si="21"/>
        <v>1</v>
      </c>
      <c r="T1153" s="797"/>
      <c r="U1153" s="797"/>
    </row>
    <row r="1154" spans="1:21" ht="31.8" thickBot="1">
      <c r="A1154" s="797" t="s">
        <v>151</v>
      </c>
      <c r="B1154" s="797" t="s">
        <v>168</v>
      </c>
      <c r="C1154" t="s">
        <v>744</v>
      </c>
      <c r="D1154" s="797" t="s">
        <v>744</v>
      </c>
      <c r="E1154" s="797" t="s">
        <v>2162</v>
      </c>
      <c r="F1154" s="787" t="str">
        <f>IF($E1154 = "", "", VLOOKUP($E1154,'[1]levels of intervention'!$A$1:$B$12,2,FALSE))</f>
        <v>tertiary</v>
      </c>
      <c r="G1154" s="797"/>
      <c r="H1154" s="797" t="s">
        <v>2468</v>
      </c>
      <c r="I1154" s="797" t="s">
        <v>1358</v>
      </c>
      <c r="J1154" s="797"/>
      <c r="K1154" s="797"/>
      <c r="L1154" s="797"/>
      <c r="M1154" s="797"/>
      <c r="N1154" s="797"/>
      <c r="O1154" s="797">
        <v>0</v>
      </c>
      <c r="P1154" s="797"/>
      <c r="Q1154" s="797">
        <v>0</v>
      </c>
      <c r="R1154" s="797"/>
      <c r="S1154" s="790">
        <f t="shared" si="21"/>
        <v>1</v>
      </c>
      <c r="T1154" s="797"/>
      <c r="U1154" s="797"/>
    </row>
    <row r="1155" spans="1:21" ht="63" thickBot="1">
      <c r="A1155" s="791" t="s">
        <v>151</v>
      </c>
      <c r="B1155" s="786"/>
      <c r="C1155" t="s">
        <v>744</v>
      </c>
      <c r="D1155" s="803" t="s">
        <v>744</v>
      </c>
      <c r="E1155" s="787"/>
      <c r="F1155" s="787" t="str">
        <f>IF($E1155 = "", "", VLOOKUP($E1155,'[1]levels of intervention'!$A$1:$B$12,2,FALSE))</f>
        <v/>
      </c>
      <c r="G1155" s="789"/>
      <c r="H1155" s="789" t="s">
        <v>1137</v>
      </c>
      <c r="I1155" s="789" t="s">
        <v>1331</v>
      </c>
      <c r="J1155" s="789" t="s">
        <v>2469</v>
      </c>
      <c r="K1155" s="789">
        <v>0.5</v>
      </c>
      <c r="L1155" s="789">
        <v>14</v>
      </c>
      <c r="M1155" s="789">
        <v>6</v>
      </c>
      <c r="N1155" s="789"/>
      <c r="O1155" s="789">
        <v>42</v>
      </c>
      <c r="P1155" s="789">
        <v>909.36</v>
      </c>
      <c r="Q1155" s="793">
        <v>38193.120000000003</v>
      </c>
      <c r="R1155" s="790">
        <v>1</v>
      </c>
      <c r="S1155" s="790">
        <f t="shared" si="21"/>
        <v>1</v>
      </c>
      <c r="T1155" s="789" t="s">
        <v>2470</v>
      </c>
      <c r="U1155" s="789"/>
    </row>
    <row r="1156" spans="1:21" ht="63" thickBot="1">
      <c r="A1156" s="791" t="s">
        <v>151</v>
      </c>
      <c r="B1156" s="786"/>
      <c r="C1156" t="s">
        <v>744</v>
      </c>
      <c r="D1156" s="803" t="s">
        <v>744</v>
      </c>
      <c r="E1156" s="787"/>
      <c r="F1156" s="787" t="str">
        <f>IF($E1156 = "", "", VLOOKUP($E1156,'[1]levels of intervention'!$A$1:$B$12,2,FALSE))</f>
        <v/>
      </c>
      <c r="G1156" s="789"/>
      <c r="H1156" s="789" t="s">
        <v>1139</v>
      </c>
      <c r="I1156" s="789" t="s">
        <v>1331</v>
      </c>
      <c r="J1156" s="789" t="s">
        <v>2471</v>
      </c>
      <c r="K1156" s="789">
        <v>2.6</v>
      </c>
      <c r="L1156" s="789">
        <v>2</v>
      </c>
      <c r="M1156" s="789">
        <v>6</v>
      </c>
      <c r="N1156" s="789"/>
      <c r="O1156" s="789">
        <v>31.2</v>
      </c>
      <c r="P1156" s="789">
        <v>6495.46</v>
      </c>
      <c r="Q1156" s="793">
        <v>202658.35</v>
      </c>
      <c r="R1156" s="790">
        <v>1</v>
      </c>
      <c r="S1156" s="790">
        <f t="shared" ref="S1156:S1219" si="22">IF(R1156="",1,R1156)</f>
        <v>1</v>
      </c>
      <c r="T1156" s="789" t="s">
        <v>2472</v>
      </c>
      <c r="U1156" s="789"/>
    </row>
    <row r="1157" spans="1:21" ht="125.4" thickBot="1">
      <c r="A1157" s="791" t="s">
        <v>151</v>
      </c>
      <c r="B1157" s="786"/>
      <c r="C1157" t="s">
        <v>744</v>
      </c>
      <c r="D1157" s="803" t="s">
        <v>744</v>
      </c>
      <c r="E1157" s="787"/>
      <c r="F1157" s="787" t="str">
        <f>IF($E1157 = "", "", VLOOKUP($E1157,'[1]levels of intervention'!$A$1:$B$12,2,FALSE))</f>
        <v/>
      </c>
      <c r="G1157" s="789" t="s">
        <v>2473</v>
      </c>
      <c r="H1157" s="812" t="s">
        <v>1138</v>
      </c>
      <c r="I1157" s="789" t="s">
        <v>1331</v>
      </c>
      <c r="J1157" s="789" t="s">
        <v>2474</v>
      </c>
      <c r="K1157" s="789">
        <v>4</v>
      </c>
      <c r="L1157" s="789">
        <v>1</v>
      </c>
      <c r="M1157" s="789">
        <v>5</v>
      </c>
      <c r="N1157" s="789" t="s">
        <v>2388</v>
      </c>
      <c r="O1157" s="789">
        <v>20</v>
      </c>
      <c r="P1157" s="789">
        <v>38390.97</v>
      </c>
      <c r="Q1157" s="793">
        <v>767819.4</v>
      </c>
      <c r="R1157" s="790">
        <v>1</v>
      </c>
      <c r="S1157" s="790">
        <f t="shared" si="22"/>
        <v>1</v>
      </c>
      <c r="T1157" s="789"/>
      <c r="U1157" s="788" t="s">
        <v>1312</v>
      </c>
    </row>
    <row r="1158" spans="1:21" ht="31.8" thickBot="1">
      <c r="A1158" s="791" t="s">
        <v>151</v>
      </c>
      <c r="B1158" s="786"/>
      <c r="C1158" t="s">
        <v>744</v>
      </c>
      <c r="D1158" s="803" t="s">
        <v>744</v>
      </c>
      <c r="E1158" s="787"/>
      <c r="F1158" s="787" t="str">
        <f>IF($E1158 = "", "", VLOOKUP($E1158,'[1]levels of intervention'!$A$1:$B$12,2,FALSE))</f>
        <v/>
      </c>
      <c r="G1158" s="789"/>
      <c r="H1158" s="789" t="s">
        <v>1136</v>
      </c>
      <c r="I1158" s="789" t="s">
        <v>1331</v>
      </c>
      <c r="J1158" s="789" t="s">
        <v>2475</v>
      </c>
      <c r="K1158" s="789">
        <v>2</v>
      </c>
      <c r="L1158" s="789">
        <v>2</v>
      </c>
      <c r="M1158" s="789">
        <v>6</v>
      </c>
      <c r="N1158" s="789" t="s">
        <v>2354</v>
      </c>
      <c r="O1158" s="789">
        <v>24</v>
      </c>
      <c r="P1158" s="789">
        <v>606.24</v>
      </c>
      <c r="Q1158" s="793">
        <v>14549.76</v>
      </c>
      <c r="R1158" s="790">
        <v>1</v>
      </c>
      <c r="S1158" s="790">
        <f t="shared" si="22"/>
        <v>1</v>
      </c>
      <c r="T1158" s="789" t="s">
        <v>2476</v>
      </c>
      <c r="U1158" s="788" t="s">
        <v>1312</v>
      </c>
    </row>
    <row r="1159" spans="1:21" ht="47.4" thickBot="1">
      <c r="A1159" s="791" t="s">
        <v>151</v>
      </c>
      <c r="B1159" s="786"/>
      <c r="C1159" t="s">
        <v>744</v>
      </c>
      <c r="D1159" s="803" t="s">
        <v>744</v>
      </c>
      <c r="E1159" s="787"/>
      <c r="F1159" s="787" t="str">
        <f>IF($E1159 = "", "", VLOOKUP($E1159,'[1]levels of intervention'!$A$1:$B$12,2,FALSE))</f>
        <v/>
      </c>
      <c r="G1159" s="789"/>
      <c r="H1159" s="812" t="s">
        <v>1140</v>
      </c>
      <c r="I1159" s="789" t="s">
        <v>1331</v>
      </c>
      <c r="J1159" s="789" t="s">
        <v>2477</v>
      </c>
      <c r="K1159" s="789">
        <v>4</v>
      </c>
      <c r="L1159" s="789">
        <v>2</v>
      </c>
      <c r="M1159" s="789">
        <v>6</v>
      </c>
      <c r="N1159" s="789" t="s">
        <v>2354</v>
      </c>
      <c r="O1159" s="789">
        <v>48</v>
      </c>
      <c r="P1159" s="789">
        <v>29153.01</v>
      </c>
      <c r="Q1159" s="793">
        <v>1399344.48</v>
      </c>
      <c r="R1159" s="790">
        <v>1</v>
      </c>
      <c r="S1159" s="790">
        <f t="shared" si="22"/>
        <v>1</v>
      </c>
      <c r="T1159" s="789" t="s">
        <v>2478</v>
      </c>
      <c r="U1159" s="788" t="s">
        <v>1312</v>
      </c>
    </row>
    <row r="1160" spans="1:21" ht="31.8" thickBot="1">
      <c r="A1160" s="791" t="s">
        <v>151</v>
      </c>
      <c r="B1160" s="786"/>
      <c r="C1160" t="s">
        <v>744</v>
      </c>
      <c r="D1160" s="803" t="s">
        <v>744</v>
      </c>
      <c r="E1160" s="787"/>
      <c r="F1160" s="787" t="str">
        <f>IF($E1160 = "", "", VLOOKUP($E1160,'[1]levels of intervention'!$A$1:$B$12,2,FALSE))</f>
        <v/>
      </c>
      <c r="G1160" s="789"/>
      <c r="H1160" s="812" t="s">
        <v>1141</v>
      </c>
      <c r="I1160" s="789" t="s">
        <v>1331</v>
      </c>
      <c r="J1160" s="789" t="s">
        <v>2479</v>
      </c>
      <c r="K1160" s="789">
        <v>1.25</v>
      </c>
      <c r="L1160" s="789">
        <v>2</v>
      </c>
      <c r="M1160" s="789">
        <v>12</v>
      </c>
      <c r="N1160" s="789" t="s">
        <v>2354</v>
      </c>
      <c r="O1160" s="789">
        <v>30</v>
      </c>
      <c r="P1160" s="789">
        <v>5362.31</v>
      </c>
      <c r="Q1160" s="793">
        <v>160869.29999999999</v>
      </c>
      <c r="R1160" s="790">
        <v>1</v>
      </c>
      <c r="S1160" s="790">
        <f t="shared" si="22"/>
        <v>1</v>
      </c>
      <c r="T1160" s="789" t="s">
        <v>2480</v>
      </c>
      <c r="U1160" s="788" t="s">
        <v>1312</v>
      </c>
    </row>
    <row r="1161" spans="1:21" ht="31.8" thickBot="1">
      <c r="A1161" s="791" t="s">
        <v>151</v>
      </c>
      <c r="B1161" s="786"/>
      <c r="C1161" s="811" t="s">
        <v>751</v>
      </c>
      <c r="D1161" s="803" t="s">
        <v>2481</v>
      </c>
      <c r="E1161" s="787"/>
      <c r="F1161" s="787" t="str">
        <f>IF($E1161 = "", "", VLOOKUP($E1161,'[1]levels of intervention'!$A$1:$B$12,2,FALSE))</f>
        <v/>
      </c>
      <c r="G1161" s="789"/>
      <c r="H1161" s="812" t="s">
        <v>1193</v>
      </c>
      <c r="I1161" s="789" t="s">
        <v>1331</v>
      </c>
      <c r="J1161" s="789" t="s">
        <v>2482</v>
      </c>
      <c r="K1161" s="789">
        <v>1</v>
      </c>
      <c r="L1161" s="789">
        <v>1</v>
      </c>
      <c r="M1161" s="789">
        <v>12</v>
      </c>
      <c r="N1161" s="789" t="s">
        <v>2483</v>
      </c>
      <c r="O1161" s="789">
        <v>12</v>
      </c>
      <c r="P1161" s="789">
        <v>3.79</v>
      </c>
      <c r="Q1161" s="789">
        <v>45.48</v>
      </c>
      <c r="R1161" s="790">
        <v>0.8</v>
      </c>
      <c r="S1161" s="790">
        <f t="shared" si="22"/>
        <v>0.8</v>
      </c>
      <c r="T1161" s="789" t="s">
        <v>2484</v>
      </c>
      <c r="U1161" s="788" t="s">
        <v>1312</v>
      </c>
    </row>
    <row r="1162" spans="1:21" ht="31.8" thickBot="1">
      <c r="A1162" s="791" t="s">
        <v>151</v>
      </c>
      <c r="B1162" s="786"/>
      <c r="C1162" s="811" t="s">
        <v>751</v>
      </c>
      <c r="D1162" s="803" t="s">
        <v>2481</v>
      </c>
      <c r="E1162" s="787"/>
      <c r="F1162" s="787" t="str">
        <f>IF($E1162 = "", "", VLOOKUP($E1162,'[1]levels of intervention'!$A$1:$B$12,2,FALSE))</f>
        <v/>
      </c>
      <c r="G1162" s="789"/>
      <c r="H1162" s="789" t="s">
        <v>1192</v>
      </c>
      <c r="I1162" s="789" t="s">
        <v>1331</v>
      </c>
      <c r="J1162" s="789" t="s">
        <v>2485</v>
      </c>
      <c r="K1162" s="789">
        <v>1</v>
      </c>
      <c r="L1162" s="789">
        <v>1</v>
      </c>
      <c r="M1162" s="789">
        <v>12</v>
      </c>
      <c r="N1162" s="789" t="s">
        <v>2486</v>
      </c>
      <c r="O1162" s="789">
        <v>12</v>
      </c>
      <c r="P1162" s="789"/>
      <c r="Q1162" s="789">
        <v>0</v>
      </c>
      <c r="R1162" s="789"/>
      <c r="S1162" s="790">
        <f t="shared" si="22"/>
        <v>1</v>
      </c>
      <c r="T1162" s="789" t="s">
        <v>2487</v>
      </c>
      <c r="U1162" s="789" t="s">
        <v>1733</v>
      </c>
    </row>
    <row r="1163" spans="1:21" ht="78.599999999999994" thickBot="1">
      <c r="A1163" s="791" t="s">
        <v>151</v>
      </c>
      <c r="B1163" s="786"/>
      <c r="C1163" s="811" t="s">
        <v>751</v>
      </c>
      <c r="D1163" s="803" t="s">
        <v>2481</v>
      </c>
      <c r="E1163" s="787"/>
      <c r="F1163" s="787" t="str">
        <f>IF($E1163 = "", "", VLOOKUP($E1163,'[1]levels of intervention'!$A$1:$B$12,2,FALSE))</f>
        <v/>
      </c>
      <c r="G1163" s="789"/>
      <c r="H1163" s="789" t="s">
        <v>1190</v>
      </c>
      <c r="I1163" s="789" t="s">
        <v>1331</v>
      </c>
      <c r="J1163" s="789" t="s">
        <v>2488</v>
      </c>
      <c r="K1163" s="789">
        <v>1</v>
      </c>
      <c r="L1163" s="789">
        <v>1</v>
      </c>
      <c r="M1163" s="789">
        <v>12</v>
      </c>
      <c r="N1163" s="789" t="s">
        <v>2486</v>
      </c>
      <c r="O1163" s="789">
        <v>12</v>
      </c>
      <c r="P1163" s="789">
        <v>1299</v>
      </c>
      <c r="Q1163" s="793">
        <v>15588</v>
      </c>
      <c r="R1163" s="790">
        <v>0.8</v>
      </c>
      <c r="S1163" s="790">
        <f t="shared" si="22"/>
        <v>0.8</v>
      </c>
      <c r="T1163" s="789" t="s">
        <v>2489</v>
      </c>
      <c r="U1163" s="788" t="s">
        <v>2490</v>
      </c>
    </row>
    <row r="1164" spans="1:21" ht="31.8" thickBot="1">
      <c r="A1164" s="791" t="s">
        <v>151</v>
      </c>
      <c r="B1164" s="786"/>
      <c r="C1164" s="811" t="s">
        <v>751</v>
      </c>
      <c r="D1164" s="803" t="s">
        <v>2481</v>
      </c>
      <c r="E1164" s="787"/>
      <c r="F1164" s="787" t="str">
        <f>IF($E1164 = "", "", VLOOKUP($E1164,'[1]levels of intervention'!$A$1:$B$12,2,FALSE))</f>
        <v/>
      </c>
      <c r="G1164" s="789"/>
      <c r="H1164" s="789" t="s">
        <v>1191</v>
      </c>
      <c r="I1164" s="789" t="s">
        <v>1331</v>
      </c>
      <c r="J1164" s="789" t="s">
        <v>2491</v>
      </c>
      <c r="K1164" s="789">
        <v>1</v>
      </c>
      <c r="L1164" s="789">
        <v>1</v>
      </c>
      <c r="M1164" s="789">
        <v>12</v>
      </c>
      <c r="N1164" s="789" t="s">
        <v>2492</v>
      </c>
      <c r="O1164" s="789">
        <v>12</v>
      </c>
      <c r="P1164" s="789"/>
      <c r="Q1164" s="789">
        <v>0</v>
      </c>
      <c r="R1164" s="790">
        <v>0.8</v>
      </c>
      <c r="S1164" s="790">
        <f t="shared" si="22"/>
        <v>0.8</v>
      </c>
      <c r="T1164" s="789" t="s">
        <v>2493</v>
      </c>
      <c r="U1164" s="789" t="s">
        <v>1733</v>
      </c>
    </row>
    <row r="1165" spans="1:21" ht="31.8" thickBot="1">
      <c r="A1165" s="791" t="s">
        <v>151</v>
      </c>
      <c r="B1165" s="786"/>
      <c r="C1165" s="811" t="s">
        <v>751</v>
      </c>
      <c r="D1165" s="803" t="s">
        <v>2481</v>
      </c>
      <c r="E1165" s="787"/>
      <c r="F1165" s="787" t="str">
        <f>IF($E1165 = "", "", VLOOKUP($E1165,'[1]levels of intervention'!$A$1:$B$12,2,FALSE))</f>
        <v/>
      </c>
      <c r="G1165" s="789"/>
      <c r="H1165" s="789" t="s">
        <v>1176</v>
      </c>
      <c r="I1165" s="789" t="s">
        <v>1331</v>
      </c>
      <c r="J1165" s="789" t="s">
        <v>2494</v>
      </c>
      <c r="K1165" s="789">
        <v>1</v>
      </c>
      <c r="L1165" s="789">
        <v>1</v>
      </c>
      <c r="M1165" s="789">
        <v>6</v>
      </c>
      <c r="N1165" s="789" t="s">
        <v>2354</v>
      </c>
      <c r="O1165" s="789">
        <v>6</v>
      </c>
      <c r="P1165" s="789"/>
      <c r="Q1165" s="789">
        <v>0</v>
      </c>
      <c r="R1165" s="790">
        <v>0.8</v>
      </c>
      <c r="S1165" s="790">
        <f t="shared" si="22"/>
        <v>0.8</v>
      </c>
      <c r="T1165" s="789" t="s">
        <v>2495</v>
      </c>
      <c r="U1165" s="789" t="s">
        <v>1733</v>
      </c>
    </row>
    <row r="1166" spans="1:21" ht="31.8" thickBot="1">
      <c r="A1166" s="791" t="s">
        <v>151</v>
      </c>
      <c r="B1166" s="786"/>
      <c r="C1166" s="811" t="s">
        <v>748</v>
      </c>
      <c r="D1166" s="787" t="s">
        <v>748</v>
      </c>
      <c r="E1166" s="787"/>
      <c r="F1166" s="787" t="str">
        <f>IF($E1166 = "", "", VLOOKUP($E1166,'[1]levels of intervention'!$A$1:$B$12,2,FALSE))</f>
        <v/>
      </c>
      <c r="G1166" s="789"/>
      <c r="H1166" s="789" t="s">
        <v>1176</v>
      </c>
      <c r="I1166" s="789" t="s">
        <v>1331</v>
      </c>
      <c r="J1166" s="789" t="s">
        <v>2494</v>
      </c>
      <c r="K1166" s="789">
        <v>1</v>
      </c>
      <c r="L1166" s="789">
        <v>1</v>
      </c>
      <c r="M1166" s="789">
        <v>6</v>
      </c>
      <c r="N1166" s="789" t="s">
        <v>2354</v>
      </c>
      <c r="O1166" s="789">
        <v>6</v>
      </c>
      <c r="P1166" s="789"/>
      <c r="Q1166" s="789">
        <v>0</v>
      </c>
      <c r="R1166" s="790">
        <v>0.5</v>
      </c>
      <c r="S1166" s="790">
        <f t="shared" si="22"/>
        <v>0.5</v>
      </c>
      <c r="T1166" s="789" t="s">
        <v>2495</v>
      </c>
      <c r="U1166" s="789" t="s">
        <v>1733</v>
      </c>
    </row>
    <row r="1167" spans="1:21" ht="47.4" thickBot="1">
      <c r="A1167" s="791" t="s">
        <v>151</v>
      </c>
      <c r="B1167" s="786"/>
      <c r="C1167" s="811" t="s">
        <v>748</v>
      </c>
      <c r="D1167" s="787" t="s">
        <v>748</v>
      </c>
      <c r="E1167" s="787"/>
      <c r="F1167" s="787" t="str">
        <f>IF($E1167 = "", "", VLOOKUP($E1167,'[1]levels of intervention'!$A$1:$B$12,2,FALSE))</f>
        <v/>
      </c>
      <c r="G1167" s="789"/>
      <c r="H1167" s="789" t="s">
        <v>1175</v>
      </c>
      <c r="I1167" s="789" t="s">
        <v>1331</v>
      </c>
      <c r="J1167" s="789" t="s">
        <v>2496</v>
      </c>
      <c r="K1167" s="789">
        <v>1.1000000000000001</v>
      </c>
      <c r="L1167" s="789">
        <v>1</v>
      </c>
      <c r="M1167" s="789">
        <v>6</v>
      </c>
      <c r="N1167" s="789" t="s">
        <v>2354</v>
      </c>
      <c r="O1167" s="789">
        <v>6.6</v>
      </c>
      <c r="P1167" s="789"/>
      <c r="Q1167" s="789">
        <v>0</v>
      </c>
      <c r="R1167" s="790">
        <v>0.5</v>
      </c>
      <c r="S1167" s="790">
        <f t="shared" si="22"/>
        <v>0.5</v>
      </c>
      <c r="T1167" s="789" t="s">
        <v>2497</v>
      </c>
      <c r="U1167" s="789" t="s">
        <v>1733</v>
      </c>
    </row>
    <row r="1168" spans="1:21" ht="78.599999999999994" thickBot="1">
      <c r="A1168" s="791" t="s">
        <v>151</v>
      </c>
      <c r="B1168" s="786"/>
      <c r="C1168" s="811" t="s">
        <v>748</v>
      </c>
      <c r="D1168" s="787" t="s">
        <v>748</v>
      </c>
      <c r="E1168" s="787"/>
      <c r="F1168" s="787" t="str">
        <f>IF($E1168 = "", "", VLOOKUP($E1168,'[1]levels of intervention'!$A$1:$B$12,2,FALSE))</f>
        <v/>
      </c>
      <c r="G1168" s="789"/>
      <c r="H1168" s="789" t="s">
        <v>1177</v>
      </c>
      <c r="I1168" s="789" t="s">
        <v>1331</v>
      </c>
      <c r="J1168" s="789" t="s">
        <v>2498</v>
      </c>
      <c r="K1168" s="789">
        <v>1</v>
      </c>
      <c r="L1168" s="789">
        <v>2</v>
      </c>
      <c r="M1168" s="789">
        <v>12</v>
      </c>
      <c r="N1168" s="789" t="s">
        <v>2354</v>
      </c>
      <c r="O1168" s="789">
        <v>24</v>
      </c>
      <c r="P1168" s="789"/>
      <c r="Q1168" s="789">
        <v>0</v>
      </c>
      <c r="R1168" s="790">
        <v>0.5</v>
      </c>
      <c r="S1168" s="790">
        <f t="shared" si="22"/>
        <v>0.5</v>
      </c>
      <c r="T1168" s="789" t="s">
        <v>2499</v>
      </c>
      <c r="U1168" s="789" t="s">
        <v>1733</v>
      </c>
    </row>
    <row r="1169" spans="1:21" ht="16.2" thickBot="1">
      <c r="A1169" s="798" t="s">
        <v>151</v>
      </c>
      <c r="B1169" s="797"/>
      <c r="C1169" s="811" t="s">
        <v>748</v>
      </c>
      <c r="D1169" s="797" t="s">
        <v>748</v>
      </c>
      <c r="E1169" s="797"/>
      <c r="F1169" s="787" t="str">
        <f>IF($E1169 = "", "", VLOOKUP($E1169,'[1]levels of intervention'!$A$1:$B$12,2,FALSE))</f>
        <v/>
      </c>
      <c r="G1169" s="797"/>
      <c r="H1169" s="797" t="s">
        <v>2500</v>
      </c>
      <c r="I1169" s="797" t="s">
        <v>1358</v>
      </c>
      <c r="J1169" s="797"/>
      <c r="K1169" s="797"/>
      <c r="L1169" s="797"/>
      <c r="M1169" s="797"/>
      <c r="N1169" s="797"/>
      <c r="O1169" s="797">
        <v>0</v>
      </c>
      <c r="P1169" s="797"/>
      <c r="Q1169" s="797">
        <v>0</v>
      </c>
      <c r="R1169" s="797"/>
      <c r="S1169" s="790">
        <f t="shared" si="22"/>
        <v>1</v>
      </c>
      <c r="T1169" s="797"/>
      <c r="U1169" s="797"/>
    </row>
    <row r="1170" spans="1:21" ht="16.2" thickBot="1">
      <c r="A1170" s="798" t="s">
        <v>151</v>
      </c>
      <c r="B1170" s="797"/>
      <c r="C1170" s="811" t="s">
        <v>748</v>
      </c>
      <c r="D1170" s="797" t="s">
        <v>748</v>
      </c>
      <c r="E1170" s="797"/>
      <c r="F1170" s="787" t="str">
        <f>IF($E1170 = "", "", VLOOKUP($E1170,'[1]levels of intervention'!$A$1:$B$12,2,FALSE))</f>
        <v/>
      </c>
      <c r="G1170" s="797"/>
      <c r="H1170" s="797" t="s">
        <v>2501</v>
      </c>
      <c r="I1170" s="797" t="s">
        <v>1358</v>
      </c>
      <c r="J1170" s="797"/>
      <c r="K1170" s="797"/>
      <c r="L1170" s="797"/>
      <c r="M1170" s="797"/>
      <c r="N1170" s="797"/>
      <c r="O1170" s="797">
        <v>0</v>
      </c>
      <c r="P1170" s="797"/>
      <c r="Q1170" s="797">
        <v>0</v>
      </c>
      <c r="R1170" s="797"/>
      <c r="S1170" s="790">
        <f t="shared" si="22"/>
        <v>1</v>
      </c>
      <c r="T1170" s="797"/>
      <c r="U1170" s="797"/>
    </row>
    <row r="1171" spans="1:21" ht="31.8" thickBot="1">
      <c r="A1171" s="791" t="s">
        <v>151</v>
      </c>
      <c r="B1171" s="786"/>
      <c r="C1171" s="811" t="s">
        <v>745</v>
      </c>
      <c r="D1171" s="803" t="s">
        <v>745</v>
      </c>
      <c r="E1171" s="787"/>
      <c r="F1171" s="787" t="str">
        <f>IF($E1171 = "", "", VLOOKUP($E1171,'[1]levels of intervention'!$A$1:$B$12,2,FALSE))</f>
        <v/>
      </c>
      <c r="G1171" s="789"/>
      <c r="H1171" s="789" t="s">
        <v>1145</v>
      </c>
      <c r="I1171" s="789" t="s">
        <v>1331</v>
      </c>
      <c r="J1171" s="789" t="s">
        <v>2502</v>
      </c>
      <c r="K1171" s="789">
        <v>3.5</v>
      </c>
      <c r="L1171" s="789">
        <v>2</v>
      </c>
      <c r="M1171" s="789">
        <v>17.329999999999998</v>
      </c>
      <c r="N1171" s="789" t="s">
        <v>2503</v>
      </c>
      <c r="O1171" s="789">
        <v>121.31</v>
      </c>
      <c r="P1171" s="789"/>
      <c r="Q1171" s="789">
        <v>0</v>
      </c>
      <c r="R1171" s="790">
        <v>1</v>
      </c>
      <c r="S1171" s="790">
        <f t="shared" si="22"/>
        <v>1</v>
      </c>
      <c r="T1171" s="789" t="s">
        <v>2504</v>
      </c>
      <c r="U1171" s="789" t="s">
        <v>1875</v>
      </c>
    </row>
    <row r="1172" spans="1:21" ht="63" thickBot="1">
      <c r="A1172" s="791" t="s">
        <v>151</v>
      </c>
      <c r="B1172" s="786"/>
      <c r="C1172" s="811" t="s">
        <v>745</v>
      </c>
      <c r="D1172" s="803" t="s">
        <v>745</v>
      </c>
      <c r="E1172" s="787"/>
      <c r="F1172" s="787" t="str">
        <f>IF($E1172 = "", "", VLOOKUP($E1172,'[1]levels of intervention'!$A$1:$B$12,2,FALSE))</f>
        <v/>
      </c>
      <c r="G1172" s="789"/>
      <c r="H1172" s="789" t="s">
        <v>1142</v>
      </c>
      <c r="I1172" s="789" t="s">
        <v>1331</v>
      </c>
      <c r="J1172" s="789" t="s">
        <v>2505</v>
      </c>
      <c r="K1172" s="789">
        <v>1.6</v>
      </c>
      <c r="L1172" s="789">
        <v>6</v>
      </c>
      <c r="M1172" s="789">
        <v>6</v>
      </c>
      <c r="N1172" s="789"/>
      <c r="O1172" s="789">
        <v>57.6</v>
      </c>
      <c r="P1172" s="793">
        <v>5003.91</v>
      </c>
      <c r="Q1172" s="793">
        <v>288225.21999999997</v>
      </c>
      <c r="R1172" s="790">
        <v>1</v>
      </c>
      <c r="S1172" s="790">
        <f t="shared" si="22"/>
        <v>1</v>
      </c>
      <c r="T1172" s="789" t="s">
        <v>2506</v>
      </c>
      <c r="U1172" s="789"/>
    </row>
    <row r="1173" spans="1:21" ht="94.2" thickBot="1">
      <c r="A1173" s="791" t="s">
        <v>151</v>
      </c>
      <c r="B1173" s="786"/>
      <c r="C1173" s="811" t="s">
        <v>745</v>
      </c>
      <c r="D1173" s="803" t="s">
        <v>745</v>
      </c>
      <c r="E1173" s="787"/>
      <c r="F1173" s="787" t="str">
        <f>IF($E1173 = "", "", VLOOKUP($E1173,'[1]levels of intervention'!$A$1:$B$12,2,FALSE))</f>
        <v/>
      </c>
      <c r="G1173" s="789"/>
      <c r="H1173" s="789" t="s">
        <v>1143</v>
      </c>
      <c r="I1173" s="789" t="s">
        <v>1331</v>
      </c>
      <c r="J1173" s="789" t="s">
        <v>2507</v>
      </c>
      <c r="K1173" s="789">
        <v>2.5</v>
      </c>
      <c r="L1173" s="789">
        <v>1</v>
      </c>
      <c r="M1173" s="789">
        <v>6</v>
      </c>
      <c r="N1173" s="789"/>
      <c r="O1173" s="789">
        <v>15</v>
      </c>
      <c r="P1173" s="789">
        <v>31214.69</v>
      </c>
      <c r="Q1173" s="793">
        <v>468220.35</v>
      </c>
      <c r="R1173" s="790">
        <v>1</v>
      </c>
      <c r="S1173" s="790">
        <f t="shared" si="22"/>
        <v>1</v>
      </c>
      <c r="T1173" s="789"/>
      <c r="U1173" s="789"/>
    </row>
    <row r="1174" spans="1:21" ht="31.8" thickBot="1">
      <c r="A1174" s="791" t="s">
        <v>151</v>
      </c>
      <c r="B1174" s="786"/>
      <c r="C1174" s="811" t="s">
        <v>745</v>
      </c>
      <c r="D1174" s="803" t="s">
        <v>745</v>
      </c>
      <c r="E1174" s="787"/>
      <c r="F1174" s="787" t="str">
        <f>IF($E1174 = "", "", VLOOKUP($E1174,'[1]levels of intervention'!$A$1:$B$12,2,FALSE))</f>
        <v/>
      </c>
      <c r="G1174" s="789"/>
      <c r="H1174" s="789" t="s">
        <v>1144</v>
      </c>
      <c r="I1174" s="789" t="s">
        <v>1331</v>
      </c>
      <c r="J1174" s="789" t="s">
        <v>2475</v>
      </c>
      <c r="K1174" s="789">
        <v>2</v>
      </c>
      <c r="L1174" s="789">
        <v>1</v>
      </c>
      <c r="M1174" s="789">
        <v>17.329999999999998</v>
      </c>
      <c r="N1174" s="789" t="s">
        <v>2503</v>
      </c>
      <c r="O1174" s="789">
        <v>34.659999999999997</v>
      </c>
      <c r="P1174" s="789"/>
      <c r="Q1174" s="789">
        <v>0</v>
      </c>
      <c r="R1174" s="790">
        <v>1</v>
      </c>
      <c r="S1174" s="790">
        <f t="shared" si="22"/>
        <v>1</v>
      </c>
      <c r="T1174" s="789" t="s">
        <v>2508</v>
      </c>
      <c r="U1174" s="789" t="s">
        <v>1875</v>
      </c>
    </row>
    <row r="1175" spans="1:21" ht="31.8" thickBot="1">
      <c r="A1175" s="791" t="s">
        <v>151</v>
      </c>
      <c r="B1175" s="786"/>
      <c r="C1175" s="811" t="s">
        <v>745</v>
      </c>
      <c r="D1175" s="803" t="s">
        <v>745</v>
      </c>
      <c r="E1175" s="787"/>
      <c r="F1175" s="787" t="str">
        <f>IF($E1175 = "", "", VLOOKUP($E1175,'[1]levels of intervention'!$A$1:$B$12,2,FALSE))</f>
        <v/>
      </c>
      <c r="G1175" s="789"/>
      <c r="H1175" s="789" t="s">
        <v>1136</v>
      </c>
      <c r="I1175" s="789" t="s">
        <v>1331</v>
      </c>
      <c r="J1175" s="789" t="s">
        <v>2509</v>
      </c>
      <c r="K1175" s="789">
        <v>1</v>
      </c>
      <c r="L1175" s="789">
        <v>4</v>
      </c>
      <c r="M1175" s="789">
        <v>3</v>
      </c>
      <c r="N1175" s="789" t="s">
        <v>2510</v>
      </c>
      <c r="O1175" s="789">
        <v>12</v>
      </c>
      <c r="P1175" s="789">
        <v>606.24</v>
      </c>
      <c r="Q1175" s="793">
        <v>7274.88</v>
      </c>
      <c r="R1175" s="790">
        <v>1</v>
      </c>
      <c r="S1175" s="790">
        <f t="shared" si="22"/>
        <v>1</v>
      </c>
      <c r="T1175" s="789" t="s">
        <v>2511</v>
      </c>
      <c r="U1175" s="788" t="s">
        <v>1312</v>
      </c>
    </row>
    <row r="1176" spans="1:21" ht="31.8" thickBot="1">
      <c r="A1176" s="791" t="s">
        <v>151</v>
      </c>
      <c r="B1176" s="786"/>
      <c r="C1176" s="821" t="s">
        <v>658</v>
      </c>
      <c r="D1176" s="803" t="s">
        <v>2512</v>
      </c>
      <c r="E1176" s="787"/>
      <c r="F1176" s="787" t="str">
        <f>IF($E1176 = "", "", VLOOKUP($E1176,'[1]levels of intervention'!$A$1:$B$12,2,FALSE))</f>
        <v/>
      </c>
      <c r="G1176" s="789"/>
      <c r="H1176" s="812" t="s">
        <v>1120</v>
      </c>
      <c r="I1176" s="789" t="s">
        <v>1331</v>
      </c>
      <c r="J1176" s="789" t="s">
        <v>2513</v>
      </c>
      <c r="K1176" s="789">
        <v>10.5</v>
      </c>
      <c r="L1176" s="789">
        <v>1</v>
      </c>
      <c r="M1176" s="789">
        <v>17.329999999999998</v>
      </c>
      <c r="N1176" s="789" t="s">
        <v>2514</v>
      </c>
      <c r="O1176" s="789">
        <v>181.965</v>
      </c>
      <c r="P1176" s="789"/>
      <c r="Q1176" s="789">
        <v>0</v>
      </c>
      <c r="R1176" s="790">
        <v>0.2</v>
      </c>
      <c r="S1176" s="790">
        <f t="shared" si="22"/>
        <v>0.2</v>
      </c>
      <c r="T1176" s="789" t="s">
        <v>2515</v>
      </c>
      <c r="U1176" s="789" t="s">
        <v>2516</v>
      </c>
    </row>
    <row r="1177" spans="1:21" ht="16.2" thickBot="1">
      <c r="A1177" s="798" t="s">
        <v>151</v>
      </c>
      <c r="B1177" s="797"/>
      <c r="C1177" s="811" t="s">
        <v>745</v>
      </c>
      <c r="D1177" s="826" t="s">
        <v>745</v>
      </c>
      <c r="E1177" s="797"/>
      <c r="F1177" s="787" t="str">
        <f>IF($E1177 = "", "", VLOOKUP($E1177,'[1]levels of intervention'!$A$1:$B$12,2,FALSE))</f>
        <v/>
      </c>
      <c r="G1177" s="797"/>
      <c r="H1177" s="797" t="s">
        <v>2500</v>
      </c>
      <c r="I1177" s="797" t="s">
        <v>1358</v>
      </c>
      <c r="J1177" s="797"/>
      <c r="K1177" s="797"/>
      <c r="L1177" s="797"/>
      <c r="M1177" s="797"/>
      <c r="N1177" s="797"/>
      <c r="O1177" s="797">
        <v>0</v>
      </c>
      <c r="P1177" s="797"/>
      <c r="Q1177" s="797">
        <v>0</v>
      </c>
      <c r="R1177" s="797"/>
      <c r="S1177" s="790">
        <f t="shared" si="22"/>
        <v>1</v>
      </c>
      <c r="T1177" s="797"/>
      <c r="U1177" s="797"/>
    </row>
    <row r="1178" spans="1:21" ht="16.2" thickBot="1">
      <c r="A1178" s="798" t="s">
        <v>151</v>
      </c>
      <c r="B1178" s="797"/>
      <c r="C1178" s="811" t="s">
        <v>745</v>
      </c>
      <c r="D1178" s="826" t="s">
        <v>745</v>
      </c>
      <c r="E1178" s="797"/>
      <c r="F1178" s="787" t="str">
        <f>IF($E1178 = "", "", VLOOKUP($E1178,'[1]levels of intervention'!$A$1:$B$12,2,FALSE))</f>
        <v/>
      </c>
      <c r="G1178" s="797"/>
      <c r="H1178" s="797" t="s">
        <v>2501</v>
      </c>
      <c r="I1178" s="797" t="s">
        <v>1358</v>
      </c>
      <c r="J1178" s="797"/>
      <c r="K1178" s="797"/>
      <c r="L1178" s="797"/>
      <c r="M1178" s="797"/>
      <c r="N1178" s="797"/>
      <c r="O1178" s="797">
        <v>0</v>
      </c>
      <c r="P1178" s="797"/>
      <c r="Q1178" s="797">
        <v>0</v>
      </c>
      <c r="R1178" s="797"/>
      <c r="S1178" s="790">
        <f t="shared" si="22"/>
        <v>1</v>
      </c>
      <c r="T1178" s="797"/>
      <c r="U1178" s="797"/>
    </row>
    <row r="1179" spans="1:21" ht="16.2" thickBot="1">
      <c r="A1179" s="798" t="s">
        <v>151</v>
      </c>
      <c r="B1179" s="797"/>
      <c r="C1179" s="811" t="s">
        <v>745</v>
      </c>
      <c r="D1179" s="826" t="s">
        <v>745</v>
      </c>
      <c r="E1179" s="797"/>
      <c r="F1179" s="787" t="str">
        <f>IF($E1179 = "", "", VLOOKUP($E1179,'[1]levels of intervention'!$A$1:$B$12,2,FALSE))</f>
        <v/>
      </c>
      <c r="G1179" s="797"/>
      <c r="H1179" s="797" t="s">
        <v>2517</v>
      </c>
      <c r="I1179" s="797" t="s">
        <v>1358</v>
      </c>
      <c r="J1179" s="797"/>
      <c r="K1179" s="797"/>
      <c r="L1179" s="797"/>
      <c r="M1179" s="797"/>
      <c r="N1179" s="797"/>
      <c r="O1179" s="797">
        <v>0</v>
      </c>
      <c r="P1179" s="797"/>
      <c r="Q1179" s="797">
        <v>0</v>
      </c>
      <c r="R1179" s="797"/>
      <c r="S1179" s="790">
        <f t="shared" si="22"/>
        <v>1</v>
      </c>
      <c r="T1179" s="797"/>
      <c r="U1179" s="797"/>
    </row>
    <row r="1180" spans="1:21" ht="31.8" thickBot="1">
      <c r="A1180" s="791" t="s">
        <v>151</v>
      </c>
      <c r="B1180" s="786"/>
      <c r="C1180" s="811" t="s">
        <v>754</v>
      </c>
      <c r="D1180" s="803" t="s">
        <v>754</v>
      </c>
      <c r="E1180" s="787"/>
      <c r="F1180" s="787" t="str">
        <f>IF($E1180 = "", "", VLOOKUP($E1180,'[1]levels of intervention'!$A$1:$B$12,2,FALSE))</f>
        <v/>
      </c>
      <c r="G1180" s="789"/>
      <c r="H1180" s="812" t="s">
        <v>1197</v>
      </c>
      <c r="I1180" s="789" t="s">
        <v>1331</v>
      </c>
      <c r="J1180" s="789" t="s">
        <v>2518</v>
      </c>
      <c r="K1180" s="789">
        <v>1.5</v>
      </c>
      <c r="L1180" s="789">
        <v>1</v>
      </c>
      <c r="M1180" s="789">
        <v>40</v>
      </c>
      <c r="N1180" s="789" t="s">
        <v>2519</v>
      </c>
      <c r="O1180" s="789">
        <v>60</v>
      </c>
      <c r="P1180" s="789">
        <v>4806.0600000000004</v>
      </c>
      <c r="Q1180" s="793">
        <v>288363.59999999998</v>
      </c>
      <c r="R1180" s="789"/>
      <c r="S1180" s="790">
        <f t="shared" si="22"/>
        <v>1</v>
      </c>
      <c r="T1180" s="789" t="s">
        <v>2520</v>
      </c>
      <c r="U1180" s="788" t="s">
        <v>1312</v>
      </c>
    </row>
    <row r="1181" spans="1:21" ht="94.2" thickBot="1">
      <c r="A1181" s="791" t="s">
        <v>151</v>
      </c>
      <c r="B1181" s="786"/>
      <c r="C1181" s="811" t="s">
        <v>754</v>
      </c>
      <c r="D1181" s="787"/>
      <c r="E1181" s="787"/>
      <c r="F1181" s="787" t="str">
        <f>IF($E1181 = "", "", VLOOKUP($E1181,'[1]levels of intervention'!$A$1:$B$12,2,FALSE))</f>
        <v/>
      </c>
      <c r="G1181" s="789"/>
      <c r="H1181" s="789" t="s">
        <v>1143</v>
      </c>
      <c r="I1181" s="789" t="s">
        <v>1331</v>
      </c>
      <c r="J1181" s="789" t="s">
        <v>2521</v>
      </c>
      <c r="K1181" s="789">
        <v>0.5</v>
      </c>
      <c r="L1181" s="789"/>
      <c r="M1181" s="789" t="s">
        <v>2353</v>
      </c>
      <c r="N1181" s="789"/>
      <c r="O1181" s="789">
        <v>0.5</v>
      </c>
      <c r="P1181" s="789">
        <v>31214.69</v>
      </c>
      <c r="Q1181" s="793">
        <v>15607.35</v>
      </c>
      <c r="R1181" s="789"/>
      <c r="S1181" s="790">
        <f t="shared" si="22"/>
        <v>1</v>
      </c>
      <c r="T1181" s="789"/>
      <c r="U1181" s="789" t="s">
        <v>2138</v>
      </c>
    </row>
    <row r="1182" spans="1:21" ht="31.8" thickBot="1">
      <c r="A1182" s="791" t="s">
        <v>151</v>
      </c>
      <c r="B1182" s="786"/>
      <c r="C1182" s="811" t="s">
        <v>754</v>
      </c>
      <c r="D1182" s="787"/>
      <c r="E1182" s="787"/>
      <c r="F1182" s="787" t="str">
        <f>IF($E1182 = "", "", VLOOKUP($E1182,'[1]levels of intervention'!$A$1:$B$12,2,FALSE))</f>
        <v/>
      </c>
      <c r="G1182" s="789"/>
      <c r="H1182" s="789" t="s">
        <v>1198</v>
      </c>
      <c r="I1182" s="789" t="s">
        <v>1331</v>
      </c>
      <c r="J1182" s="789" t="s">
        <v>2522</v>
      </c>
      <c r="K1182" s="789">
        <v>1</v>
      </c>
      <c r="L1182" s="789">
        <v>21</v>
      </c>
      <c r="M1182" s="789">
        <v>40</v>
      </c>
      <c r="N1182" s="789" t="s">
        <v>2523</v>
      </c>
      <c r="O1182" s="789">
        <v>840</v>
      </c>
      <c r="P1182" s="789"/>
      <c r="Q1182" s="789">
        <v>0</v>
      </c>
      <c r="R1182" s="789"/>
      <c r="S1182" s="790">
        <f t="shared" si="22"/>
        <v>1</v>
      </c>
      <c r="T1182" s="789" t="s">
        <v>2524</v>
      </c>
      <c r="U1182" s="789" t="s">
        <v>1875</v>
      </c>
    </row>
    <row r="1183" spans="1:21" ht="78.599999999999994" thickBot="1">
      <c r="A1183" s="791" t="s">
        <v>151</v>
      </c>
      <c r="B1183" s="786"/>
      <c r="C1183" s="803" t="s">
        <v>755</v>
      </c>
      <c r="D1183" s="803" t="s">
        <v>755</v>
      </c>
      <c r="E1183" s="787"/>
      <c r="F1183" s="787" t="str">
        <f>IF($E1183 = "", "", VLOOKUP($E1183,'[1]levels of intervention'!$A$1:$B$12,2,FALSE))</f>
        <v/>
      </c>
      <c r="G1183" s="789"/>
      <c r="H1183" s="789" t="s">
        <v>1199</v>
      </c>
      <c r="I1183" s="789" t="s">
        <v>1331</v>
      </c>
      <c r="J1183" s="789" t="s">
        <v>1550</v>
      </c>
      <c r="K1183" s="789" t="s">
        <v>2353</v>
      </c>
      <c r="L1183" s="789"/>
      <c r="M1183" s="789"/>
      <c r="N1183" s="789"/>
      <c r="O1183" s="789">
        <v>0</v>
      </c>
      <c r="P1183" s="789">
        <v>2009.261667</v>
      </c>
      <c r="Q1183" s="789">
        <v>0</v>
      </c>
      <c r="R1183" s="789"/>
      <c r="S1183" s="790">
        <f t="shared" si="22"/>
        <v>1</v>
      </c>
      <c r="T1183" s="789"/>
      <c r="U1183" s="789"/>
    </row>
    <row r="1184" spans="1:21" ht="94.2" thickBot="1">
      <c r="A1184" s="791" t="s">
        <v>151</v>
      </c>
      <c r="B1184" s="786"/>
      <c r="C1184" s="803" t="s">
        <v>756</v>
      </c>
      <c r="D1184" s="803" t="s">
        <v>756</v>
      </c>
      <c r="E1184" s="787"/>
      <c r="F1184" s="787" t="str">
        <f>IF($E1184 = "", "", VLOOKUP($E1184,'[1]levels of intervention'!$A$1:$B$12,2,FALSE))</f>
        <v/>
      </c>
      <c r="G1184" s="789"/>
      <c r="H1184" s="789" t="s">
        <v>1143</v>
      </c>
      <c r="I1184" s="789" t="s">
        <v>1331</v>
      </c>
      <c r="J1184" s="789" t="s">
        <v>2525</v>
      </c>
      <c r="K1184" s="789">
        <v>1.8</v>
      </c>
      <c r="L1184" s="789"/>
      <c r="M1184" s="789" t="s">
        <v>2526</v>
      </c>
      <c r="N1184" s="789"/>
      <c r="O1184" s="789">
        <v>1.8</v>
      </c>
      <c r="P1184" s="789">
        <v>31214.69</v>
      </c>
      <c r="Q1184" s="793">
        <v>56186.44</v>
      </c>
      <c r="R1184" s="789"/>
      <c r="S1184" s="790">
        <f t="shared" si="22"/>
        <v>1</v>
      </c>
      <c r="T1184" s="789"/>
      <c r="U1184" s="789" t="s">
        <v>2138</v>
      </c>
    </row>
    <row r="1185" spans="1:21" ht="63" thickBot="1">
      <c r="A1185" s="791" t="s">
        <v>151</v>
      </c>
      <c r="B1185" s="786"/>
      <c r="C1185" s="803" t="s">
        <v>756</v>
      </c>
      <c r="D1185" s="787"/>
      <c r="E1185" s="787"/>
      <c r="F1185" s="787" t="str">
        <f>IF($E1185 = "", "", VLOOKUP($E1185,'[1]levels of intervention'!$A$1:$B$12,2,FALSE))</f>
        <v/>
      </c>
      <c r="G1185" s="789"/>
      <c r="H1185" s="789" t="s">
        <v>1200</v>
      </c>
      <c r="I1185" s="789" t="s">
        <v>1331</v>
      </c>
      <c r="J1185" s="789" t="s">
        <v>2527</v>
      </c>
      <c r="K1185" s="789" t="s">
        <v>2526</v>
      </c>
      <c r="L1185" s="789"/>
      <c r="M1185" s="789"/>
      <c r="N1185" s="789"/>
      <c r="O1185" s="789">
        <v>0</v>
      </c>
      <c r="P1185" s="793">
        <v>2028.04</v>
      </c>
      <c r="Q1185" s="789">
        <v>0</v>
      </c>
      <c r="R1185" s="789"/>
      <c r="S1185" s="790">
        <f t="shared" si="22"/>
        <v>1</v>
      </c>
      <c r="T1185" s="789"/>
      <c r="U1185" s="789"/>
    </row>
    <row r="1186" spans="1:21" ht="47.4" thickBot="1">
      <c r="A1186" s="791" t="s">
        <v>151</v>
      </c>
      <c r="B1186" s="786"/>
      <c r="C1186" s="803" t="s">
        <v>756</v>
      </c>
      <c r="D1186" s="787"/>
      <c r="E1186" s="787"/>
      <c r="F1186" s="787" t="str">
        <f>IF($E1186 = "", "", VLOOKUP($E1186,'[1]levels of intervention'!$A$1:$B$12,2,FALSE))</f>
        <v/>
      </c>
      <c r="G1186" s="789"/>
      <c r="H1186" s="812" t="s">
        <v>1189</v>
      </c>
      <c r="I1186" s="789" t="s">
        <v>1331</v>
      </c>
      <c r="J1186" s="789" t="s">
        <v>2528</v>
      </c>
      <c r="K1186" s="789">
        <v>0.3</v>
      </c>
      <c r="L1186" s="789">
        <v>1</v>
      </c>
      <c r="M1186" s="789">
        <v>40</v>
      </c>
      <c r="N1186" s="789" t="s">
        <v>2529</v>
      </c>
      <c r="O1186" s="789">
        <v>12</v>
      </c>
      <c r="P1186" s="789">
        <v>909.36</v>
      </c>
      <c r="Q1186" s="793">
        <v>10912.32</v>
      </c>
      <c r="R1186" s="789"/>
      <c r="S1186" s="790">
        <f t="shared" si="22"/>
        <v>1</v>
      </c>
      <c r="T1186" s="789" t="s">
        <v>2530</v>
      </c>
      <c r="U1186" s="788" t="s">
        <v>1312</v>
      </c>
    </row>
    <row r="1187" spans="1:21" ht="94.2" thickBot="1">
      <c r="A1187" s="791" t="s">
        <v>151</v>
      </c>
      <c r="B1187" s="786"/>
      <c r="C1187" s="803" t="s">
        <v>756</v>
      </c>
      <c r="D1187" s="787"/>
      <c r="E1187" s="787"/>
      <c r="F1187" s="787" t="str">
        <f>IF($E1187 = "", "", VLOOKUP($E1187,'[1]levels of intervention'!$A$1:$B$12,2,FALSE))</f>
        <v/>
      </c>
      <c r="G1187" s="789"/>
      <c r="H1187" s="789" t="s">
        <v>1201</v>
      </c>
      <c r="I1187" s="789" t="s">
        <v>1331</v>
      </c>
      <c r="J1187" s="789" t="s">
        <v>2531</v>
      </c>
      <c r="K1187" s="789" t="s">
        <v>2526</v>
      </c>
      <c r="L1187" s="789"/>
      <c r="M1187" s="789"/>
      <c r="N1187" s="789"/>
      <c r="O1187" s="789">
        <v>0</v>
      </c>
      <c r="P1187" s="825">
        <v>1721.19</v>
      </c>
      <c r="Q1187" s="789">
        <v>0</v>
      </c>
      <c r="R1187" s="789"/>
      <c r="S1187" s="790">
        <f t="shared" si="22"/>
        <v>1</v>
      </c>
      <c r="T1187" s="789"/>
      <c r="U1187" s="789"/>
    </row>
    <row r="1188" spans="1:21" ht="63" thickBot="1">
      <c r="A1188" s="791" t="s">
        <v>151</v>
      </c>
      <c r="B1188" s="786"/>
      <c r="C1188" s="803" t="s">
        <v>756</v>
      </c>
      <c r="D1188" s="787"/>
      <c r="E1188" s="787"/>
      <c r="F1188" s="787" t="str">
        <f>IF($E1188 = "", "", VLOOKUP($E1188,'[1]levels of intervention'!$A$1:$B$12,2,FALSE))</f>
        <v/>
      </c>
      <c r="G1188" s="789"/>
      <c r="H1188" s="789" t="s">
        <v>1139</v>
      </c>
      <c r="I1188" s="789" t="s">
        <v>1331</v>
      </c>
      <c r="J1188" s="789" t="s">
        <v>2532</v>
      </c>
      <c r="K1188" s="789">
        <v>1.25</v>
      </c>
      <c r="L1188" s="789"/>
      <c r="M1188" s="789"/>
      <c r="N1188" s="789"/>
      <c r="O1188" s="789">
        <v>1.25</v>
      </c>
      <c r="P1188" s="789">
        <v>6495.46</v>
      </c>
      <c r="Q1188" s="793">
        <v>8119.33</v>
      </c>
      <c r="R1188" s="789"/>
      <c r="S1188" s="790">
        <f t="shared" si="22"/>
        <v>1</v>
      </c>
      <c r="T1188" s="789"/>
      <c r="U1188" s="789"/>
    </row>
    <row r="1189" spans="1:21" ht="47.4" thickBot="1">
      <c r="A1189" s="791" t="s">
        <v>151</v>
      </c>
      <c r="B1189" s="786"/>
      <c r="C1189" s="803" t="s">
        <v>750</v>
      </c>
      <c r="D1189" s="803" t="s">
        <v>750</v>
      </c>
      <c r="E1189" s="787"/>
      <c r="F1189" s="787" t="str">
        <f>IF($E1189 = "", "", VLOOKUP($E1189,'[1]levels of intervention'!$A$1:$B$12,2,FALSE))</f>
        <v/>
      </c>
      <c r="G1189" s="789"/>
      <c r="H1189" s="812" t="s">
        <v>1187</v>
      </c>
      <c r="I1189" s="789" t="s">
        <v>1331</v>
      </c>
      <c r="J1189" s="789" t="s">
        <v>2507</v>
      </c>
      <c r="K1189" s="789">
        <v>1.5</v>
      </c>
      <c r="L1189" s="789">
        <v>4</v>
      </c>
      <c r="M1189" s="789">
        <v>5</v>
      </c>
      <c r="N1189" s="789" t="s">
        <v>2354</v>
      </c>
      <c r="O1189" s="789">
        <v>30</v>
      </c>
      <c r="P1189" s="789"/>
      <c r="Q1189" s="789">
        <v>0</v>
      </c>
      <c r="R1189" s="789"/>
      <c r="S1189" s="790">
        <f t="shared" si="22"/>
        <v>1</v>
      </c>
      <c r="T1189" s="789" t="s">
        <v>2533</v>
      </c>
      <c r="U1189" s="789" t="s">
        <v>2516</v>
      </c>
    </row>
    <row r="1190" spans="1:21" ht="47.4" thickBot="1">
      <c r="A1190" s="791" t="s">
        <v>151</v>
      </c>
      <c r="B1190" s="786"/>
      <c r="C1190" s="803" t="s">
        <v>750</v>
      </c>
      <c r="D1190" s="787"/>
      <c r="E1190" s="787"/>
      <c r="F1190" s="787" t="str">
        <f>IF($E1190 = "", "", VLOOKUP($E1190,'[1]levels of intervention'!$A$1:$B$12,2,FALSE))</f>
        <v/>
      </c>
      <c r="G1190" s="789"/>
      <c r="H1190" s="812" t="s">
        <v>1180</v>
      </c>
      <c r="I1190" s="789" t="s">
        <v>1331</v>
      </c>
      <c r="J1190" s="789" t="s">
        <v>2534</v>
      </c>
      <c r="K1190" s="789">
        <v>1.33E-3</v>
      </c>
      <c r="L1190" s="789">
        <v>2</v>
      </c>
      <c r="M1190" s="789">
        <v>6</v>
      </c>
      <c r="N1190" s="789" t="s">
        <v>2354</v>
      </c>
      <c r="O1190" s="789">
        <v>1.5959999999999998E-2</v>
      </c>
      <c r="P1190" s="789">
        <v>7687.25</v>
      </c>
      <c r="Q1190" s="789">
        <v>122.69</v>
      </c>
      <c r="R1190" s="789"/>
      <c r="S1190" s="790">
        <f t="shared" si="22"/>
        <v>1</v>
      </c>
      <c r="T1190" s="789" t="s">
        <v>2535</v>
      </c>
      <c r="U1190" s="788" t="s">
        <v>1312</v>
      </c>
    </row>
    <row r="1191" spans="1:21" ht="47.4" thickBot="1">
      <c r="A1191" s="791" t="s">
        <v>151</v>
      </c>
      <c r="B1191" s="786"/>
      <c r="C1191" s="803" t="s">
        <v>750</v>
      </c>
      <c r="D1191" s="787"/>
      <c r="E1191" s="787"/>
      <c r="F1191" s="787" t="str">
        <f>IF($E1191 = "", "", VLOOKUP($E1191,'[1]levels of intervention'!$A$1:$B$12,2,FALSE))</f>
        <v/>
      </c>
      <c r="G1191" s="789"/>
      <c r="H1191" s="812" t="s">
        <v>1188</v>
      </c>
      <c r="I1191" s="789" t="s">
        <v>1331</v>
      </c>
      <c r="J1191" s="789" t="s">
        <v>2536</v>
      </c>
      <c r="K1191" s="789">
        <v>1.2</v>
      </c>
      <c r="L1191" s="789">
        <v>2</v>
      </c>
      <c r="M1191" s="789">
        <v>6</v>
      </c>
      <c r="N1191" s="789" t="s">
        <v>2354</v>
      </c>
      <c r="O1191" s="789">
        <v>14.4</v>
      </c>
      <c r="P1191" s="789">
        <v>5806.34</v>
      </c>
      <c r="Q1191" s="793">
        <v>83611.3</v>
      </c>
      <c r="R1191" s="789"/>
      <c r="S1191" s="790">
        <f t="shared" si="22"/>
        <v>1</v>
      </c>
      <c r="T1191" s="789" t="s">
        <v>2537</v>
      </c>
      <c r="U1191" s="788" t="s">
        <v>1312</v>
      </c>
    </row>
    <row r="1192" spans="1:21" ht="63" thickBot="1">
      <c r="A1192" s="791" t="s">
        <v>151</v>
      </c>
      <c r="B1192" s="786"/>
      <c r="C1192" s="803" t="s">
        <v>750</v>
      </c>
      <c r="D1192" s="787"/>
      <c r="E1192" s="787"/>
      <c r="F1192" s="787" t="str">
        <f>IF($E1192 = "", "", VLOOKUP($E1192,'[1]levels of intervention'!$A$1:$B$12,2,FALSE))</f>
        <v/>
      </c>
      <c r="G1192" s="789"/>
      <c r="H1192" s="789" t="s">
        <v>1183</v>
      </c>
      <c r="I1192" s="789" t="s">
        <v>1331</v>
      </c>
      <c r="J1192" s="789" t="s">
        <v>2538</v>
      </c>
      <c r="K1192" s="789">
        <v>11.25</v>
      </c>
      <c r="L1192" s="789"/>
      <c r="M1192" s="789" t="s">
        <v>2526</v>
      </c>
      <c r="N1192" s="789"/>
      <c r="O1192" s="789">
        <v>11.25</v>
      </c>
      <c r="P1192" s="789">
        <v>9166.11</v>
      </c>
      <c r="Q1192" s="793">
        <v>103118.74</v>
      </c>
      <c r="R1192" s="789"/>
      <c r="S1192" s="790">
        <f t="shared" si="22"/>
        <v>1</v>
      </c>
      <c r="T1192" s="789" t="s">
        <v>2539</v>
      </c>
      <c r="U1192" s="789"/>
    </row>
    <row r="1193" spans="1:21" ht="63" thickBot="1">
      <c r="A1193" s="791" t="s">
        <v>151</v>
      </c>
      <c r="B1193" s="786"/>
      <c r="C1193" s="803" t="s">
        <v>750</v>
      </c>
      <c r="D1193" s="787"/>
      <c r="E1193" s="787"/>
      <c r="F1193" s="787" t="str">
        <f>IF($E1193 = "", "", VLOOKUP($E1193,'[1]levels of intervention'!$A$1:$B$12,2,FALSE))</f>
        <v/>
      </c>
      <c r="G1193" s="789"/>
      <c r="H1193" s="812" t="s">
        <v>1182</v>
      </c>
      <c r="I1193" s="789" t="s">
        <v>1331</v>
      </c>
      <c r="J1193" s="789" t="s">
        <v>2540</v>
      </c>
      <c r="K1193" s="789">
        <v>26</v>
      </c>
      <c r="L1193" s="789">
        <v>1</v>
      </c>
      <c r="M1193" s="789">
        <v>8</v>
      </c>
      <c r="N1193" s="789" t="s">
        <v>2541</v>
      </c>
      <c r="O1193" s="789">
        <v>208</v>
      </c>
      <c r="P1193" s="789">
        <v>160.68</v>
      </c>
      <c r="Q1193" s="793">
        <v>33421.440000000002</v>
      </c>
      <c r="R1193" s="789"/>
      <c r="S1193" s="790">
        <f t="shared" si="22"/>
        <v>1</v>
      </c>
      <c r="T1193" s="789" t="s">
        <v>2542</v>
      </c>
      <c r="U1193" s="788" t="s">
        <v>1312</v>
      </c>
    </row>
    <row r="1194" spans="1:21" ht="31.8" thickBot="1">
      <c r="A1194" s="791" t="s">
        <v>151</v>
      </c>
      <c r="B1194" s="786"/>
      <c r="C1194" s="803" t="s">
        <v>750</v>
      </c>
      <c r="D1194" s="787"/>
      <c r="E1194" s="787"/>
      <c r="F1194" s="787" t="str">
        <f>IF($E1194 = "", "", VLOOKUP($E1194,'[1]levels of intervention'!$A$1:$B$12,2,FALSE))</f>
        <v/>
      </c>
      <c r="G1194" s="789"/>
      <c r="H1194" s="789" t="s">
        <v>1185</v>
      </c>
      <c r="I1194" s="789" t="s">
        <v>1331</v>
      </c>
      <c r="J1194" s="789" t="s">
        <v>2536</v>
      </c>
      <c r="K1194" s="789">
        <v>1.2</v>
      </c>
      <c r="L1194" s="789">
        <v>1</v>
      </c>
      <c r="M1194" s="789">
        <v>2</v>
      </c>
      <c r="N1194" s="789" t="s">
        <v>2543</v>
      </c>
      <c r="O1194" s="789">
        <v>2.4</v>
      </c>
      <c r="P1194" s="789"/>
      <c r="Q1194" s="789">
        <v>0</v>
      </c>
      <c r="R1194" s="789"/>
      <c r="S1194" s="790">
        <f t="shared" si="22"/>
        <v>1</v>
      </c>
      <c r="T1194" s="789" t="s">
        <v>2544</v>
      </c>
      <c r="U1194" s="789" t="s">
        <v>1875</v>
      </c>
    </row>
    <row r="1195" spans="1:21" ht="63" thickBot="1">
      <c r="A1195" s="791" t="s">
        <v>151</v>
      </c>
      <c r="B1195" s="786"/>
      <c r="C1195" s="803" t="s">
        <v>750</v>
      </c>
      <c r="D1195" s="787"/>
      <c r="E1195" s="787"/>
      <c r="F1195" s="787" t="str">
        <f>IF($E1195 = "", "", VLOOKUP($E1195,'[1]levels of intervention'!$A$1:$B$12,2,FALSE))</f>
        <v/>
      </c>
      <c r="G1195" s="789"/>
      <c r="H1195" s="789" t="s">
        <v>1139</v>
      </c>
      <c r="I1195" s="789" t="s">
        <v>1331</v>
      </c>
      <c r="J1195" s="789" t="s">
        <v>2496</v>
      </c>
      <c r="K1195" s="789">
        <v>10</v>
      </c>
      <c r="L1195" s="789"/>
      <c r="M1195" s="789" t="s">
        <v>2526</v>
      </c>
      <c r="N1195" s="789"/>
      <c r="O1195" s="789">
        <v>10</v>
      </c>
      <c r="P1195" s="789">
        <v>6495.46</v>
      </c>
      <c r="Q1195" s="793">
        <v>64954.6</v>
      </c>
      <c r="R1195" s="789"/>
      <c r="S1195" s="790">
        <f t="shared" si="22"/>
        <v>1</v>
      </c>
      <c r="T1195" s="789"/>
      <c r="U1195" s="789"/>
    </row>
    <row r="1196" spans="1:21" ht="31.8" thickBot="1">
      <c r="A1196" s="791" t="s">
        <v>151</v>
      </c>
      <c r="B1196" s="786"/>
      <c r="C1196" s="803" t="s">
        <v>750</v>
      </c>
      <c r="D1196" s="787"/>
      <c r="E1196" s="787"/>
      <c r="F1196" s="787" t="str">
        <f>IF($E1196 = "", "", VLOOKUP($E1196,'[1]levels of intervention'!$A$1:$B$12,2,FALSE))</f>
        <v/>
      </c>
      <c r="G1196" s="789"/>
      <c r="H1196" s="812" t="s">
        <v>1186</v>
      </c>
      <c r="I1196" s="789" t="s">
        <v>1331</v>
      </c>
      <c r="J1196" s="789" t="s">
        <v>2545</v>
      </c>
      <c r="K1196" s="789">
        <v>4</v>
      </c>
      <c r="L1196" s="789">
        <v>7</v>
      </c>
      <c r="M1196" s="789">
        <v>8</v>
      </c>
      <c r="N1196" s="789" t="s">
        <v>2541</v>
      </c>
      <c r="O1196" s="789">
        <v>224</v>
      </c>
      <c r="P1196" s="789">
        <v>800.61</v>
      </c>
      <c r="Q1196" s="793">
        <v>179336.64</v>
      </c>
      <c r="R1196" s="789"/>
      <c r="S1196" s="790">
        <f t="shared" si="22"/>
        <v>1</v>
      </c>
      <c r="T1196" s="789" t="s">
        <v>2546</v>
      </c>
      <c r="U1196" s="788" t="s">
        <v>1312</v>
      </c>
    </row>
    <row r="1197" spans="1:21" ht="31.8" thickBot="1">
      <c r="A1197" s="791" t="s">
        <v>151</v>
      </c>
      <c r="B1197" s="786"/>
      <c r="C1197" s="803" t="s">
        <v>750</v>
      </c>
      <c r="D1197" s="787"/>
      <c r="E1197" s="787"/>
      <c r="F1197" s="787" t="str">
        <f>IF($E1197 = "", "", VLOOKUP($E1197,'[1]levels of intervention'!$A$1:$B$12,2,FALSE))</f>
        <v/>
      </c>
      <c r="G1197" s="789"/>
      <c r="H1197" s="812" t="s">
        <v>1189</v>
      </c>
      <c r="I1197" s="789" t="s">
        <v>1331</v>
      </c>
      <c r="J1197" s="789" t="s">
        <v>2547</v>
      </c>
      <c r="K1197" s="789">
        <v>0.28000000000000003</v>
      </c>
      <c r="L1197" s="789">
        <v>1</v>
      </c>
      <c r="M1197" s="789">
        <v>8</v>
      </c>
      <c r="N1197" s="789" t="s">
        <v>2541</v>
      </c>
      <c r="O1197" s="789">
        <v>2.2400000000000002</v>
      </c>
      <c r="P1197" s="789">
        <v>909.36</v>
      </c>
      <c r="Q1197" s="793">
        <v>2036.97</v>
      </c>
      <c r="R1197" s="789"/>
      <c r="S1197" s="790">
        <f t="shared" si="22"/>
        <v>1</v>
      </c>
      <c r="T1197" s="789" t="s">
        <v>2548</v>
      </c>
      <c r="U1197" s="788" t="s">
        <v>1312</v>
      </c>
    </row>
    <row r="1198" spans="1:21" ht="31.8" thickBot="1">
      <c r="A1198" s="791" t="s">
        <v>151</v>
      </c>
      <c r="B1198" s="786"/>
      <c r="C1198" s="803" t="s">
        <v>750</v>
      </c>
      <c r="D1198" s="787"/>
      <c r="E1198" s="787"/>
      <c r="F1198" s="787" t="str">
        <f>IF($E1198 = "", "", VLOOKUP($E1198,'[1]levels of intervention'!$A$1:$B$12,2,FALSE))</f>
        <v/>
      </c>
      <c r="G1198" s="789"/>
      <c r="H1198" s="789" t="s">
        <v>1181</v>
      </c>
      <c r="I1198" s="789" t="s">
        <v>1331</v>
      </c>
      <c r="J1198" s="789" t="s">
        <v>2549</v>
      </c>
      <c r="K1198" s="789">
        <v>1.68</v>
      </c>
      <c r="L1198" s="789">
        <v>2</v>
      </c>
      <c r="M1198" s="789">
        <v>12</v>
      </c>
      <c r="N1198" s="789" t="s">
        <v>2550</v>
      </c>
      <c r="O1198" s="789">
        <v>40.32</v>
      </c>
      <c r="P1198" s="789"/>
      <c r="Q1198" s="789">
        <v>0</v>
      </c>
      <c r="R1198" s="789"/>
      <c r="S1198" s="790">
        <f t="shared" si="22"/>
        <v>1</v>
      </c>
      <c r="T1198" s="789" t="s">
        <v>2551</v>
      </c>
      <c r="U1198" s="789" t="s">
        <v>1635</v>
      </c>
    </row>
    <row r="1199" spans="1:21" ht="47.4" thickBot="1">
      <c r="A1199" s="791" t="s">
        <v>151</v>
      </c>
      <c r="B1199" s="786"/>
      <c r="C1199" s="803" t="s">
        <v>750</v>
      </c>
      <c r="D1199" s="787"/>
      <c r="E1199" s="787"/>
      <c r="F1199" s="787" t="str">
        <f>IF($E1199 = "", "", VLOOKUP($E1199,'[1]levels of intervention'!$A$1:$B$12,2,FALSE))</f>
        <v/>
      </c>
      <c r="G1199" s="789"/>
      <c r="H1199" s="812" t="s">
        <v>1184</v>
      </c>
      <c r="I1199" s="789" t="s">
        <v>1331</v>
      </c>
      <c r="J1199" s="789" t="s">
        <v>1550</v>
      </c>
      <c r="K1199" s="789">
        <v>2</v>
      </c>
      <c r="L1199" s="789">
        <v>3</v>
      </c>
      <c r="M1199" s="789">
        <v>8</v>
      </c>
      <c r="N1199" s="789" t="s">
        <v>2541</v>
      </c>
      <c r="O1199" s="789">
        <v>48</v>
      </c>
      <c r="P1199" s="789">
        <v>2233.0300000000002</v>
      </c>
      <c r="Q1199" s="793">
        <v>107185.44</v>
      </c>
      <c r="R1199" s="789"/>
      <c r="S1199" s="790">
        <f t="shared" si="22"/>
        <v>1</v>
      </c>
      <c r="T1199" s="789" t="s">
        <v>2552</v>
      </c>
      <c r="U1199" s="788" t="s">
        <v>1312</v>
      </c>
    </row>
    <row r="1200" spans="1:21" ht="94.2" thickBot="1">
      <c r="A1200" s="791" t="s">
        <v>151</v>
      </c>
      <c r="B1200" s="786"/>
      <c r="C1200" s="803" t="s">
        <v>747</v>
      </c>
      <c r="D1200" s="803" t="s">
        <v>747</v>
      </c>
      <c r="E1200" s="787"/>
      <c r="F1200" s="787" t="str">
        <f>IF($E1200 = "", "", VLOOKUP($E1200,'[1]levels of intervention'!$A$1:$B$12,2,FALSE))</f>
        <v/>
      </c>
      <c r="G1200" s="789"/>
      <c r="H1200" s="789" t="s">
        <v>1171</v>
      </c>
      <c r="I1200" s="789" t="s">
        <v>1331</v>
      </c>
      <c r="J1200" s="789" t="s">
        <v>1550</v>
      </c>
      <c r="K1200" s="789" t="s">
        <v>2553</v>
      </c>
      <c r="L1200" s="789"/>
      <c r="M1200" s="789"/>
      <c r="N1200" s="789"/>
      <c r="O1200" s="789">
        <v>0</v>
      </c>
      <c r="P1200" s="793">
        <v>31611.23</v>
      </c>
      <c r="Q1200" s="789">
        <v>0</v>
      </c>
      <c r="R1200" s="789"/>
      <c r="S1200" s="790">
        <f t="shared" si="22"/>
        <v>1</v>
      </c>
      <c r="T1200" s="789"/>
      <c r="U1200" s="789" t="s">
        <v>2554</v>
      </c>
    </row>
    <row r="1201" spans="1:21" ht="63" thickBot="1">
      <c r="A1201" s="791" t="s">
        <v>151</v>
      </c>
      <c r="B1201" s="786"/>
      <c r="C1201" s="803" t="s">
        <v>747</v>
      </c>
      <c r="D1201" s="787"/>
      <c r="E1201" s="787"/>
      <c r="F1201" s="787" t="str">
        <f>IF($E1201 = "", "", VLOOKUP($E1201,'[1]levels of intervention'!$A$1:$B$12,2,FALSE))</f>
        <v/>
      </c>
      <c r="G1201" s="789"/>
      <c r="H1201" s="789" t="s">
        <v>1142</v>
      </c>
      <c r="I1201" s="789" t="s">
        <v>1331</v>
      </c>
      <c r="J1201" s="789" t="s">
        <v>2507</v>
      </c>
      <c r="K1201" s="789" t="s">
        <v>2553</v>
      </c>
      <c r="L1201" s="789"/>
      <c r="M1201" s="789"/>
      <c r="N1201" s="789"/>
      <c r="O1201" s="789">
        <v>0</v>
      </c>
      <c r="P1201" s="793">
        <v>5003.91</v>
      </c>
      <c r="Q1201" s="789">
        <v>0</v>
      </c>
      <c r="R1201" s="789"/>
      <c r="S1201" s="790">
        <f t="shared" si="22"/>
        <v>1</v>
      </c>
      <c r="T1201" s="789"/>
      <c r="U1201" s="789"/>
    </row>
    <row r="1202" spans="1:21" ht="31.8" thickBot="1">
      <c r="A1202" s="791" t="s">
        <v>151</v>
      </c>
      <c r="B1202" s="786"/>
      <c r="C1202" s="803" t="s">
        <v>747</v>
      </c>
      <c r="D1202" s="787"/>
      <c r="E1202" s="787"/>
      <c r="F1202" s="787" t="str">
        <f>IF($E1202 = "", "", VLOOKUP($E1202,'[1]levels of intervention'!$A$1:$B$12,2,FALSE))</f>
        <v/>
      </c>
      <c r="G1202" s="789" t="s">
        <v>2555</v>
      </c>
      <c r="H1202" s="789" t="s">
        <v>1136</v>
      </c>
      <c r="I1202" s="789" t="s">
        <v>1331</v>
      </c>
      <c r="J1202" s="789" t="s">
        <v>2509</v>
      </c>
      <c r="K1202" s="789">
        <v>4</v>
      </c>
      <c r="L1202" s="789">
        <v>4</v>
      </c>
      <c r="M1202" s="789">
        <v>6</v>
      </c>
      <c r="N1202" s="789" t="s">
        <v>2556</v>
      </c>
      <c r="O1202" s="789">
        <v>96</v>
      </c>
      <c r="P1202" s="789">
        <v>606.24</v>
      </c>
      <c r="Q1202" s="793">
        <v>58199.040000000001</v>
      </c>
      <c r="R1202" s="789"/>
      <c r="S1202" s="790">
        <f t="shared" si="22"/>
        <v>1</v>
      </c>
      <c r="T1202" s="789" t="s">
        <v>2557</v>
      </c>
      <c r="U1202" s="788" t="s">
        <v>1312</v>
      </c>
    </row>
    <row r="1203" spans="1:21" ht="78.599999999999994" thickBot="1">
      <c r="A1203" s="791" t="s">
        <v>151</v>
      </c>
      <c r="B1203" s="786"/>
      <c r="C1203" s="803" t="s">
        <v>747</v>
      </c>
      <c r="D1203" s="787"/>
      <c r="E1203" s="787"/>
      <c r="F1203" s="787" t="str">
        <f>IF($E1203 = "", "", VLOOKUP($E1203,'[1]levels of intervention'!$A$1:$B$12,2,FALSE))</f>
        <v/>
      </c>
      <c r="G1203" s="789" t="s">
        <v>2555</v>
      </c>
      <c r="H1203" s="812" t="s">
        <v>1173</v>
      </c>
      <c r="I1203" s="789" t="s">
        <v>1331</v>
      </c>
      <c r="J1203" s="789" t="s">
        <v>2558</v>
      </c>
      <c r="K1203" s="789">
        <v>10</v>
      </c>
      <c r="L1203" s="789">
        <v>1</v>
      </c>
      <c r="M1203" s="789">
        <v>1</v>
      </c>
      <c r="N1203" s="789" t="s">
        <v>2559</v>
      </c>
      <c r="O1203" s="789">
        <v>10</v>
      </c>
      <c r="P1203" s="789">
        <v>43412.19</v>
      </c>
      <c r="Q1203" s="793">
        <v>434121.9</v>
      </c>
      <c r="R1203" s="789"/>
      <c r="S1203" s="790">
        <f t="shared" si="22"/>
        <v>1</v>
      </c>
      <c r="T1203" s="789" t="s">
        <v>2560</v>
      </c>
      <c r="U1203" s="788" t="s">
        <v>1312</v>
      </c>
    </row>
    <row r="1204" spans="1:21" ht="94.2" thickBot="1">
      <c r="A1204" s="791" t="s">
        <v>151</v>
      </c>
      <c r="B1204" s="786"/>
      <c r="C1204" s="803" t="s">
        <v>747</v>
      </c>
      <c r="D1204" s="787"/>
      <c r="E1204" s="787"/>
      <c r="F1204" s="787" t="str">
        <f>IF($E1204 = "", "", VLOOKUP($E1204,'[1]levels of intervention'!$A$1:$B$12,2,FALSE))</f>
        <v/>
      </c>
      <c r="G1204" s="789"/>
      <c r="H1204" s="789" t="s">
        <v>1143</v>
      </c>
      <c r="I1204" s="789" t="s">
        <v>1331</v>
      </c>
      <c r="J1204" s="789" t="s">
        <v>2561</v>
      </c>
      <c r="K1204" s="789">
        <v>4.6666666670000003</v>
      </c>
      <c r="L1204" s="789"/>
      <c r="M1204" s="789" t="s">
        <v>2526</v>
      </c>
      <c r="N1204" s="789"/>
      <c r="O1204" s="789">
        <v>4.6666666670000003</v>
      </c>
      <c r="P1204" s="789">
        <v>31214.69</v>
      </c>
      <c r="Q1204" s="793">
        <v>145668.54999999999</v>
      </c>
      <c r="R1204" s="789"/>
      <c r="S1204" s="790">
        <f t="shared" si="22"/>
        <v>1</v>
      </c>
      <c r="T1204" s="789"/>
      <c r="U1204" s="789" t="s">
        <v>2138</v>
      </c>
    </row>
    <row r="1205" spans="1:21" ht="47.4" thickBot="1">
      <c r="A1205" s="791" t="s">
        <v>151</v>
      </c>
      <c r="B1205" s="786"/>
      <c r="C1205" s="803" t="s">
        <v>747</v>
      </c>
      <c r="D1205" s="787"/>
      <c r="E1205" s="787"/>
      <c r="F1205" s="787" t="str">
        <f>IF($E1205 = "", "", VLOOKUP($E1205,'[1]levels of intervention'!$A$1:$B$12,2,FALSE))</f>
        <v/>
      </c>
      <c r="G1205" s="789"/>
      <c r="H1205" s="789" t="s">
        <v>1172</v>
      </c>
      <c r="I1205" s="789" t="s">
        <v>1331</v>
      </c>
      <c r="J1205" s="789" t="s">
        <v>2562</v>
      </c>
      <c r="K1205" s="789">
        <v>30</v>
      </c>
      <c r="L1205" s="789">
        <v>1</v>
      </c>
      <c r="M1205" s="789">
        <v>1</v>
      </c>
      <c r="N1205" s="789" t="s">
        <v>2563</v>
      </c>
      <c r="O1205" s="789">
        <v>30</v>
      </c>
      <c r="P1205" s="789"/>
      <c r="Q1205" s="789">
        <v>0</v>
      </c>
      <c r="R1205" s="789"/>
      <c r="S1205" s="790">
        <f t="shared" si="22"/>
        <v>1</v>
      </c>
      <c r="T1205" s="789" t="s">
        <v>2564</v>
      </c>
      <c r="U1205" s="789" t="s">
        <v>2565</v>
      </c>
    </row>
    <row r="1206" spans="1:21" ht="47.4" thickBot="1">
      <c r="A1206" s="791" t="s">
        <v>151</v>
      </c>
      <c r="B1206" s="786"/>
      <c r="C1206" s="803" t="s">
        <v>747</v>
      </c>
      <c r="D1206" s="787"/>
      <c r="E1206" s="787"/>
      <c r="F1206" s="787" t="str">
        <f>IF($E1206 = "", "", VLOOKUP($E1206,'[1]levels of intervention'!$A$1:$B$12,2,FALSE))</f>
        <v/>
      </c>
      <c r="G1206" s="789" t="s">
        <v>2566</v>
      </c>
      <c r="H1206" s="812" t="s">
        <v>1174</v>
      </c>
      <c r="I1206" s="789" t="s">
        <v>1331</v>
      </c>
      <c r="J1206" s="789" t="s">
        <v>2567</v>
      </c>
      <c r="K1206" s="789">
        <v>240</v>
      </c>
      <c r="L1206" s="789">
        <v>4</v>
      </c>
      <c r="M1206" s="789">
        <v>4</v>
      </c>
      <c r="N1206" s="789" t="s">
        <v>2568</v>
      </c>
      <c r="O1206" s="789">
        <v>3840</v>
      </c>
      <c r="P1206" s="789">
        <v>10825.76</v>
      </c>
      <c r="Q1206" s="793">
        <v>41570918.399999999</v>
      </c>
      <c r="R1206" s="789"/>
      <c r="S1206" s="790">
        <f t="shared" si="22"/>
        <v>1</v>
      </c>
      <c r="T1206" s="789" t="s">
        <v>2569</v>
      </c>
      <c r="U1206" s="788" t="s">
        <v>1312</v>
      </c>
    </row>
    <row r="1207" spans="1:21" ht="16.2" thickBot="1">
      <c r="A1207" s="798" t="s">
        <v>151</v>
      </c>
      <c r="B1207" s="797"/>
      <c r="C1207" s="803" t="s">
        <v>746</v>
      </c>
      <c r="D1207" s="798" t="s">
        <v>746</v>
      </c>
      <c r="E1207" s="797"/>
      <c r="F1207" s="787" t="str">
        <f>IF($E1207 = "", "", VLOOKUP($E1207,'[1]levels of intervention'!$A$1:$B$12,2,FALSE))</f>
        <v/>
      </c>
      <c r="G1207" s="797"/>
      <c r="H1207" s="797" t="s">
        <v>2570</v>
      </c>
      <c r="I1207" s="797" t="s">
        <v>1358</v>
      </c>
      <c r="J1207" s="797"/>
      <c r="K1207" s="797"/>
      <c r="L1207" s="797"/>
      <c r="M1207" s="797"/>
      <c r="N1207" s="797"/>
      <c r="O1207" s="797">
        <v>0</v>
      </c>
      <c r="P1207" s="797"/>
      <c r="Q1207" s="797">
        <v>0</v>
      </c>
      <c r="R1207" s="797"/>
      <c r="S1207" s="790">
        <f t="shared" si="22"/>
        <v>1</v>
      </c>
      <c r="T1207" s="797"/>
      <c r="U1207" s="797"/>
    </row>
    <row r="1208" spans="1:21" ht="31.8" thickBot="1">
      <c r="A1208" s="791" t="s">
        <v>151</v>
      </c>
      <c r="B1208" s="786"/>
      <c r="C1208" s="803" t="s">
        <v>746</v>
      </c>
      <c r="D1208" s="803" t="s">
        <v>746</v>
      </c>
      <c r="E1208" s="787"/>
      <c r="F1208" s="787" t="str">
        <f>IF($E1208 = "", "", VLOOKUP($E1208,'[1]levels of intervention'!$A$1:$B$12,2,FALSE))</f>
        <v/>
      </c>
      <c r="G1208" s="789"/>
      <c r="H1208" s="789" t="s">
        <v>1149</v>
      </c>
      <c r="I1208" s="789" t="s">
        <v>1331</v>
      </c>
      <c r="J1208" s="789"/>
      <c r="K1208" s="789">
        <v>1</v>
      </c>
      <c r="L1208" s="789">
        <v>1</v>
      </c>
      <c r="M1208" s="789">
        <v>1</v>
      </c>
      <c r="N1208" s="789" t="s">
        <v>1578</v>
      </c>
      <c r="O1208" s="789">
        <v>1</v>
      </c>
      <c r="P1208" s="789">
        <v>500</v>
      </c>
      <c r="Q1208" s="789">
        <v>500</v>
      </c>
      <c r="R1208" s="790">
        <v>1</v>
      </c>
      <c r="S1208" s="790">
        <f t="shared" si="22"/>
        <v>1</v>
      </c>
      <c r="T1208" s="789"/>
      <c r="U1208" s="788"/>
    </row>
    <row r="1209" spans="1:21" ht="31.8" thickBot="1">
      <c r="A1209" s="791" t="s">
        <v>151</v>
      </c>
      <c r="B1209" s="786"/>
      <c r="C1209" s="803" t="s">
        <v>746</v>
      </c>
      <c r="D1209" s="803" t="s">
        <v>746</v>
      </c>
      <c r="E1209" s="787"/>
      <c r="F1209" s="787" t="str">
        <f>IF($E1209 = "", "", VLOOKUP($E1209,'[1]levels of intervention'!$A$1:$B$12,2,FALSE))</f>
        <v/>
      </c>
      <c r="G1209" s="789"/>
      <c r="H1209" s="812" t="s">
        <v>1151</v>
      </c>
      <c r="I1209" s="789" t="s">
        <v>1331</v>
      </c>
      <c r="J1209" s="789"/>
      <c r="K1209" s="789">
        <v>2</v>
      </c>
      <c r="L1209" s="789">
        <v>2</v>
      </c>
      <c r="M1209" s="789">
        <v>1</v>
      </c>
      <c r="N1209" s="789" t="s">
        <v>2571</v>
      </c>
      <c r="O1209" s="789">
        <v>4</v>
      </c>
      <c r="P1209" s="789">
        <v>1764</v>
      </c>
      <c r="Q1209" s="793">
        <v>7056</v>
      </c>
      <c r="R1209" s="790">
        <v>1</v>
      </c>
      <c r="S1209" s="790">
        <f t="shared" si="22"/>
        <v>1</v>
      </c>
      <c r="T1209" s="789"/>
      <c r="U1209" s="788"/>
    </row>
    <row r="1210" spans="1:21" ht="31.8" thickBot="1">
      <c r="A1210" s="791" t="s">
        <v>151</v>
      </c>
      <c r="B1210" s="786"/>
      <c r="C1210" s="803" t="s">
        <v>746</v>
      </c>
      <c r="D1210" s="803" t="s">
        <v>746</v>
      </c>
      <c r="E1210" s="787"/>
      <c r="F1210" s="787" t="str">
        <f>IF($E1210 = "", "", VLOOKUP($E1210,'[1]levels of intervention'!$A$1:$B$12,2,FALSE))</f>
        <v/>
      </c>
      <c r="G1210" s="789"/>
      <c r="H1210" s="812" t="s">
        <v>1157</v>
      </c>
      <c r="I1210" s="789" t="s">
        <v>1331</v>
      </c>
      <c r="J1210" s="789"/>
      <c r="K1210" s="789">
        <v>1</v>
      </c>
      <c r="L1210" s="789">
        <v>1</v>
      </c>
      <c r="M1210" s="789">
        <v>1</v>
      </c>
      <c r="N1210" s="789" t="s">
        <v>2571</v>
      </c>
      <c r="O1210" s="789">
        <v>1</v>
      </c>
      <c r="P1210" s="789">
        <v>822.63</v>
      </c>
      <c r="Q1210" s="789">
        <v>822.63</v>
      </c>
      <c r="R1210" s="790">
        <v>1</v>
      </c>
      <c r="S1210" s="790">
        <f t="shared" si="22"/>
        <v>1</v>
      </c>
      <c r="T1210" s="789"/>
      <c r="U1210" s="788"/>
    </row>
    <row r="1211" spans="1:21" ht="47.4" thickBot="1">
      <c r="A1211" s="791" t="s">
        <v>151</v>
      </c>
      <c r="B1211" s="786"/>
      <c r="C1211" s="803" t="s">
        <v>746</v>
      </c>
      <c r="D1211" s="803" t="s">
        <v>2572</v>
      </c>
      <c r="E1211" s="787"/>
      <c r="F1211" s="787" t="str">
        <f>IF($E1211 = "", "", VLOOKUP($E1211,'[1]levels of intervention'!$A$1:$B$12,2,FALSE))</f>
        <v/>
      </c>
      <c r="G1211" s="789"/>
      <c r="H1211" s="789" t="s">
        <v>1136</v>
      </c>
      <c r="I1211" s="789" t="s">
        <v>1331</v>
      </c>
      <c r="J1211" s="789" t="s">
        <v>2509</v>
      </c>
      <c r="K1211" s="789">
        <v>4</v>
      </c>
      <c r="L1211" s="789">
        <v>8</v>
      </c>
      <c r="M1211" s="789">
        <v>8</v>
      </c>
      <c r="N1211" s="789" t="s">
        <v>2541</v>
      </c>
      <c r="O1211" s="789">
        <v>256</v>
      </c>
      <c r="P1211" s="789">
        <v>606.24</v>
      </c>
      <c r="Q1211" s="793">
        <v>155197.44</v>
      </c>
      <c r="R1211" s="790">
        <v>1</v>
      </c>
      <c r="S1211" s="790">
        <f t="shared" si="22"/>
        <v>1</v>
      </c>
      <c r="T1211" s="789" t="s">
        <v>2573</v>
      </c>
      <c r="U1211" s="788" t="s">
        <v>1312</v>
      </c>
    </row>
    <row r="1212" spans="1:21" ht="63" thickBot="1">
      <c r="A1212" s="791" t="s">
        <v>151</v>
      </c>
      <c r="B1212" s="786"/>
      <c r="C1212" s="803" t="s">
        <v>746</v>
      </c>
      <c r="D1212" s="803" t="s">
        <v>2572</v>
      </c>
      <c r="E1212" s="787"/>
      <c r="F1212" s="787" t="str">
        <f>IF($E1212 = "", "", VLOOKUP($E1212,'[1]levels of intervention'!$A$1:$B$12,2,FALSE))</f>
        <v/>
      </c>
      <c r="G1212" s="789"/>
      <c r="H1212" s="789" t="s">
        <v>1152</v>
      </c>
      <c r="I1212" s="789" t="s">
        <v>1331</v>
      </c>
      <c r="J1212" s="789" t="s">
        <v>2574</v>
      </c>
      <c r="K1212" s="789">
        <v>2</v>
      </c>
      <c r="L1212" s="789">
        <v>1</v>
      </c>
      <c r="M1212" s="789">
        <v>16</v>
      </c>
      <c r="N1212" s="789" t="s">
        <v>2575</v>
      </c>
      <c r="O1212" s="789">
        <v>32</v>
      </c>
      <c r="P1212" s="789">
        <v>2598.1799999999998</v>
      </c>
      <c r="Q1212" s="793">
        <v>83141.759999999995</v>
      </c>
      <c r="R1212" s="790">
        <v>1</v>
      </c>
      <c r="S1212" s="790">
        <f t="shared" si="22"/>
        <v>1</v>
      </c>
      <c r="T1212" s="789" t="s">
        <v>2576</v>
      </c>
      <c r="U1212" s="788" t="s">
        <v>1312</v>
      </c>
    </row>
    <row r="1213" spans="1:21" ht="31.8" thickBot="1">
      <c r="A1213" s="791" t="s">
        <v>151</v>
      </c>
      <c r="B1213" s="786"/>
      <c r="C1213" s="803" t="s">
        <v>746</v>
      </c>
      <c r="D1213" s="803" t="s">
        <v>2572</v>
      </c>
      <c r="E1213" s="787"/>
      <c r="F1213" s="787" t="str">
        <f>IF($E1213 = "", "", VLOOKUP($E1213,'[1]levels of intervention'!$A$1:$B$12,2,FALSE))</f>
        <v/>
      </c>
      <c r="G1213" s="789"/>
      <c r="H1213" s="812" t="s">
        <v>1154</v>
      </c>
      <c r="I1213" s="789" t="s">
        <v>1331</v>
      </c>
      <c r="J1213" s="789" t="s">
        <v>2577</v>
      </c>
      <c r="K1213" s="789">
        <v>1.7</v>
      </c>
      <c r="L1213" s="789">
        <v>1</v>
      </c>
      <c r="M1213" s="789">
        <v>8</v>
      </c>
      <c r="N1213" s="789" t="s">
        <v>2541</v>
      </c>
      <c r="O1213" s="789">
        <v>13.6</v>
      </c>
      <c r="P1213" s="822">
        <v>28301.26</v>
      </c>
      <c r="Q1213" s="793">
        <v>147230.34</v>
      </c>
      <c r="R1213" s="790">
        <v>1</v>
      </c>
      <c r="S1213" s="790">
        <f t="shared" si="22"/>
        <v>1</v>
      </c>
      <c r="T1213" s="789" t="s">
        <v>2578</v>
      </c>
      <c r="U1213" s="788" t="s">
        <v>1312</v>
      </c>
    </row>
    <row r="1214" spans="1:21" ht="47.4" thickBot="1">
      <c r="A1214" s="791" t="s">
        <v>151</v>
      </c>
      <c r="B1214" s="786"/>
      <c r="C1214" s="803" t="s">
        <v>746</v>
      </c>
      <c r="D1214" s="803" t="s">
        <v>2572</v>
      </c>
      <c r="E1214" s="787"/>
      <c r="F1214" s="787" t="str">
        <f>IF($E1214 = "", "", VLOOKUP($E1214,'[1]levels of intervention'!$A$1:$B$12,2,FALSE))</f>
        <v/>
      </c>
      <c r="G1214" s="789"/>
      <c r="H1214" s="812" t="s">
        <v>1150</v>
      </c>
      <c r="I1214" s="789" t="s">
        <v>1331</v>
      </c>
      <c r="J1214" s="789" t="s">
        <v>2579</v>
      </c>
      <c r="K1214" s="789">
        <v>3</v>
      </c>
      <c r="L1214" s="789">
        <v>2</v>
      </c>
      <c r="M1214" s="789">
        <v>6</v>
      </c>
      <c r="N1214" s="789" t="s">
        <v>2556</v>
      </c>
      <c r="O1214" s="789">
        <v>36</v>
      </c>
      <c r="P1214" s="789">
        <v>21824.74</v>
      </c>
      <c r="Q1214" s="793">
        <v>785690.64</v>
      </c>
      <c r="R1214" s="790">
        <v>1</v>
      </c>
      <c r="S1214" s="790">
        <f t="shared" si="22"/>
        <v>1</v>
      </c>
      <c r="T1214" s="789" t="s">
        <v>2580</v>
      </c>
      <c r="U1214" s="788" t="s">
        <v>1312</v>
      </c>
    </row>
    <row r="1215" spans="1:21" ht="47.4" thickBot="1">
      <c r="A1215" s="791" t="s">
        <v>151</v>
      </c>
      <c r="B1215" s="786"/>
      <c r="C1215" s="803" t="s">
        <v>746</v>
      </c>
      <c r="D1215" s="803" t="s">
        <v>2572</v>
      </c>
      <c r="E1215" s="787"/>
      <c r="F1215" s="787" t="str">
        <f>IF($E1215 = "", "", VLOOKUP($E1215,'[1]levels of intervention'!$A$1:$B$12,2,FALSE))</f>
        <v/>
      </c>
      <c r="G1215" s="789"/>
      <c r="H1215" s="812" t="s">
        <v>1147</v>
      </c>
      <c r="I1215" s="789" t="s">
        <v>1331</v>
      </c>
      <c r="J1215" s="789" t="s">
        <v>2581</v>
      </c>
      <c r="K1215" s="789">
        <v>5</v>
      </c>
      <c r="L1215" s="789">
        <v>14</v>
      </c>
      <c r="M1215" s="789">
        <v>3</v>
      </c>
      <c r="N1215" s="789" t="s">
        <v>2582</v>
      </c>
      <c r="O1215" s="789">
        <v>210</v>
      </c>
      <c r="P1215" s="789">
        <v>995.97</v>
      </c>
      <c r="Q1215" s="793">
        <v>209153.7</v>
      </c>
      <c r="R1215" s="790">
        <v>1</v>
      </c>
      <c r="S1215" s="790">
        <f t="shared" si="22"/>
        <v>1</v>
      </c>
      <c r="T1215" s="789" t="s">
        <v>2583</v>
      </c>
      <c r="U1215" s="788" t="s">
        <v>1312</v>
      </c>
    </row>
    <row r="1216" spans="1:21" ht="31.8" thickBot="1">
      <c r="A1216" s="791" t="s">
        <v>151</v>
      </c>
      <c r="B1216" s="786"/>
      <c r="C1216" s="803" t="s">
        <v>746</v>
      </c>
      <c r="D1216" s="803" t="s">
        <v>2572</v>
      </c>
      <c r="E1216" s="787"/>
      <c r="F1216" s="787" t="str">
        <f>IF($E1216 = "", "", VLOOKUP($E1216,'[1]levels of intervention'!$A$1:$B$12,2,FALSE))</f>
        <v/>
      </c>
      <c r="G1216" s="789" t="s">
        <v>2584</v>
      </c>
      <c r="H1216" s="789" t="s">
        <v>1153</v>
      </c>
      <c r="I1216" s="789" t="s">
        <v>1331</v>
      </c>
      <c r="J1216" s="789" t="s">
        <v>2567</v>
      </c>
      <c r="K1216" s="789" t="s">
        <v>2553</v>
      </c>
      <c r="L1216" s="789"/>
      <c r="M1216" s="789"/>
      <c r="N1216" s="789"/>
      <c r="O1216" s="789">
        <v>0</v>
      </c>
      <c r="P1216" s="789"/>
      <c r="Q1216" s="789">
        <v>0</v>
      </c>
      <c r="R1216" s="790">
        <v>0.2</v>
      </c>
      <c r="S1216" s="790">
        <f t="shared" si="22"/>
        <v>0.2</v>
      </c>
      <c r="T1216" s="789"/>
      <c r="U1216" s="789" t="s">
        <v>1875</v>
      </c>
    </row>
    <row r="1217" spans="1:21" ht="63" thickBot="1">
      <c r="A1217" s="791" t="s">
        <v>151</v>
      </c>
      <c r="B1217" s="786"/>
      <c r="C1217" s="803" t="s">
        <v>746</v>
      </c>
      <c r="D1217" s="803" t="s">
        <v>2572</v>
      </c>
      <c r="E1217" s="787"/>
      <c r="F1217" s="787" t="str">
        <f>IF($E1217 = "", "", VLOOKUP($E1217,'[1]levels of intervention'!$A$1:$B$12,2,FALSE))</f>
        <v/>
      </c>
      <c r="G1217" s="789" t="s">
        <v>2584</v>
      </c>
      <c r="H1217" s="789" t="s">
        <v>1146</v>
      </c>
      <c r="I1217" s="789" t="s">
        <v>1331</v>
      </c>
      <c r="J1217" s="789" t="s">
        <v>2581</v>
      </c>
      <c r="K1217" s="789" t="s">
        <v>2553</v>
      </c>
      <c r="L1217" s="789"/>
      <c r="M1217" s="789"/>
      <c r="N1217" s="789"/>
      <c r="O1217" s="789">
        <v>0</v>
      </c>
      <c r="P1217" s="789"/>
      <c r="Q1217" s="789">
        <v>0</v>
      </c>
      <c r="R1217" s="790">
        <v>0.2</v>
      </c>
      <c r="S1217" s="790">
        <f t="shared" si="22"/>
        <v>0.2</v>
      </c>
      <c r="T1217" s="789"/>
      <c r="U1217" s="789" t="s">
        <v>2585</v>
      </c>
    </row>
    <row r="1218" spans="1:21" ht="31.8" thickBot="1">
      <c r="A1218" s="791" t="s">
        <v>151</v>
      </c>
      <c r="B1218" s="786"/>
      <c r="C1218" s="803" t="s">
        <v>746</v>
      </c>
      <c r="D1218" s="803" t="s">
        <v>2572</v>
      </c>
      <c r="E1218" s="787"/>
      <c r="F1218" s="787" t="str">
        <f>IF($E1218 = "", "", VLOOKUP($E1218,'[1]levels of intervention'!$A$1:$B$12,2,FALSE))</f>
        <v/>
      </c>
      <c r="G1218" s="789" t="s">
        <v>2584</v>
      </c>
      <c r="H1218" s="789" t="s">
        <v>1158</v>
      </c>
      <c r="I1218" s="789" t="s">
        <v>1331</v>
      </c>
      <c r="J1218" s="789" t="s">
        <v>2562</v>
      </c>
      <c r="K1218" s="789" t="s">
        <v>2553</v>
      </c>
      <c r="L1218" s="789"/>
      <c r="M1218" s="789"/>
      <c r="N1218" s="789"/>
      <c r="O1218" s="789">
        <v>0</v>
      </c>
      <c r="P1218" s="789"/>
      <c r="Q1218" s="789">
        <v>0</v>
      </c>
      <c r="R1218" s="790">
        <v>0.2</v>
      </c>
      <c r="S1218" s="790">
        <f t="shared" si="22"/>
        <v>0.2</v>
      </c>
      <c r="T1218" s="789"/>
      <c r="U1218" s="789"/>
    </row>
    <row r="1219" spans="1:21" ht="31.8" thickBot="1">
      <c r="A1219" s="791" t="s">
        <v>151</v>
      </c>
      <c r="B1219" s="786"/>
      <c r="C1219" s="803" t="s">
        <v>746</v>
      </c>
      <c r="D1219" s="803" t="s">
        <v>2572</v>
      </c>
      <c r="E1219" s="787"/>
      <c r="F1219" s="787" t="str">
        <f>IF($E1219 = "", "", VLOOKUP($E1219,'[1]levels of intervention'!$A$1:$B$12,2,FALSE))</f>
        <v/>
      </c>
      <c r="G1219" s="789" t="s">
        <v>2584</v>
      </c>
      <c r="H1219" s="789" t="s">
        <v>1155</v>
      </c>
      <c r="I1219" s="789" t="s">
        <v>1331</v>
      </c>
      <c r="J1219" s="789" t="s">
        <v>2586</v>
      </c>
      <c r="K1219" s="789" t="s">
        <v>2553</v>
      </c>
      <c r="L1219" s="789"/>
      <c r="M1219" s="789"/>
      <c r="N1219" s="789"/>
      <c r="O1219" s="789">
        <v>0</v>
      </c>
      <c r="P1219" s="789"/>
      <c r="Q1219" s="789">
        <v>0</v>
      </c>
      <c r="R1219" s="790">
        <v>0.2</v>
      </c>
      <c r="S1219" s="790">
        <f t="shared" si="22"/>
        <v>0.2</v>
      </c>
      <c r="T1219" s="789"/>
      <c r="U1219" s="789" t="s">
        <v>1875</v>
      </c>
    </row>
    <row r="1220" spans="1:21" ht="31.8" thickBot="1">
      <c r="A1220" s="791" t="s">
        <v>151</v>
      </c>
      <c r="B1220" s="786"/>
      <c r="C1220" s="803" t="s">
        <v>746</v>
      </c>
      <c r="D1220" s="803" t="s">
        <v>2572</v>
      </c>
      <c r="E1220" s="787"/>
      <c r="F1220" s="787" t="str">
        <f>IF($E1220 = "", "", VLOOKUP($E1220,'[1]levels of intervention'!$A$1:$B$12,2,FALSE))</f>
        <v/>
      </c>
      <c r="G1220" s="789" t="s">
        <v>2584</v>
      </c>
      <c r="H1220" s="789" t="s">
        <v>1156</v>
      </c>
      <c r="I1220" s="789" t="s">
        <v>1331</v>
      </c>
      <c r="J1220" s="789" t="s">
        <v>2475</v>
      </c>
      <c r="K1220" s="789" t="s">
        <v>2553</v>
      </c>
      <c r="L1220" s="789"/>
      <c r="M1220" s="789"/>
      <c r="N1220" s="789"/>
      <c r="O1220" s="789">
        <v>0</v>
      </c>
      <c r="P1220" s="789"/>
      <c r="Q1220" s="789">
        <v>0</v>
      </c>
      <c r="R1220" s="790">
        <v>0.2</v>
      </c>
      <c r="S1220" s="790">
        <f t="shared" ref="S1220:S1283" si="23">IF(R1220="",1,R1220)</f>
        <v>0.2</v>
      </c>
      <c r="T1220" s="789"/>
      <c r="U1220" s="789" t="s">
        <v>1875</v>
      </c>
    </row>
    <row r="1221" spans="1:21" ht="31.8" thickBot="1">
      <c r="A1221" s="791" t="s">
        <v>151</v>
      </c>
      <c r="B1221" s="786"/>
      <c r="C1221" s="803" t="s">
        <v>746</v>
      </c>
      <c r="D1221" s="803" t="s">
        <v>2572</v>
      </c>
      <c r="E1221" s="787"/>
      <c r="F1221" s="787" t="str">
        <f>IF($E1221 = "", "", VLOOKUP($E1221,'[1]levels of intervention'!$A$1:$B$12,2,FALSE))</f>
        <v/>
      </c>
      <c r="G1221" s="789" t="s">
        <v>2584</v>
      </c>
      <c r="H1221" s="789" t="s">
        <v>1148</v>
      </c>
      <c r="I1221" s="789" t="s">
        <v>1331</v>
      </c>
      <c r="J1221" s="789" t="s">
        <v>2586</v>
      </c>
      <c r="K1221" s="789" t="s">
        <v>2553</v>
      </c>
      <c r="L1221" s="789"/>
      <c r="M1221" s="789"/>
      <c r="N1221" s="789"/>
      <c r="O1221" s="789">
        <v>0</v>
      </c>
      <c r="P1221" s="789"/>
      <c r="Q1221" s="789">
        <v>0</v>
      </c>
      <c r="R1221" s="790">
        <v>0.2</v>
      </c>
      <c r="S1221" s="790">
        <f t="shared" si="23"/>
        <v>0.2</v>
      </c>
      <c r="T1221" s="789"/>
      <c r="U1221" s="789" t="s">
        <v>2565</v>
      </c>
    </row>
    <row r="1222" spans="1:21" ht="94.2" thickBot="1">
      <c r="A1222" s="797" t="s">
        <v>138</v>
      </c>
      <c r="B1222" s="797" t="s">
        <v>2587</v>
      </c>
      <c r="D1222" s="797" t="s">
        <v>2588</v>
      </c>
      <c r="E1222" s="797" t="s">
        <v>2171</v>
      </c>
      <c r="F1222" s="787" t="str">
        <f>IF($E1222 = "", "", VLOOKUP($E1222,'[1]levels of intervention'!$A$1:$B$12,2,FALSE))</f>
        <v>primary</v>
      </c>
      <c r="G1222" s="797"/>
      <c r="H1222" s="797" t="s">
        <v>2589</v>
      </c>
      <c r="I1222" s="797" t="s">
        <v>1358</v>
      </c>
      <c r="J1222" s="797"/>
      <c r="K1222" s="797"/>
      <c r="L1222" s="797"/>
      <c r="M1222" s="797"/>
      <c r="N1222" s="797"/>
      <c r="O1222" s="797">
        <v>0</v>
      </c>
      <c r="P1222" s="797"/>
      <c r="Q1222" s="797">
        <v>0</v>
      </c>
      <c r="R1222" s="797"/>
      <c r="S1222" s="790">
        <f t="shared" si="23"/>
        <v>1</v>
      </c>
      <c r="T1222" s="797"/>
      <c r="U1222" s="797"/>
    </row>
    <row r="1223" spans="1:21" ht="16.2" thickBot="1">
      <c r="A1223" s="798" t="s">
        <v>138</v>
      </c>
      <c r="B1223" s="797"/>
      <c r="D1223" s="797"/>
      <c r="E1223" s="797"/>
      <c r="F1223" s="787" t="str">
        <f>IF($E1223 = "", "", VLOOKUP($E1223,'[1]levels of intervention'!$A$1:$B$12,2,FALSE))</f>
        <v/>
      </c>
      <c r="G1223" s="797"/>
      <c r="H1223" s="797" t="s">
        <v>2590</v>
      </c>
      <c r="I1223" s="797" t="s">
        <v>1358</v>
      </c>
      <c r="J1223" s="797"/>
      <c r="K1223" s="797"/>
      <c r="L1223" s="797"/>
      <c r="M1223" s="797"/>
      <c r="N1223" s="797"/>
      <c r="O1223" s="797">
        <v>0</v>
      </c>
      <c r="P1223" s="797"/>
      <c r="Q1223" s="797">
        <v>0</v>
      </c>
      <c r="R1223" s="797"/>
      <c r="S1223" s="790">
        <f t="shared" si="23"/>
        <v>1</v>
      </c>
      <c r="T1223" s="797"/>
      <c r="U1223" s="797"/>
    </row>
    <row r="1224" spans="1:21" ht="16.2" thickBot="1">
      <c r="A1224" s="798" t="s">
        <v>138</v>
      </c>
      <c r="B1224" s="797"/>
      <c r="D1224" s="797"/>
      <c r="E1224" s="797"/>
      <c r="F1224" s="787" t="str">
        <f>IF($E1224 = "", "", VLOOKUP($E1224,'[1]levels of intervention'!$A$1:$B$12,2,FALSE))</f>
        <v/>
      </c>
      <c r="G1224" s="797"/>
      <c r="H1224" s="797" t="s">
        <v>2367</v>
      </c>
      <c r="I1224" s="797" t="s">
        <v>1358</v>
      </c>
      <c r="J1224" s="797"/>
      <c r="K1224" s="797"/>
      <c r="L1224" s="797"/>
      <c r="M1224" s="797"/>
      <c r="N1224" s="797"/>
      <c r="O1224" s="797">
        <v>0</v>
      </c>
      <c r="P1224" s="797"/>
      <c r="Q1224" s="797">
        <v>0</v>
      </c>
      <c r="R1224" s="797"/>
      <c r="S1224" s="790">
        <f t="shared" si="23"/>
        <v>1</v>
      </c>
      <c r="T1224" s="797"/>
      <c r="U1224" s="797"/>
    </row>
    <row r="1225" spans="1:21" ht="78.599999999999994" thickBot="1">
      <c r="A1225" s="785" t="s">
        <v>138</v>
      </c>
      <c r="B1225" s="786" t="s">
        <v>139</v>
      </c>
      <c r="C1225" s="787" t="s">
        <v>736</v>
      </c>
      <c r="D1225" s="787" t="s">
        <v>736</v>
      </c>
      <c r="E1225" s="787" t="s">
        <v>1685</v>
      </c>
      <c r="F1225" s="787" t="str">
        <f>IF($E1225 = "", "", VLOOKUP($E1225,'[1]levels of intervention'!$A$1:$B$12,2,FALSE))</f>
        <v>primary</v>
      </c>
      <c r="G1225" s="789"/>
      <c r="H1225" s="789" t="s">
        <v>1106</v>
      </c>
      <c r="I1225" s="789" t="s">
        <v>1331</v>
      </c>
      <c r="J1225" s="789" t="s">
        <v>2119</v>
      </c>
      <c r="K1225" s="789">
        <v>1</v>
      </c>
      <c r="L1225" s="789"/>
      <c r="M1225" s="789" t="s">
        <v>2353</v>
      </c>
      <c r="N1225" s="789"/>
      <c r="O1225" s="789">
        <v>1</v>
      </c>
      <c r="P1225" s="789">
        <v>5.1097999999999999</v>
      </c>
      <c r="Q1225" s="789">
        <v>5.1100000000000003</v>
      </c>
      <c r="R1225" s="789"/>
      <c r="S1225" s="790">
        <f t="shared" si="23"/>
        <v>1</v>
      </c>
      <c r="T1225" s="789"/>
      <c r="U1225" s="789"/>
    </row>
    <row r="1226" spans="1:21" ht="31.8" thickBot="1">
      <c r="A1226" s="791" t="s">
        <v>138</v>
      </c>
      <c r="B1226" s="786"/>
      <c r="C1226" s="787" t="s">
        <v>736</v>
      </c>
      <c r="D1226" s="803" t="s">
        <v>736</v>
      </c>
      <c r="E1226" s="787"/>
      <c r="F1226" s="787" t="str">
        <f>IF($E1226 = "", "", VLOOKUP($E1226,'[1]levels of intervention'!$A$1:$B$12,2,FALSE))</f>
        <v/>
      </c>
      <c r="G1226" s="789"/>
      <c r="H1226" s="789" t="s">
        <v>2591</v>
      </c>
      <c r="I1226" s="789" t="s">
        <v>1358</v>
      </c>
      <c r="J1226" s="789" t="s">
        <v>2592</v>
      </c>
      <c r="K1226" s="789" t="s">
        <v>2593</v>
      </c>
      <c r="L1226" s="789"/>
      <c r="M1226" s="789"/>
      <c r="N1226" s="789"/>
      <c r="O1226" s="789">
        <v>0</v>
      </c>
      <c r="P1226" s="789"/>
      <c r="Q1226" s="789">
        <v>0</v>
      </c>
      <c r="R1226" s="789"/>
      <c r="S1226" s="790">
        <f t="shared" si="23"/>
        <v>1</v>
      </c>
      <c r="T1226" s="789"/>
      <c r="U1226" s="789"/>
    </row>
    <row r="1227" spans="1:21" ht="63" thickBot="1">
      <c r="A1227" s="791" t="s">
        <v>138</v>
      </c>
      <c r="B1227" s="786"/>
      <c r="C1227" s="787" t="s">
        <v>736</v>
      </c>
      <c r="D1227" s="803" t="s">
        <v>736</v>
      </c>
      <c r="E1227" s="787"/>
      <c r="F1227" s="787" t="str">
        <f>IF($E1227 = "", "", VLOOKUP($E1227,'[1]levels of intervention'!$A$1:$B$12,2,FALSE))</f>
        <v/>
      </c>
      <c r="G1227" s="789"/>
      <c r="H1227" s="789" t="s">
        <v>2594</v>
      </c>
      <c r="I1227" s="789" t="s">
        <v>1358</v>
      </c>
      <c r="J1227" s="789" t="s">
        <v>2592</v>
      </c>
      <c r="K1227" s="789" t="s">
        <v>2593</v>
      </c>
      <c r="L1227" s="789"/>
      <c r="M1227" s="789"/>
      <c r="N1227" s="789"/>
      <c r="O1227" s="789">
        <v>0</v>
      </c>
      <c r="P1227" s="789"/>
      <c r="Q1227" s="789">
        <v>0</v>
      </c>
      <c r="R1227" s="789"/>
      <c r="S1227" s="790">
        <f t="shared" si="23"/>
        <v>1</v>
      </c>
      <c r="T1227" s="789"/>
      <c r="U1227" s="789"/>
    </row>
    <row r="1228" spans="1:21" ht="18" thickBot="1">
      <c r="A1228" s="791" t="s">
        <v>138</v>
      </c>
      <c r="B1228" s="786"/>
      <c r="C1228" s="787" t="s">
        <v>736</v>
      </c>
      <c r="D1228" s="787" t="s">
        <v>736</v>
      </c>
      <c r="E1228" s="787" t="s">
        <v>2193</v>
      </c>
      <c r="F1228" s="787" t="str">
        <f>IF($E1228 = "", "", VLOOKUP($E1228,'[1]levels of intervention'!$A$1:$B$12,2,FALSE))</f>
        <v>secondary</v>
      </c>
      <c r="G1228" s="789"/>
      <c r="H1228" s="789" t="s">
        <v>2595</v>
      </c>
      <c r="I1228" s="789" t="s">
        <v>1358</v>
      </c>
      <c r="J1228" s="789">
        <v>2</v>
      </c>
      <c r="K1228" s="789" t="s">
        <v>2596</v>
      </c>
      <c r="L1228" s="789"/>
      <c r="M1228" s="789"/>
      <c r="N1228" s="789"/>
      <c r="O1228" s="789">
        <v>0</v>
      </c>
      <c r="P1228" s="789"/>
      <c r="Q1228" s="789">
        <v>0</v>
      </c>
      <c r="R1228" s="789"/>
      <c r="S1228" s="790">
        <f t="shared" si="23"/>
        <v>1</v>
      </c>
      <c r="T1228" s="789"/>
      <c r="U1228" s="789"/>
    </row>
    <row r="1229" spans="1:21" ht="78.599999999999994" thickBot="1">
      <c r="A1229" s="791" t="s">
        <v>138</v>
      </c>
      <c r="B1229" s="786"/>
      <c r="C1229" s="787" t="s">
        <v>736</v>
      </c>
      <c r="D1229" s="803" t="s">
        <v>736</v>
      </c>
      <c r="E1229" s="787"/>
      <c r="F1229" s="787" t="str">
        <f>IF($E1229 = "", "", VLOOKUP($E1229,'[1]levels of intervention'!$A$1:$B$12,2,FALSE))</f>
        <v/>
      </c>
      <c r="G1229" s="789"/>
      <c r="H1229" s="789" t="s">
        <v>1107</v>
      </c>
      <c r="I1229" s="789" t="s">
        <v>1331</v>
      </c>
      <c r="J1229" s="789" t="s">
        <v>2597</v>
      </c>
      <c r="K1229" s="789">
        <v>1</v>
      </c>
      <c r="L1229" s="789">
        <v>1</v>
      </c>
      <c r="M1229" s="789">
        <v>365</v>
      </c>
      <c r="N1229" s="789" t="s">
        <v>2598</v>
      </c>
      <c r="O1229" s="789">
        <v>365</v>
      </c>
      <c r="P1229" s="789">
        <v>16.455200000000001</v>
      </c>
      <c r="Q1229" s="793">
        <v>6006.15</v>
      </c>
      <c r="R1229" s="789"/>
      <c r="S1229" s="790">
        <f t="shared" si="23"/>
        <v>1</v>
      </c>
      <c r="T1229" s="789"/>
      <c r="U1229" s="789" t="s">
        <v>2138</v>
      </c>
    </row>
    <row r="1230" spans="1:21" ht="78.599999999999994" thickBot="1">
      <c r="A1230" s="791" t="s">
        <v>138</v>
      </c>
      <c r="B1230" s="786"/>
      <c r="C1230" s="787" t="s">
        <v>140</v>
      </c>
      <c r="D1230" s="787" t="s">
        <v>140</v>
      </c>
      <c r="E1230" s="787" t="s">
        <v>1685</v>
      </c>
      <c r="F1230" s="787" t="str">
        <f>IF($E1230 = "", "", VLOOKUP($E1230,'[1]levels of intervention'!$A$1:$B$12,2,FALSE))</f>
        <v>primary</v>
      </c>
      <c r="G1230" s="789"/>
      <c r="H1230" s="789" t="s">
        <v>1106</v>
      </c>
      <c r="I1230" s="789" t="s">
        <v>1331</v>
      </c>
      <c r="J1230" s="789" t="s">
        <v>2119</v>
      </c>
      <c r="K1230" s="789">
        <v>1</v>
      </c>
      <c r="L1230" s="789">
        <v>1</v>
      </c>
      <c r="M1230" s="789">
        <v>365</v>
      </c>
      <c r="N1230" s="789" t="s">
        <v>2598</v>
      </c>
      <c r="O1230" s="789">
        <v>365</v>
      </c>
      <c r="P1230" s="789">
        <v>5.1097999999999999</v>
      </c>
      <c r="Q1230" s="793">
        <v>1865.08</v>
      </c>
      <c r="R1230" s="790">
        <v>0.5</v>
      </c>
      <c r="S1230" s="790">
        <f t="shared" si="23"/>
        <v>0.5</v>
      </c>
      <c r="T1230" s="789"/>
      <c r="U1230" s="789"/>
    </row>
    <row r="1231" spans="1:21" ht="78.599999999999994" thickBot="1">
      <c r="A1231" s="791" t="s">
        <v>138</v>
      </c>
      <c r="B1231" s="789"/>
      <c r="C1231" s="787" t="s">
        <v>140</v>
      </c>
      <c r="D1231" s="803" t="s">
        <v>140</v>
      </c>
      <c r="E1231" s="789"/>
      <c r="F1231" s="787" t="str">
        <f>IF($E1231 = "", "", VLOOKUP($E1231,'[1]levels of intervention'!$A$1:$B$12,2,FALSE))</f>
        <v/>
      </c>
      <c r="G1231" s="789"/>
      <c r="H1231" s="789" t="s">
        <v>1107</v>
      </c>
      <c r="I1231" s="789" t="s">
        <v>1331</v>
      </c>
      <c r="J1231" s="789" t="s">
        <v>2597</v>
      </c>
      <c r="K1231" s="806">
        <v>1</v>
      </c>
      <c r="L1231" s="806">
        <v>1</v>
      </c>
      <c r="M1231" s="806">
        <v>365</v>
      </c>
      <c r="N1231" s="789" t="s">
        <v>2598</v>
      </c>
      <c r="O1231" s="806">
        <v>365</v>
      </c>
      <c r="P1231" s="806">
        <v>16.455200000000001</v>
      </c>
      <c r="Q1231" s="808">
        <v>6006.15</v>
      </c>
      <c r="R1231" s="807">
        <v>0.5</v>
      </c>
      <c r="S1231" s="790">
        <f t="shared" si="23"/>
        <v>0.5</v>
      </c>
      <c r="T1231" s="789"/>
      <c r="U1231" s="789"/>
    </row>
    <row r="1232" spans="1:21" ht="31.8" thickBot="1">
      <c r="A1232" s="791" t="s">
        <v>138</v>
      </c>
      <c r="B1232" s="789"/>
      <c r="C1232" s="787" t="s">
        <v>140</v>
      </c>
      <c r="D1232" s="803" t="s">
        <v>140</v>
      </c>
      <c r="E1232" s="789"/>
      <c r="F1232" s="787" t="str">
        <f>IF($E1232 = "", "", VLOOKUP($E1232,'[1]levels of intervention'!$A$1:$B$12,2,FALSE))</f>
        <v/>
      </c>
      <c r="G1232" s="789"/>
      <c r="H1232" s="789" t="s">
        <v>1112</v>
      </c>
      <c r="I1232" s="789" t="s">
        <v>1331</v>
      </c>
      <c r="J1232" s="789" t="s">
        <v>2597</v>
      </c>
      <c r="K1232" s="789" t="s">
        <v>2353</v>
      </c>
      <c r="L1232" s="789"/>
      <c r="M1232" s="789"/>
      <c r="N1232" s="789"/>
      <c r="O1232" s="806">
        <v>0</v>
      </c>
      <c r="P1232" s="789"/>
      <c r="Q1232" s="806">
        <v>0</v>
      </c>
      <c r="R1232" s="807">
        <v>0.1</v>
      </c>
      <c r="S1232" s="790">
        <f t="shared" si="23"/>
        <v>0.1</v>
      </c>
      <c r="T1232" s="789"/>
      <c r="U1232" s="789" t="s">
        <v>2565</v>
      </c>
    </row>
    <row r="1233" spans="1:21" ht="31.8" thickBot="1">
      <c r="A1233" s="791" t="s">
        <v>138</v>
      </c>
      <c r="B1233" s="786"/>
      <c r="C1233" s="787" t="s">
        <v>140</v>
      </c>
      <c r="D1233" s="787" t="s">
        <v>140</v>
      </c>
      <c r="E1233" s="787" t="s">
        <v>2193</v>
      </c>
      <c r="F1233" s="787" t="str">
        <f>IF($E1233 = "", "", VLOOKUP($E1233,'[1]levels of intervention'!$A$1:$B$12,2,FALSE))</f>
        <v>secondary</v>
      </c>
      <c r="G1233" s="789"/>
      <c r="H1233" s="789" t="s">
        <v>2591</v>
      </c>
      <c r="I1233" s="789" t="s">
        <v>1358</v>
      </c>
      <c r="J1233" s="789" t="s">
        <v>2592</v>
      </c>
      <c r="K1233" s="789" t="s">
        <v>2593</v>
      </c>
      <c r="L1233" s="789"/>
      <c r="M1233" s="789"/>
      <c r="N1233" s="789"/>
      <c r="O1233" s="789">
        <v>0</v>
      </c>
      <c r="P1233" s="789"/>
      <c r="Q1233" s="789">
        <v>0</v>
      </c>
      <c r="R1233" s="789"/>
      <c r="S1233" s="790">
        <f t="shared" si="23"/>
        <v>1</v>
      </c>
      <c r="T1233" s="789"/>
      <c r="U1233" s="789"/>
    </row>
    <row r="1234" spans="1:21" ht="63" thickBot="1">
      <c r="A1234" s="791" t="s">
        <v>138</v>
      </c>
      <c r="B1234" s="786"/>
      <c r="C1234" s="787" t="s">
        <v>140</v>
      </c>
      <c r="D1234" s="803" t="s">
        <v>140</v>
      </c>
      <c r="E1234" s="787"/>
      <c r="F1234" s="787" t="str">
        <f>IF($E1234 = "", "", VLOOKUP($E1234,'[1]levels of intervention'!$A$1:$B$12,2,FALSE))</f>
        <v/>
      </c>
      <c r="G1234" s="789"/>
      <c r="H1234" s="789" t="s">
        <v>2594</v>
      </c>
      <c r="I1234" s="789" t="s">
        <v>1358</v>
      </c>
      <c r="J1234" s="789" t="s">
        <v>2592</v>
      </c>
      <c r="K1234" s="789" t="s">
        <v>2593</v>
      </c>
      <c r="L1234" s="789"/>
      <c r="M1234" s="789"/>
      <c r="N1234" s="789"/>
      <c r="O1234" s="789">
        <v>0</v>
      </c>
      <c r="P1234" s="789"/>
      <c r="Q1234" s="789">
        <v>0</v>
      </c>
      <c r="R1234" s="789"/>
      <c r="S1234" s="790">
        <f t="shared" si="23"/>
        <v>1</v>
      </c>
      <c r="T1234" s="789"/>
      <c r="U1234" s="789"/>
    </row>
    <row r="1235" spans="1:21" ht="18" thickBot="1">
      <c r="A1235" s="791" t="s">
        <v>138</v>
      </c>
      <c r="B1235" s="786"/>
      <c r="C1235" s="787" t="s">
        <v>140</v>
      </c>
      <c r="D1235" s="803" t="s">
        <v>140</v>
      </c>
      <c r="E1235" s="787"/>
      <c r="F1235" s="787" t="str">
        <f>IF($E1235 = "", "", VLOOKUP($E1235,'[1]levels of intervention'!$A$1:$B$12,2,FALSE))</f>
        <v/>
      </c>
      <c r="G1235" s="789"/>
      <c r="H1235" s="789" t="s">
        <v>2595</v>
      </c>
      <c r="I1235" s="789" t="s">
        <v>1358</v>
      </c>
      <c r="J1235" s="789" t="s">
        <v>2592</v>
      </c>
      <c r="K1235" s="789" t="s">
        <v>2593</v>
      </c>
      <c r="L1235" s="789"/>
      <c r="M1235" s="813" t="s">
        <v>2599</v>
      </c>
      <c r="N1235" s="789"/>
      <c r="O1235" s="789">
        <v>0</v>
      </c>
      <c r="P1235" s="789"/>
      <c r="Q1235" s="789">
        <v>0</v>
      </c>
      <c r="R1235" s="789"/>
      <c r="S1235" s="790">
        <f t="shared" si="23"/>
        <v>1</v>
      </c>
      <c r="T1235" s="789"/>
      <c r="U1235" s="789"/>
    </row>
    <row r="1236" spans="1:21" ht="31.8" thickBot="1">
      <c r="A1236" s="791" t="s">
        <v>138</v>
      </c>
      <c r="B1236" s="786"/>
      <c r="C1236" s="787" t="s">
        <v>140</v>
      </c>
      <c r="D1236" s="787" t="s">
        <v>140</v>
      </c>
      <c r="E1236" s="787" t="s">
        <v>2193</v>
      </c>
      <c r="F1236" s="787" t="str">
        <f>IF($E1236 = "", "", VLOOKUP($E1236,'[1]levels of intervention'!$A$1:$B$12,2,FALSE))</f>
        <v>secondary</v>
      </c>
      <c r="G1236" s="789"/>
      <c r="H1236" s="789" t="s">
        <v>2600</v>
      </c>
      <c r="I1236" s="789" t="s">
        <v>1358</v>
      </c>
      <c r="J1236" s="789">
        <v>4</v>
      </c>
      <c r="K1236" s="789" t="s">
        <v>2355</v>
      </c>
      <c r="L1236" s="789"/>
      <c r="M1236" s="813" t="s">
        <v>2601</v>
      </c>
      <c r="N1236" s="789"/>
      <c r="O1236" s="789">
        <v>0</v>
      </c>
      <c r="P1236" s="789"/>
      <c r="Q1236" s="789">
        <v>0</v>
      </c>
      <c r="R1236" s="789"/>
      <c r="S1236" s="790">
        <f t="shared" si="23"/>
        <v>1</v>
      </c>
      <c r="T1236" s="789"/>
      <c r="U1236" s="789"/>
    </row>
    <row r="1237" spans="1:21" ht="47.4" thickBot="1">
      <c r="A1237" s="791" t="s">
        <v>138</v>
      </c>
      <c r="B1237" s="786"/>
      <c r="C1237" s="787" t="s">
        <v>140</v>
      </c>
      <c r="D1237" s="787" t="s">
        <v>140</v>
      </c>
      <c r="E1237" s="787" t="s">
        <v>2162</v>
      </c>
      <c r="F1237" s="787" t="str">
        <f>IF($E1237 = "", "", VLOOKUP($E1237,'[1]levels of intervention'!$A$1:$B$12,2,FALSE))</f>
        <v>tertiary</v>
      </c>
      <c r="G1237" s="789"/>
      <c r="H1237" s="789" t="s">
        <v>2602</v>
      </c>
      <c r="I1237" s="789" t="s">
        <v>1358</v>
      </c>
      <c r="J1237" s="789">
        <v>1</v>
      </c>
      <c r="K1237" s="789" t="s">
        <v>2355</v>
      </c>
      <c r="L1237" s="789"/>
      <c r="M1237" s="813" t="s">
        <v>2603</v>
      </c>
      <c r="N1237" s="789"/>
      <c r="O1237" s="789">
        <v>0</v>
      </c>
      <c r="P1237" s="789"/>
      <c r="Q1237" s="789">
        <v>0</v>
      </c>
      <c r="R1237" s="789"/>
      <c r="S1237" s="790">
        <f t="shared" si="23"/>
        <v>1</v>
      </c>
      <c r="T1237" s="789"/>
      <c r="U1237" s="789"/>
    </row>
    <row r="1238" spans="1:21" ht="63" thickBot="1">
      <c r="A1238" s="791" t="s">
        <v>138</v>
      </c>
      <c r="B1238" s="786"/>
      <c r="C1238" s="811" t="s">
        <v>2604</v>
      </c>
      <c r="D1238" s="787" t="s">
        <v>2604</v>
      </c>
      <c r="E1238" s="803" t="s">
        <v>2605</v>
      </c>
      <c r="F1238" s="787" t="str">
        <f>IF($E1238 = "", "", VLOOKUP($E1238,'[1]levels of intervention'!$A$1:$B$12,2,FALSE))</f>
        <v>community/primary</v>
      </c>
      <c r="G1238" s="789"/>
      <c r="H1238" s="789" t="s">
        <v>2594</v>
      </c>
      <c r="I1238" s="789" t="s">
        <v>1358</v>
      </c>
      <c r="J1238" s="789">
        <v>1</v>
      </c>
      <c r="K1238" s="813" t="s">
        <v>2606</v>
      </c>
      <c r="L1238" s="789"/>
      <c r="M1238" s="813" t="s">
        <v>2607</v>
      </c>
      <c r="N1238" s="789"/>
      <c r="O1238" s="789">
        <v>0</v>
      </c>
      <c r="P1238" s="789"/>
      <c r="Q1238" s="789">
        <v>0</v>
      </c>
      <c r="R1238" s="789"/>
      <c r="S1238" s="790">
        <f t="shared" si="23"/>
        <v>1</v>
      </c>
      <c r="T1238" s="789"/>
      <c r="U1238" s="789"/>
    </row>
    <row r="1239" spans="1:21" ht="63" thickBot="1">
      <c r="A1239" s="791" t="s">
        <v>138</v>
      </c>
      <c r="B1239" s="786"/>
      <c r="C1239" s="811" t="s">
        <v>141</v>
      </c>
      <c r="D1239" s="787" t="s">
        <v>141</v>
      </c>
      <c r="E1239" s="787" t="s">
        <v>2193</v>
      </c>
      <c r="F1239" s="787" t="str">
        <f>IF($E1239 = "", "", VLOOKUP($E1239,'[1]levels of intervention'!$A$1:$B$12,2,FALSE))</f>
        <v>secondary</v>
      </c>
      <c r="G1239" s="789"/>
      <c r="H1239" s="789" t="s">
        <v>1098</v>
      </c>
      <c r="I1239" s="789" t="s">
        <v>1331</v>
      </c>
      <c r="J1239" s="789">
        <v>2</v>
      </c>
      <c r="K1239" s="789">
        <v>2</v>
      </c>
      <c r="L1239" s="789">
        <v>1</v>
      </c>
      <c r="M1239" s="789">
        <v>15</v>
      </c>
      <c r="N1239" s="789"/>
      <c r="O1239" s="789">
        <v>30</v>
      </c>
      <c r="P1239" s="789">
        <v>558.38</v>
      </c>
      <c r="Q1239" s="793">
        <v>16751.400000000001</v>
      </c>
      <c r="R1239" s="790">
        <v>0.5</v>
      </c>
      <c r="S1239" s="790">
        <f t="shared" si="23"/>
        <v>0.5</v>
      </c>
      <c r="T1239" s="789"/>
      <c r="U1239" s="789"/>
    </row>
    <row r="1240" spans="1:21" ht="94.2" thickBot="1">
      <c r="A1240" s="791" t="s">
        <v>138</v>
      </c>
      <c r="B1240" s="786"/>
      <c r="C1240" s="811" t="s">
        <v>141</v>
      </c>
      <c r="D1240" s="803" t="s">
        <v>141</v>
      </c>
      <c r="E1240" s="787"/>
      <c r="F1240" s="787" t="str">
        <f>IF($E1240 = "", "", VLOOKUP($E1240,'[1]levels of intervention'!$A$1:$B$12,2,FALSE))</f>
        <v/>
      </c>
      <c r="G1240" s="789"/>
      <c r="H1240" s="789" t="s">
        <v>1103</v>
      </c>
      <c r="I1240" s="789" t="s">
        <v>1331</v>
      </c>
      <c r="J1240" s="789">
        <v>1</v>
      </c>
      <c r="K1240" s="789">
        <v>0.25</v>
      </c>
      <c r="L1240" s="789">
        <v>1</v>
      </c>
      <c r="M1240" s="789">
        <v>6</v>
      </c>
      <c r="N1240" s="789" t="s">
        <v>2608</v>
      </c>
      <c r="O1240" s="789">
        <v>1.5</v>
      </c>
      <c r="P1240" s="789">
        <v>6.91</v>
      </c>
      <c r="Q1240" s="789">
        <v>10.37</v>
      </c>
      <c r="R1240" s="790">
        <v>0.25</v>
      </c>
      <c r="S1240" s="790">
        <f t="shared" si="23"/>
        <v>0.25</v>
      </c>
      <c r="T1240" s="789"/>
      <c r="U1240" s="789"/>
    </row>
    <row r="1241" spans="1:21" ht="31.8" thickBot="1">
      <c r="A1241" s="791" t="s">
        <v>138</v>
      </c>
      <c r="B1241" s="786"/>
      <c r="C1241" s="811" t="s">
        <v>141</v>
      </c>
      <c r="D1241" s="787" t="s">
        <v>141</v>
      </c>
      <c r="E1241" s="787" t="s">
        <v>2162</v>
      </c>
      <c r="F1241" s="787" t="str">
        <f>IF($E1241 = "", "", VLOOKUP($E1241,'[1]levels of intervention'!$A$1:$B$12,2,FALSE))</f>
        <v>tertiary</v>
      </c>
      <c r="G1241" s="789"/>
      <c r="H1241" s="789" t="s">
        <v>1104</v>
      </c>
      <c r="I1241" s="789" t="s">
        <v>1331</v>
      </c>
      <c r="J1241" s="789">
        <v>1</v>
      </c>
      <c r="K1241" s="789">
        <v>0.25</v>
      </c>
      <c r="L1241" s="789">
        <v>3</v>
      </c>
      <c r="M1241" s="789">
        <v>6</v>
      </c>
      <c r="N1241" s="789" t="s">
        <v>2608</v>
      </c>
      <c r="O1241" s="789">
        <v>4.5</v>
      </c>
      <c r="P1241" s="789">
        <v>449.49</v>
      </c>
      <c r="Q1241" s="793">
        <v>2022.71</v>
      </c>
      <c r="R1241" s="790">
        <v>0.25</v>
      </c>
      <c r="S1241" s="790">
        <f t="shared" si="23"/>
        <v>0.25</v>
      </c>
      <c r="T1241" s="789"/>
      <c r="U1241" s="789"/>
    </row>
    <row r="1242" spans="1:21" ht="31.8" thickBot="1">
      <c r="A1242" s="791" t="s">
        <v>138</v>
      </c>
      <c r="B1242" s="786"/>
      <c r="C1242" s="811" t="s">
        <v>141</v>
      </c>
      <c r="D1242" s="803" t="s">
        <v>141</v>
      </c>
      <c r="E1242" s="787"/>
      <c r="F1242" s="787" t="str">
        <f>IF($E1242 = "", "", VLOOKUP($E1242,'[1]levels of intervention'!$A$1:$B$12,2,FALSE))</f>
        <v/>
      </c>
      <c r="G1242" s="789"/>
      <c r="H1242" s="789" t="s">
        <v>1105</v>
      </c>
      <c r="I1242" s="789" t="s">
        <v>1331</v>
      </c>
      <c r="J1242" s="789">
        <v>1</v>
      </c>
      <c r="K1242" s="789">
        <v>1</v>
      </c>
      <c r="L1242" s="789">
        <v>2</v>
      </c>
      <c r="M1242" s="789">
        <v>180</v>
      </c>
      <c r="N1242" s="789" t="s">
        <v>1546</v>
      </c>
      <c r="O1242" s="789">
        <v>360</v>
      </c>
      <c r="P1242" s="789">
        <v>8.57</v>
      </c>
      <c r="Q1242" s="793">
        <v>3085.2</v>
      </c>
      <c r="R1242" s="790">
        <v>0.1</v>
      </c>
      <c r="S1242" s="790">
        <f t="shared" si="23"/>
        <v>0.1</v>
      </c>
      <c r="T1242" s="789"/>
      <c r="U1242" s="789"/>
    </row>
    <row r="1243" spans="1:21" ht="31.8" thickBot="1">
      <c r="A1243" s="791" t="s">
        <v>138</v>
      </c>
      <c r="B1243" s="786"/>
      <c r="C1243" s="811" t="s">
        <v>141</v>
      </c>
      <c r="D1243" s="803" t="s">
        <v>141</v>
      </c>
      <c r="E1243" s="787"/>
      <c r="F1243" s="787" t="str">
        <f>IF($E1243 = "", "", VLOOKUP($E1243,'[1]levels of intervention'!$A$1:$B$12,2,FALSE))</f>
        <v/>
      </c>
      <c r="G1243" s="789"/>
      <c r="H1243" s="789" t="s">
        <v>1102</v>
      </c>
      <c r="I1243" s="789" t="s">
        <v>1331</v>
      </c>
      <c r="J1243" s="789">
        <v>1</v>
      </c>
      <c r="K1243" s="789">
        <v>1</v>
      </c>
      <c r="L1243" s="789">
        <v>2</v>
      </c>
      <c r="M1243" s="789">
        <v>180</v>
      </c>
      <c r="N1243" s="789" t="s">
        <v>1546</v>
      </c>
      <c r="O1243" s="789">
        <v>360</v>
      </c>
      <c r="P1243" s="789">
        <v>12.01</v>
      </c>
      <c r="Q1243" s="793">
        <v>4323.6000000000004</v>
      </c>
      <c r="R1243" s="790">
        <v>0.1</v>
      </c>
      <c r="S1243" s="790">
        <f t="shared" si="23"/>
        <v>0.1</v>
      </c>
      <c r="T1243" s="789"/>
      <c r="U1243" s="789" t="s">
        <v>1635</v>
      </c>
    </row>
    <row r="1244" spans="1:21" ht="78.599999999999994" thickBot="1">
      <c r="A1244" s="791" t="s">
        <v>138</v>
      </c>
      <c r="B1244" s="786"/>
      <c r="C1244" s="811" t="s">
        <v>141</v>
      </c>
      <c r="D1244" s="803" t="s">
        <v>141</v>
      </c>
      <c r="E1244" s="787"/>
      <c r="F1244" s="787" t="str">
        <f>IF($E1244 = "", "", VLOOKUP($E1244,'[1]levels of intervention'!$A$1:$B$12,2,FALSE))</f>
        <v/>
      </c>
      <c r="G1244" s="789"/>
      <c r="H1244" s="789" t="s">
        <v>1101</v>
      </c>
      <c r="I1244" s="789" t="s">
        <v>1331</v>
      </c>
      <c r="J1244" s="789">
        <v>1</v>
      </c>
      <c r="K1244" s="789">
        <v>1</v>
      </c>
      <c r="L1244" s="789">
        <v>1</v>
      </c>
      <c r="M1244" s="789">
        <v>180</v>
      </c>
      <c r="N1244" s="789" t="s">
        <v>1546</v>
      </c>
      <c r="O1244" s="789">
        <v>180</v>
      </c>
      <c r="P1244" s="789">
        <v>10.3407</v>
      </c>
      <c r="Q1244" s="793">
        <v>1861.33</v>
      </c>
      <c r="R1244" s="790">
        <v>0.1</v>
      </c>
      <c r="S1244" s="790">
        <f t="shared" si="23"/>
        <v>0.1</v>
      </c>
      <c r="T1244" s="789"/>
      <c r="U1244" s="789" t="s">
        <v>2609</v>
      </c>
    </row>
    <row r="1245" spans="1:21" ht="31.8" thickBot="1">
      <c r="A1245" s="791" t="s">
        <v>138</v>
      </c>
      <c r="B1245" s="786"/>
      <c r="C1245" s="811" t="s">
        <v>142</v>
      </c>
      <c r="D1245" s="803" t="s">
        <v>142</v>
      </c>
      <c r="E1245" s="787"/>
      <c r="F1245" s="787" t="str">
        <f>IF($E1245 = "", "", VLOOKUP($E1245,'[1]levels of intervention'!$A$1:$B$12,2,FALSE))</f>
        <v/>
      </c>
      <c r="G1245" s="789"/>
      <c r="H1245" s="789" t="s">
        <v>1105</v>
      </c>
      <c r="I1245" s="789" t="s">
        <v>1331</v>
      </c>
      <c r="J1245" s="789">
        <v>1</v>
      </c>
      <c r="K1245" s="789">
        <v>1</v>
      </c>
      <c r="L1245" s="789">
        <v>2</v>
      </c>
      <c r="M1245" s="789">
        <v>365</v>
      </c>
      <c r="N1245" s="789" t="s">
        <v>1546</v>
      </c>
      <c r="O1245" s="789">
        <v>730</v>
      </c>
      <c r="P1245" s="789">
        <v>8.57</v>
      </c>
      <c r="Q1245" s="793">
        <v>6256.1</v>
      </c>
      <c r="R1245" s="790">
        <v>0.5</v>
      </c>
      <c r="S1245" s="790">
        <f t="shared" si="23"/>
        <v>0.5</v>
      </c>
      <c r="T1245" s="789"/>
      <c r="U1245" s="789"/>
    </row>
    <row r="1246" spans="1:21" ht="31.8" thickBot="1">
      <c r="A1246" s="791" t="s">
        <v>138</v>
      </c>
      <c r="B1246" s="789"/>
      <c r="C1246" s="811" t="s">
        <v>142</v>
      </c>
      <c r="D1246" s="803" t="s">
        <v>142</v>
      </c>
      <c r="E1246" s="789"/>
      <c r="F1246" s="787" t="str">
        <f>IF($E1246 = "", "", VLOOKUP($E1246,'[1]levels of intervention'!$A$1:$B$12,2,FALSE))</f>
        <v/>
      </c>
      <c r="G1246" s="789"/>
      <c r="H1246" s="789" t="s">
        <v>1111</v>
      </c>
      <c r="I1246" s="789" t="s">
        <v>1331</v>
      </c>
      <c r="J1246" s="806">
        <v>2</v>
      </c>
      <c r="K1246" s="806">
        <v>1</v>
      </c>
      <c r="L1246" s="806">
        <v>3</v>
      </c>
      <c r="M1246" s="806">
        <v>365</v>
      </c>
      <c r="N1246" s="789" t="s">
        <v>1546</v>
      </c>
      <c r="O1246" s="806">
        <v>1095</v>
      </c>
      <c r="P1246" s="806">
        <v>5.99</v>
      </c>
      <c r="Q1246" s="808">
        <v>6559.05</v>
      </c>
      <c r="R1246" s="807">
        <v>0.5</v>
      </c>
      <c r="S1246" s="790">
        <f t="shared" si="23"/>
        <v>0.5</v>
      </c>
      <c r="T1246" s="789"/>
      <c r="U1246" s="789"/>
    </row>
    <row r="1247" spans="1:21" ht="47.4" thickBot="1">
      <c r="A1247" s="791" t="s">
        <v>138</v>
      </c>
      <c r="B1247" s="786"/>
      <c r="C1247" s="811" t="s">
        <v>142</v>
      </c>
      <c r="D1247" s="803" t="s">
        <v>142</v>
      </c>
      <c r="E1247" s="787"/>
      <c r="F1247" s="787" t="str">
        <f>IF($E1247 = "", "", VLOOKUP($E1247,'[1]levels of intervention'!$A$1:$B$12,2,FALSE))</f>
        <v/>
      </c>
      <c r="G1247" s="789"/>
      <c r="H1247" s="789" t="s">
        <v>1110</v>
      </c>
      <c r="I1247" s="789" t="s">
        <v>1331</v>
      </c>
      <c r="J1247" s="789">
        <v>2</v>
      </c>
      <c r="K1247" s="789">
        <v>1</v>
      </c>
      <c r="L1247" s="789">
        <v>1</v>
      </c>
      <c r="M1247" s="789">
        <v>365</v>
      </c>
      <c r="N1247" s="789" t="s">
        <v>1546</v>
      </c>
      <c r="O1247" s="789">
        <v>365</v>
      </c>
      <c r="P1247" s="789">
        <v>12.24</v>
      </c>
      <c r="Q1247" s="793">
        <v>4467.6000000000004</v>
      </c>
      <c r="R1247" s="790">
        <v>0.2</v>
      </c>
      <c r="S1247" s="790">
        <f t="shared" si="23"/>
        <v>0.2</v>
      </c>
      <c r="T1247" s="789"/>
      <c r="U1247" s="789"/>
    </row>
    <row r="1248" spans="1:21" ht="47.4" thickBot="1">
      <c r="A1248" s="791" t="s">
        <v>138</v>
      </c>
      <c r="B1248" s="786"/>
      <c r="C1248" s="811" t="s">
        <v>142</v>
      </c>
      <c r="D1248" s="787" t="s">
        <v>142</v>
      </c>
      <c r="E1248" s="787" t="s">
        <v>2162</v>
      </c>
      <c r="F1248" s="787" t="str">
        <f>IF($E1248 = "", "", VLOOKUP($E1248,'[1]levels of intervention'!$A$1:$B$12,2,FALSE))</f>
        <v>tertiary</v>
      </c>
      <c r="G1248" s="789"/>
      <c r="H1248" s="789" t="s">
        <v>1090</v>
      </c>
      <c r="I1248" s="789" t="s">
        <v>1331</v>
      </c>
      <c r="J1248" s="789">
        <v>4</v>
      </c>
      <c r="K1248" s="789">
        <v>1</v>
      </c>
      <c r="L1248" s="789">
        <v>3</v>
      </c>
      <c r="M1248" s="789">
        <v>365</v>
      </c>
      <c r="N1248" s="789" t="s">
        <v>1546</v>
      </c>
      <c r="O1248" s="789">
        <v>1095</v>
      </c>
      <c r="P1248" s="789">
        <v>11.58</v>
      </c>
      <c r="Q1248" s="793">
        <v>12677.11</v>
      </c>
      <c r="R1248" s="790">
        <v>0.2</v>
      </c>
      <c r="S1248" s="790">
        <f t="shared" si="23"/>
        <v>0.2</v>
      </c>
      <c r="T1248" s="789"/>
      <c r="U1248" s="789"/>
    </row>
    <row r="1249" spans="1:21" ht="31.8" thickBot="1">
      <c r="A1249" s="791" t="s">
        <v>138</v>
      </c>
      <c r="B1249" s="786"/>
      <c r="C1249" s="811" t="s">
        <v>142</v>
      </c>
      <c r="D1249" s="803" t="s">
        <v>142</v>
      </c>
      <c r="E1249" s="787"/>
      <c r="F1249" s="787" t="str">
        <f>IF($E1249 = "", "", VLOOKUP($E1249,'[1]levels of intervention'!$A$1:$B$12,2,FALSE))</f>
        <v/>
      </c>
      <c r="G1249" s="789"/>
      <c r="H1249" s="789" t="s">
        <v>1093</v>
      </c>
      <c r="I1249" s="789" t="s">
        <v>1331</v>
      </c>
      <c r="J1249" s="789">
        <v>4</v>
      </c>
      <c r="K1249" s="789">
        <v>4</v>
      </c>
      <c r="L1249" s="789">
        <v>3</v>
      </c>
      <c r="M1249" s="789">
        <v>365</v>
      </c>
      <c r="N1249" s="789" t="s">
        <v>1546</v>
      </c>
      <c r="O1249" s="789">
        <v>4380</v>
      </c>
      <c r="P1249" s="789">
        <v>38.19</v>
      </c>
      <c r="Q1249" s="793">
        <v>167272.20000000001</v>
      </c>
      <c r="R1249" s="790">
        <v>0.2</v>
      </c>
      <c r="S1249" s="790">
        <f t="shared" si="23"/>
        <v>0.2</v>
      </c>
      <c r="T1249" s="789"/>
      <c r="U1249" s="789"/>
    </row>
    <row r="1250" spans="1:21" ht="31.8" thickBot="1">
      <c r="A1250" s="791" t="s">
        <v>138</v>
      </c>
      <c r="B1250" s="786"/>
      <c r="C1250" s="811" t="s">
        <v>142</v>
      </c>
      <c r="D1250" s="803" t="s">
        <v>142</v>
      </c>
      <c r="E1250" s="787"/>
      <c r="F1250" s="787" t="str">
        <f>IF($E1250 = "", "", VLOOKUP($E1250,'[1]levels of intervention'!$A$1:$B$12,2,FALSE))</f>
        <v/>
      </c>
      <c r="G1250" s="789"/>
      <c r="H1250" s="827" t="s">
        <v>1108</v>
      </c>
      <c r="I1250" s="789" t="s">
        <v>1331</v>
      </c>
      <c r="J1250" s="789"/>
      <c r="K1250" s="789">
        <v>2</v>
      </c>
      <c r="L1250" s="789">
        <v>1</v>
      </c>
      <c r="M1250" s="789">
        <v>15</v>
      </c>
      <c r="N1250" s="789" t="s">
        <v>1546</v>
      </c>
      <c r="O1250" s="789">
        <v>30</v>
      </c>
      <c r="P1250" s="789">
        <v>121.25</v>
      </c>
      <c r="Q1250" s="793">
        <v>3637.5</v>
      </c>
      <c r="R1250" s="790">
        <v>0.2</v>
      </c>
      <c r="S1250" s="790">
        <f t="shared" si="23"/>
        <v>0.2</v>
      </c>
      <c r="T1250" s="789"/>
      <c r="U1250" s="789"/>
    </row>
    <row r="1251" spans="1:21" ht="31.8" thickBot="1">
      <c r="A1251" s="791" t="s">
        <v>138</v>
      </c>
      <c r="B1251" s="786"/>
      <c r="C1251" s="811" t="s">
        <v>142</v>
      </c>
      <c r="D1251" s="803" t="s">
        <v>142</v>
      </c>
      <c r="E1251" s="787"/>
      <c r="F1251" s="787" t="str">
        <f>IF($E1251 = "", "", VLOOKUP($E1251,'[1]levels of intervention'!$A$1:$B$12,2,FALSE))</f>
        <v/>
      </c>
      <c r="G1251" s="789"/>
      <c r="H1251" s="827" t="s">
        <v>1094</v>
      </c>
      <c r="I1251" s="789" t="s">
        <v>1331</v>
      </c>
      <c r="J1251" s="789"/>
      <c r="K1251" s="789">
        <v>1</v>
      </c>
      <c r="L1251" s="789">
        <v>1</v>
      </c>
      <c r="M1251" s="789">
        <v>15</v>
      </c>
      <c r="N1251" s="789" t="s">
        <v>1546</v>
      </c>
      <c r="O1251" s="789">
        <v>15</v>
      </c>
      <c r="P1251" s="789">
        <v>200</v>
      </c>
      <c r="Q1251" s="793">
        <v>3000</v>
      </c>
      <c r="R1251" s="790">
        <v>0.2</v>
      </c>
      <c r="S1251" s="790">
        <f t="shared" si="23"/>
        <v>0.2</v>
      </c>
      <c r="T1251" s="789"/>
      <c r="U1251" s="789"/>
    </row>
    <row r="1252" spans="1:21" ht="31.8" thickBot="1">
      <c r="A1252" s="791" t="s">
        <v>138</v>
      </c>
      <c r="B1252" s="786"/>
      <c r="C1252" s="811" t="s">
        <v>142</v>
      </c>
      <c r="D1252" s="803" t="s">
        <v>142</v>
      </c>
      <c r="E1252" s="787"/>
      <c r="F1252" s="787" t="str">
        <f>IF($E1252 = "", "", VLOOKUP($E1252,'[1]levels of intervention'!$A$1:$B$12,2,FALSE))</f>
        <v/>
      </c>
      <c r="G1252" s="789"/>
      <c r="H1252" s="827" t="s">
        <v>1109</v>
      </c>
      <c r="I1252" s="789" t="s">
        <v>1331</v>
      </c>
      <c r="J1252" s="789"/>
      <c r="K1252" s="789">
        <v>1</v>
      </c>
      <c r="L1252" s="789">
        <v>1</v>
      </c>
      <c r="M1252" s="789">
        <v>15</v>
      </c>
      <c r="N1252" s="789" t="s">
        <v>1546</v>
      </c>
      <c r="O1252" s="789">
        <v>15</v>
      </c>
      <c r="P1252" s="789">
        <v>35.369999999999997</v>
      </c>
      <c r="Q1252" s="789">
        <v>530.54999999999995</v>
      </c>
      <c r="R1252" s="790">
        <v>0.2</v>
      </c>
      <c r="S1252" s="790">
        <f t="shared" si="23"/>
        <v>0.2</v>
      </c>
      <c r="T1252" s="789"/>
      <c r="U1252" s="789"/>
    </row>
    <row r="1253" spans="1:21" ht="47.4" thickBot="1">
      <c r="A1253" s="791" t="s">
        <v>138</v>
      </c>
      <c r="B1253" s="786"/>
      <c r="C1253" s="811" t="s">
        <v>730</v>
      </c>
      <c r="D1253" s="803" t="s">
        <v>2610</v>
      </c>
      <c r="E1253" s="787"/>
      <c r="F1253" s="787" t="str">
        <f>IF($E1253 = "", "", VLOOKUP($E1253,'[1]levels of intervention'!$A$1:$B$12,2,FALSE))</f>
        <v/>
      </c>
      <c r="G1253" s="789"/>
      <c r="H1253" s="789" t="s">
        <v>1090</v>
      </c>
      <c r="I1253" s="789" t="s">
        <v>1331</v>
      </c>
      <c r="J1253" s="789">
        <v>2</v>
      </c>
      <c r="K1253" s="789" t="s">
        <v>2611</v>
      </c>
      <c r="L1253" s="789"/>
      <c r="M1253" s="789"/>
      <c r="N1253" s="789"/>
      <c r="O1253" s="789">
        <v>0</v>
      </c>
      <c r="P1253" s="789">
        <v>11.58</v>
      </c>
      <c r="Q1253" s="789">
        <v>0</v>
      </c>
      <c r="R1253" s="789"/>
      <c r="S1253" s="790">
        <f t="shared" si="23"/>
        <v>1</v>
      </c>
      <c r="T1253" s="789"/>
      <c r="U1253" s="789"/>
    </row>
    <row r="1254" spans="1:21" ht="63" thickBot="1">
      <c r="A1254" s="791" t="s">
        <v>138</v>
      </c>
      <c r="B1254" s="786"/>
      <c r="C1254" s="811" t="s">
        <v>730</v>
      </c>
      <c r="D1254" s="787"/>
      <c r="E1254" s="787"/>
      <c r="F1254" s="787" t="str">
        <f>IF($E1254 = "", "", VLOOKUP($E1254,'[1]levels of intervention'!$A$1:$B$12,2,FALSE))</f>
        <v/>
      </c>
      <c r="G1254" s="789"/>
      <c r="H1254" s="789" t="s">
        <v>823</v>
      </c>
      <c r="I1254" s="789" t="s">
        <v>1331</v>
      </c>
      <c r="J1254" s="789">
        <v>1</v>
      </c>
      <c r="K1254" s="789">
        <v>1</v>
      </c>
      <c r="L1254" s="789"/>
      <c r="M1254" s="789"/>
      <c r="N1254" s="789"/>
      <c r="O1254" s="789">
        <v>1</v>
      </c>
      <c r="P1254" s="789">
        <v>121.25</v>
      </c>
      <c r="Q1254" s="789">
        <v>121.25</v>
      </c>
      <c r="R1254" s="789"/>
      <c r="S1254" s="790">
        <f t="shared" si="23"/>
        <v>1</v>
      </c>
      <c r="T1254" s="789"/>
      <c r="U1254" s="789"/>
    </row>
    <row r="1255" spans="1:21" ht="47.4" thickBot="1">
      <c r="A1255" s="791" t="s">
        <v>138</v>
      </c>
      <c r="B1255" s="786"/>
      <c r="C1255" s="811" t="s">
        <v>730</v>
      </c>
      <c r="D1255" s="787"/>
      <c r="E1255" s="787"/>
      <c r="F1255" s="787" t="str">
        <f>IF($E1255 = "", "", VLOOKUP($E1255,'[1]levels of intervention'!$A$1:$B$12,2,FALSE))</f>
        <v/>
      </c>
      <c r="G1255" s="789"/>
      <c r="H1255" s="789" t="s">
        <v>1094</v>
      </c>
      <c r="I1255" s="789" t="s">
        <v>1331</v>
      </c>
      <c r="J1255" s="789">
        <v>1</v>
      </c>
      <c r="K1255" s="789">
        <v>1</v>
      </c>
      <c r="L1255" s="789">
        <v>1</v>
      </c>
      <c r="M1255" s="789">
        <v>1</v>
      </c>
      <c r="N1255" s="789" t="s">
        <v>2388</v>
      </c>
      <c r="O1255" s="789">
        <v>1</v>
      </c>
      <c r="P1255" s="789">
        <v>220.85</v>
      </c>
      <c r="Q1255" s="789">
        <v>220.85</v>
      </c>
      <c r="R1255" s="789"/>
      <c r="S1255" s="790">
        <f t="shared" si="23"/>
        <v>1</v>
      </c>
      <c r="T1255" s="789"/>
      <c r="U1255" s="809" t="s">
        <v>938</v>
      </c>
    </row>
    <row r="1256" spans="1:21" ht="94.2" thickBot="1">
      <c r="A1256" s="791" t="s">
        <v>138</v>
      </c>
      <c r="B1256" s="786"/>
      <c r="C1256" s="811" t="s">
        <v>143</v>
      </c>
      <c r="D1256" s="787" t="s">
        <v>143</v>
      </c>
      <c r="E1256" s="787" t="s">
        <v>2171</v>
      </c>
      <c r="F1256" s="787" t="str">
        <f>IF($E1256 = "", "", VLOOKUP($E1256,'[1]levels of intervention'!$A$1:$B$12,2,FALSE))</f>
        <v>primary</v>
      </c>
      <c r="G1256" s="789"/>
      <c r="H1256" s="789" t="s">
        <v>932</v>
      </c>
      <c r="I1256" s="789" t="s">
        <v>1331</v>
      </c>
      <c r="J1256" s="789">
        <v>4</v>
      </c>
      <c r="K1256" s="789">
        <v>1</v>
      </c>
      <c r="L1256" s="789">
        <v>1</v>
      </c>
      <c r="M1256" s="789">
        <v>4</v>
      </c>
      <c r="N1256" s="789"/>
      <c r="O1256" s="789">
        <v>4</v>
      </c>
      <c r="P1256" s="789">
        <v>37.690399999999997</v>
      </c>
      <c r="Q1256" s="789">
        <v>150.76</v>
      </c>
      <c r="R1256" s="790">
        <v>1</v>
      </c>
      <c r="S1256" s="790">
        <f t="shared" si="23"/>
        <v>1</v>
      </c>
      <c r="T1256" s="789">
        <v>150</v>
      </c>
      <c r="U1256" s="789"/>
    </row>
    <row r="1257" spans="1:21" ht="31.8" thickBot="1">
      <c r="A1257" s="791" t="s">
        <v>138</v>
      </c>
      <c r="B1257" s="786"/>
      <c r="C1257" s="811" t="s">
        <v>143</v>
      </c>
      <c r="D1257" s="787" t="s">
        <v>143</v>
      </c>
      <c r="E1257" s="787" t="s">
        <v>2171</v>
      </c>
      <c r="F1257" s="787" t="str">
        <f>IF($E1257 = "", "", VLOOKUP($E1257,'[1]levels of intervention'!$A$1:$B$12,2,FALSE))</f>
        <v>primary</v>
      </c>
      <c r="G1257" s="789"/>
      <c r="H1257" s="789" t="s">
        <v>1091</v>
      </c>
      <c r="I1257" s="789" t="s">
        <v>1331</v>
      </c>
      <c r="J1257" s="789"/>
      <c r="K1257" s="789">
        <v>1</v>
      </c>
      <c r="L1257" s="789">
        <v>2</v>
      </c>
      <c r="M1257" s="789">
        <v>365</v>
      </c>
      <c r="N1257" s="789" t="s">
        <v>1546</v>
      </c>
      <c r="O1257" s="789">
        <v>730</v>
      </c>
      <c r="P1257" s="789">
        <v>4.26</v>
      </c>
      <c r="Q1257" s="793">
        <v>3109.8</v>
      </c>
      <c r="R1257" s="828">
        <v>0.8</v>
      </c>
      <c r="S1257" s="790">
        <f t="shared" si="23"/>
        <v>0.8</v>
      </c>
      <c r="T1257" s="789"/>
      <c r="U1257" s="789" t="s">
        <v>1875</v>
      </c>
    </row>
    <row r="1258" spans="1:21" ht="47.4" thickBot="1">
      <c r="A1258" s="791" t="s">
        <v>138</v>
      </c>
      <c r="B1258" s="786"/>
      <c r="C1258" s="811" t="s">
        <v>143</v>
      </c>
      <c r="D1258" s="787" t="s">
        <v>143</v>
      </c>
      <c r="E1258" s="787" t="s">
        <v>2171</v>
      </c>
      <c r="F1258" s="787" t="str">
        <f>IF($E1258 = "", "", VLOOKUP($E1258,'[1]levels of intervention'!$A$1:$B$12,2,FALSE))</f>
        <v>primary</v>
      </c>
      <c r="G1258" s="789"/>
      <c r="H1258" s="789" t="s">
        <v>1090</v>
      </c>
      <c r="I1258" s="789" t="s">
        <v>1331</v>
      </c>
      <c r="J1258" s="789">
        <v>3</v>
      </c>
      <c r="K1258" s="789">
        <v>1</v>
      </c>
      <c r="L1258" s="789">
        <v>3</v>
      </c>
      <c r="M1258" s="789">
        <v>365</v>
      </c>
      <c r="N1258" s="789" t="s">
        <v>1546</v>
      </c>
      <c r="O1258" s="789">
        <v>1095</v>
      </c>
      <c r="P1258" s="789">
        <v>11.58</v>
      </c>
      <c r="Q1258" s="793">
        <v>12677.11</v>
      </c>
      <c r="R1258" s="790">
        <v>0.1</v>
      </c>
      <c r="S1258" s="790">
        <f t="shared" si="23"/>
        <v>0.1</v>
      </c>
      <c r="T1258" s="789"/>
      <c r="U1258" s="789"/>
    </row>
    <row r="1259" spans="1:21" ht="94.2" thickBot="1">
      <c r="A1259" s="791" t="s">
        <v>138</v>
      </c>
      <c r="B1259" s="786"/>
      <c r="C1259" s="811" t="s">
        <v>143</v>
      </c>
      <c r="D1259" s="787" t="s">
        <v>143</v>
      </c>
      <c r="E1259" s="787" t="s">
        <v>2171</v>
      </c>
      <c r="F1259" s="787" t="str">
        <f>IF($E1259 = "", "", VLOOKUP($E1259,'[1]levels of intervention'!$A$1:$B$12,2,FALSE))</f>
        <v>primary</v>
      </c>
      <c r="G1259" s="789"/>
      <c r="H1259" s="789" t="s">
        <v>1092</v>
      </c>
      <c r="I1259" s="789" t="s">
        <v>1331</v>
      </c>
      <c r="J1259" s="789">
        <v>4</v>
      </c>
      <c r="K1259" s="789">
        <v>4</v>
      </c>
      <c r="L1259" s="789">
        <v>3</v>
      </c>
      <c r="M1259" s="789">
        <v>365</v>
      </c>
      <c r="N1259" s="789" t="s">
        <v>1546</v>
      </c>
      <c r="O1259" s="789">
        <v>4380</v>
      </c>
      <c r="P1259" s="789">
        <v>3.5846200000000001</v>
      </c>
      <c r="Q1259" s="793">
        <v>15700.64</v>
      </c>
      <c r="R1259" s="828">
        <v>0.1</v>
      </c>
      <c r="S1259" s="790">
        <f t="shared" si="23"/>
        <v>0.1</v>
      </c>
      <c r="T1259" s="789"/>
      <c r="U1259" s="789" t="s">
        <v>2138</v>
      </c>
    </row>
    <row r="1260" spans="1:21" ht="31.8" thickBot="1">
      <c r="A1260" s="791" t="s">
        <v>138</v>
      </c>
      <c r="B1260" s="786"/>
      <c r="C1260" s="811" t="s">
        <v>143</v>
      </c>
      <c r="D1260" s="787" t="s">
        <v>143</v>
      </c>
      <c r="E1260" s="787" t="s">
        <v>2171</v>
      </c>
      <c r="F1260" s="787" t="str">
        <f>IF($E1260 = "", "", VLOOKUP($E1260,'[1]levels of intervention'!$A$1:$B$12,2,FALSE))</f>
        <v>primary</v>
      </c>
      <c r="G1260" s="789"/>
      <c r="H1260" s="789" t="s">
        <v>1093</v>
      </c>
      <c r="I1260" s="789" t="s">
        <v>1331</v>
      </c>
      <c r="J1260" s="789"/>
      <c r="K1260" s="789">
        <v>1</v>
      </c>
      <c r="L1260" s="789">
        <v>2</v>
      </c>
      <c r="M1260" s="789">
        <v>365</v>
      </c>
      <c r="N1260" s="789" t="s">
        <v>1546</v>
      </c>
      <c r="O1260" s="789">
        <v>730</v>
      </c>
      <c r="P1260" s="789">
        <v>38.19</v>
      </c>
      <c r="Q1260" s="793">
        <v>27878.7</v>
      </c>
      <c r="R1260" s="790">
        <v>0.1</v>
      </c>
      <c r="S1260" s="790">
        <f t="shared" si="23"/>
        <v>0.1</v>
      </c>
      <c r="T1260" s="789"/>
      <c r="U1260" s="789"/>
    </row>
    <row r="1261" spans="1:21" ht="31.8" thickBot="1">
      <c r="A1261" s="791" t="s">
        <v>138</v>
      </c>
      <c r="B1261" s="786"/>
      <c r="C1261" s="811" t="s">
        <v>737</v>
      </c>
      <c r="D1261" s="787" t="s">
        <v>737</v>
      </c>
      <c r="E1261" s="787" t="s">
        <v>2193</v>
      </c>
      <c r="F1261" s="787" t="str">
        <f>IF($E1261 = "", "", VLOOKUP($E1261,'[1]levels of intervention'!$A$1:$B$12,2,FALSE))</f>
        <v>secondary</v>
      </c>
      <c r="G1261" s="789"/>
      <c r="H1261" s="812" t="s">
        <v>1113</v>
      </c>
      <c r="I1261" s="789" t="s">
        <v>1331</v>
      </c>
      <c r="J1261" s="789">
        <v>2</v>
      </c>
      <c r="K1261" s="789">
        <v>30</v>
      </c>
      <c r="L1261" s="789">
        <v>1</v>
      </c>
      <c r="M1261" s="789">
        <v>12</v>
      </c>
      <c r="N1261" s="789"/>
      <c r="O1261" s="789">
        <v>360</v>
      </c>
      <c r="P1261" s="789">
        <v>160.62</v>
      </c>
      <c r="Q1261" s="793">
        <v>57823.199999999997</v>
      </c>
      <c r="R1261" s="790">
        <v>1</v>
      </c>
      <c r="S1261" s="790">
        <f t="shared" si="23"/>
        <v>1</v>
      </c>
      <c r="T1261" s="789"/>
      <c r="U1261" s="789"/>
    </row>
    <row r="1262" spans="1:21" ht="94.2" thickBot="1">
      <c r="A1262" s="791" t="s">
        <v>138</v>
      </c>
      <c r="B1262" s="786"/>
      <c r="C1262" s="811" t="s">
        <v>737</v>
      </c>
      <c r="D1262" s="787" t="s">
        <v>737</v>
      </c>
      <c r="E1262" s="787" t="s">
        <v>2171</v>
      </c>
      <c r="F1262" s="787" t="str">
        <f>IF($E1262 = "", "", VLOOKUP($E1262,'[1]levels of intervention'!$A$1:$B$12,2,FALSE))</f>
        <v>primary</v>
      </c>
      <c r="G1262" s="789"/>
      <c r="H1262" s="789" t="s">
        <v>1103</v>
      </c>
      <c r="I1262" s="789" t="s">
        <v>1331</v>
      </c>
      <c r="J1262" s="789">
        <v>1</v>
      </c>
      <c r="K1262" s="789">
        <v>90</v>
      </c>
      <c r="L1262" s="789">
        <v>1</v>
      </c>
      <c r="M1262" s="789">
        <v>12</v>
      </c>
      <c r="N1262" s="789"/>
      <c r="O1262" s="789">
        <v>1080</v>
      </c>
      <c r="P1262" s="789">
        <v>6.91</v>
      </c>
      <c r="Q1262" s="793">
        <v>7465.38</v>
      </c>
      <c r="R1262" s="790">
        <v>0.2</v>
      </c>
      <c r="S1262" s="790">
        <f t="shared" si="23"/>
        <v>0.2</v>
      </c>
      <c r="T1262" s="789"/>
      <c r="U1262" s="789"/>
    </row>
    <row r="1263" spans="1:21" ht="31.8" thickBot="1">
      <c r="A1263" s="791" t="s">
        <v>138</v>
      </c>
      <c r="B1263" s="786"/>
      <c r="C1263" s="811" t="s">
        <v>737</v>
      </c>
      <c r="D1263" s="803" t="s">
        <v>737</v>
      </c>
      <c r="E1263" s="787"/>
      <c r="F1263" s="787" t="str">
        <f>IF($E1263 = "", "", VLOOKUP($E1263,'[1]levels of intervention'!$A$1:$B$12,2,FALSE))</f>
        <v/>
      </c>
      <c r="G1263" s="789"/>
      <c r="H1263" s="789" t="s">
        <v>1104</v>
      </c>
      <c r="I1263" s="789" t="s">
        <v>1331</v>
      </c>
      <c r="J1263" s="789">
        <v>1</v>
      </c>
      <c r="K1263" s="789">
        <v>1</v>
      </c>
      <c r="L1263" s="789">
        <v>1</v>
      </c>
      <c r="M1263" s="789">
        <v>12</v>
      </c>
      <c r="N1263" s="789"/>
      <c r="O1263" s="789">
        <v>12</v>
      </c>
      <c r="P1263" s="789">
        <v>3165.91</v>
      </c>
      <c r="Q1263" s="793">
        <v>37990.92</v>
      </c>
      <c r="R1263" s="790">
        <v>0.1</v>
      </c>
      <c r="S1263" s="790">
        <f t="shared" si="23"/>
        <v>0.1</v>
      </c>
      <c r="T1263" s="789"/>
      <c r="U1263" s="789"/>
    </row>
    <row r="1264" spans="1:21" ht="31.8" thickBot="1">
      <c r="A1264" s="791" t="s">
        <v>138</v>
      </c>
      <c r="B1264" s="786"/>
      <c r="C1264" s="811" t="s">
        <v>737</v>
      </c>
      <c r="D1264" s="803" t="s">
        <v>737</v>
      </c>
      <c r="E1264" s="787"/>
      <c r="F1264" s="787" t="str">
        <f>IF($E1264 = "", "", VLOOKUP($E1264,'[1]levels of intervention'!$A$1:$B$12,2,FALSE))</f>
        <v/>
      </c>
      <c r="G1264" s="789"/>
      <c r="H1264" s="789" t="s">
        <v>1105</v>
      </c>
      <c r="I1264" s="789" t="s">
        <v>1331</v>
      </c>
      <c r="J1264" s="789">
        <v>1</v>
      </c>
      <c r="K1264" s="789">
        <v>60</v>
      </c>
      <c r="L1264" s="789">
        <v>2</v>
      </c>
      <c r="M1264" s="789">
        <v>12</v>
      </c>
      <c r="N1264" s="789"/>
      <c r="O1264" s="789">
        <v>1440</v>
      </c>
      <c r="P1264" s="829">
        <v>14.208600000000001</v>
      </c>
      <c r="Q1264" s="793">
        <v>20460.38</v>
      </c>
      <c r="R1264" s="790">
        <v>0.1</v>
      </c>
      <c r="S1264" s="790">
        <f t="shared" si="23"/>
        <v>0.1</v>
      </c>
      <c r="T1264" s="789"/>
      <c r="U1264" s="789"/>
    </row>
    <row r="1265" spans="1:21" ht="31.8" thickBot="1">
      <c r="A1265" s="791" t="s">
        <v>138</v>
      </c>
      <c r="B1265" s="786"/>
      <c r="C1265" s="811" t="s">
        <v>737</v>
      </c>
      <c r="D1265" s="803" t="s">
        <v>737</v>
      </c>
      <c r="E1265" s="787"/>
      <c r="F1265" s="787" t="str">
        <f>IF($E1265 = "", "", VLOOKUP($E1265,'[1]levels of intervention'!$A$1:$B$12,2,FALSE))</f>
        <v/>
      </c>
      <c r="G1265" s="789"/>
      <c r="H1265" s="789" t="s">
        <v>1102</v>
      </c>
      <c r="I1265" s="789" t="s">
        <v>1331</v>
      </c>
      <c r="J1265" s="789">
        <v>1</v>
      </c>
      <c r="K1265" s="789">
        <v>30</v>
      </c>
      <c r="L1265" s="789">
        <v>5</v>
      </c>
      <c r="M1265" s="789">
        <v>12</v>
      </c>
      <c r="N1265" s="789"/>
      <c r="O1265" s="789">
        <v>1800</v>
      </c>
      <c r="P1265" s="829">
        <v>12.00234</v>
      </c>
      <c r="Q1265" s="793">
        <v>21604.21</v>
      </c>
      <c r="R1265" s="790">
        <v>0.1</v>
      </c>
      <c r="S1265" s="790">
        <f t="shared" si="23"/>
        <v>0.1</v>
      </c>
      <c r="T1265" s="789"/>
      <c r="U1265" s="789" t="s">
        <v>1635</v>
      </c>
    </row>
    <row r="1266" spans="1:21" ht="78.599999999999994" thickBot="1">
      <c r="A1266" s="791" t="s">
        <v>138</v>
      </c>
      <c r="B1266" s="786"/>
      <c r="C1266" s="811" t="s">
        <v>737</v>
      </c>
      <c r="D1266" s="803" t="s">
        <v>737</v>
      </c>
      <c r="E1266" s="787"/>
      <c r="F1266" s="787" t="str">
        <f>IF($E1266 = "", "", VLOOKUP($E1266,'[1]levels of intervention'!$A$1:$B$12,2,FALSE))</f>
        <v/>
      </c>
      <c r="G1266" s="789"/>
      <c r="H1266" s="789" t="s">
        <v>1101</v>
      </c>
      <c r="I1266" s="789" t="s">
        <v>1331</v>
      </c>
      <c r="J1266" s="789">
        <v>1</v>
      </c>
      <c r="K1266" s="789">
        <v>30</v>
      </c>
      <c r="L1266" s="789">
        <v>1</v>
      </c>
      <c r="M1266" s="789">
        <v>12</v>
      </c>
      <c r="N1266" s="789"/>
      <c r="O1266" s="789">
        <v>360</v>
      </c>
      <c r="P1266" s="789">
        <v>10.3407</v>
      </c>
      <c r="Q1266" s="793">
        <v>3722.65</v>
      </c>
      <c r="R1266" s="790">
        <v>0.1</v>
      </c>
      <c r="S1266" s="790">
        <f t="shared" si="23"/>
        <v>0.1</v>
      </c>
      <c r="T1266" s="789"/>
      <c r="U1266" s="789"/>
    </row>
    <row r="1267" spans="1:21" ht="31.8" thickBot="1">
      <c r="A1267" s="791" t="s">
        <v>138</v>
      </c>
      <c r="B1267" s="786"/>
      <c r="C1267" s="811" t="s">
        <v>732</v>
      </c>
      <c r="D1267" s="787" t="s">
        <v>732</v>
      </c>
      <c r="E1267" s="787" t="s">
        <v>2193</v>
      </c>
      <c r="F1267" s="787" t="str">
        <f>IF($E1267 = "", "", VLOOKUP($E1267,'[1]levels of intervention'!$A$1:$B$12,2,FALSE))</f>
        <v>secondary</v>
      </c>
      <c r="G1267" s="789"/>
      <c r="H1267" s="789" t="s">
        <v>1096</v>
      </c>
      <c r="I1267" s="789" t="s">
        <v>1331</v>
      </c>
      <c r="J1267" s="789">
        <v>8</v>
      </c>
      <c r="K1267" s="789" t="s">
        <v>2153</v>
      </c>
      <c r="L1267" s="789"/>
      <c r="M1267" s="813" t="s">
        <v>2612</v>
      </c>
      <c r="N1267" s="789"/>
      <c r="O1267" s="789">
        <v>0</v>
      </c>
      <c r="P1267" s="789"/>
      <c r="Q1267" s="789">
        <v>0</v>
      </c>
      <c r="R1267" s="789"/>
      <c r="S1267" s="790">
        <f t="shared" si="23"/>
        <v>1</v>
      </c>
      <c r="T1267" s="789"/>
      <c r="U1267" s="789" t="s">
        <v>1875</v>
      </c>
    </row>
    <row r="1268" spans="1:21" ht="78.599999999999994" thickBot="1">
      <c r="A1268" s="791" t="s">
        <v>138</v>
      </c>
      <c r="B1268" s="786"/>
      <c r="C1268" s="811" t="s">
        <v>732</v>
      </c>
      <c r="D1268" s="787"/>
      <c r="E1268" s="787" t="s">
        <v>2162</v>
      </c>
      <c r="F1268" s="787" t="str">
        <f>IF($E1268 = "", "", VLOOKUP($E1268,'[1]levels of intervention'!$A$1:$B$12,2,FALSE))</f>
        <v>tertiary</v>
      </c>
      <c r="G1268" s="789"/>
      <c r="H1268" s="789" t="s">
        <v>822</v>
      </c>
      <c r="I1268" s="789" t="s">
        <v>1331</v>
      </c>
      <c r="J1268" s="789">
        <v>3</v>
      </c>
      <c r="K1268" s="789">
        <v>3</v>
      </c>
      <c r="L1268" s="789"/>
      <c r="M1268" s="789">
        <v>30</v>
      </c>
      <c r="N1268" s="789"/>
      <c r="O1268" s="789">
        <v>90</v>
      </c>
      <c r="P1268" s="789">
        <v>12.94012</v>
      </c>
      <c r="Q1268" s="793">
        <v>1164.6099999999999</v>
      </c>
      <c r="R1268" s="789"/>
      <c r="S1268" s="790">
        <f t="shared" si="23"/>
        <v>1</v>
      </c>
      <c r="T1268" s="789"/>
      <c r="U1268" s="789"/>
    </row>
    <row r="1269" spans="1:21" ht="31.8" thickBot="1">
      <c r="A1269" s="791" t="s">
        <v>138</v>
      </c>
      <c r="B1269" s="786"/>
      <c r="C1269" s="811" t="s">
        <v>732</v>
      </c>
      <c r="D1269" s="787"/>
      <c r="E1269" s="787"/>
      <c r="F1269" s="787" t="str">
        <f>IF($E1269 = "", "", VLOOKUP($E1269,'[1]levels of intervention'!$A$1:$B$12,2,FALSE))</f>
        <v/>
      </c>
      <c r="G1269" s="789"/>
      <c r="H1269" s="789" t="s">
        <v>1097</v>
      </c>
      <c r="I1269" s="789" t="s">
        <v>1331</v>
      </c>
      <c r="J1269" s="789" t="s">
        <v>1547</v>
      </c>
      <c r="K1269" s="789" t="s">
        <v>2355</v>
      </c>
      <c r="L1269" s="789"/>
      <c r="M1269" s="789"/>
      <c r="N1269" s="789"/>
      <c r="O1269" s="789">
        <v>0</v>
      </c>
      <c r="P1269" s="789"/>
      <c r="Q1269" s="789">
        <v>0</v>
      </c>
      <c r="R1269" s="789"/>
      <c r="S1269" s="790">
        <f t="shared" si="23"/>
        <v>1</v>
      </c>
      <c r="T1269" s="789"/>
      <c r="U1269" s="789"/>
    </row>
    <row r="1270" spans="1:21" ht="63" thickBot="1">
      <c r="A1270" s="791" t="s">
        <v>138</v>
      </c>
      <c r="B1270" s="786"/>
      <c r="C1270" s="811" t="s">
        <v>733</v>
      </c>
      <c r="D1270" s="787" t="s">
        <v>733</v>
      </c>
      <c r="E1270" s="787" t="s">
        <v>2162</v>
      </c>
      <c r="F1270" s="787" t="str">
        <f>IF($E1270 = "", "", VLOOKUP($E1270,'[1]levels of intervention'!$A$1:$B$12,2,FALSE))</f>
        <v>tertiary</v>
      </c>
      <c r="G1270" s="789"/>
      <c r="H1270" s="789" t="s">
        <v>1098</v>
      </c>
      <c r="I1270" s="789" t="s">
        <v>1331</v>
      </c>
      <c r="J1270" s="789">
        <v>2</v>
      </c>
      <c r="K1270" s="789" t="s">
        <v>2136</v>
      </c>
      <c r="L1270" s="789"/>
      <c r="M1270" s="789"/>
      <c r="N1270" s="789"/>
      <c r="O1270" s="789">
        <v>0</v>
      </c>
      <c r="P1270" s="822">
        <v>558.38</v>
      </c>
      <c r="Q1270" s="789">
        <v>0</v>
      </c>
      <c r="R1270" s="789"/>
      <c r="S1270" s="790">
        <f t="shared" si="23"/>
        <v>1</v>
      </c>
      <c r="T1270" s="789"/>
      <c r="U1270" s="789"/>
    </row>
    <row r="1271" spans="1:21" ht="31.8" thickBot="1">
      <c r="A1271" s="791" t="s">
        <v>138</v>
      </c>
      <c r="B1271" s="786"/>
      <c r="C1271" s="811" t="s">
        <v>735</v>
      </c>
      <c r="D1271" s="803" t="s">
        <v>735</v>
      </c>
      <c r="E1271" s="787"/>
      <c r="F1271" s="787" t="str">
        <f>IF($E1271 = "", "", VLOOKUP($E1271,'[1]levels of intervention'!$A$1:$B$12,2,FALSE))</f>
        <v/>
      </c>
      <c r="G1271" s="789"/>
      <c r="H1271" s="789" t="s">
        <v>1100</v>
      </c>
      <c r="I1271" s="789" t="s">
        <v>1331</v>
      </c>
      <c r="J1271" s="789" t="s">
        <v>2613</v>
      </c>
      <c r="K1271" s="789" t="s">
        <v>2136</v>
      </c>
      <c r="L1271" s="789"/>
      <c r="M1271" s="789"/>
      <c r="N1271" s="789"/>
      <c r="O1271" s="789">
        <v>0</v>
      </c>
      <c r="P1271" s="789"/>
      <c r="Q1271" s="789">
        <v>0</v>
      </c>
      <c r="R1271" s="789"/>
      <c r="S1271" s="790">
        <f t="shared" si="23"/>
        <v>1</v>
      </c>
      <c r="T1271" s="789"/>
      <c r="U1271" s="789" t="s">
        <v>1635</v>
      </c>
    </row>
    <row r="1272" spans="1:21" ht="31.8" thickBot="1">
      <c r="A1272" s="791" t="s">
        <v>138</v>
      </c>
      <c r="B1272" s="786"/>
      <c r="C1272" s="811" t="s">
        <v>734</v>
      </c>
      <c r="D1272" s="803" t="s">
        <v>734</v>
      </c>
      <c r="E1272" s="787"/>
      <c r="F1272" s="787" t="str">
        <f>IF($E1272 = "", "", VLOOKUP($E1272,'[1]levels of intervention'!$A$1:$B$12,2,FALSE))</f>
        <v/>
      </c>
      <c r="G1272" s="789"/>
      <c r="H1272" s="789" t="s">
        <v>1099</v>
      </c>
      <c r="I1272" s="789" t="s">
        <v>1331</v>
      </c>
      <c r="J1272" s="789" t="s">
        <v>2522</v>
      </c>
      <c r="K1272" s="789" t="s">
        <v>2136</v>
      </c>
      <c r="L1272" s="789"/>
      <c r="M1272" s="789"/>
      <c r="N1272" s="789"/>
      <c r="O1272" s="789">
        <v>0</v>
      </c>
      <c r="P1272" s="789"/>
      <c r="Q1272" s="789">
        <v>0</v>
      </c>
      <c r="R1272" s="789"/>
      <c r="S1272" s="790">
        <f t="shared" si="23"/>
        <v>1</v>
      </c>
      <c r="T1272" s="789"/>
      <c r="U1272" s="789" t="s">
        <v>1875</v>
      </c>
    </row>
    <row r="1273" spans="1:21" ht="31.8" thickBot="1">
      <c r="A1273" s="791" t="s">
        <v>138</v>
      </c>
      <c r="B1273" s="786"/>
      <c r="C1273" s="811" t="s">
        <v>731</v>
      </c>
      <c r="D1273" s="803" t="s">
        <v>731</v>
      </c>
      <c r="E1273" s="787"/>
      <c r="F1273" s="787" t="str">
        <f>IF($E1273 = "", "", VLOOKUP($E1273,'[1]levels of intervention'!$A$1:$B$12,2,FALSE))</f>
        <v/>
      </c>
      <c r="G1273" s="789"/>
      <c r="H1273" s="789" t="s">
        <v>1095</v>
      </c>
      <c r="I1273" s="789" t="s">
        <v>1331</v>
      </c>
      <c r="J1273" s="789" t="s">
        <v>2488</v>
      </c>
      <c r="K1273" s="789" t="s">
        <v>2355</v>
      </c>
      <c r="L1273" s="789"/>
      <c r="M1273" s="789"/>
      <c r="N1273" s="789"/>
      <c r="O1273" s="789">
        <v>0</v>
      </c>
      <c r="P1273" s="789"/>
      <c r="Q1273" s="789">
        <v>0</v>
      </c>
      <c r="R1273" s="789"/>
      <c r="S1273" s="790">
        <f t="shared" si="23"/>
        <v>1</v>
      </c>
      <c r="T1273" s="789"/>
      <c r="U1273" s="789" t="s">
        <v>2565</v>
      </c>
    </row>
    <row r="1274" spans="1:21" ht="31.8" thickBot="1">
      <c r="A1274" s="791" t="s">
        <v>138</v>
      </c>
      <c r="B1274" s="786"/>
      <c r="C1274" s="811" t="s">
        <v>2614</v>
      </c>
      <c r="D1274" s="787" t="s">
        <v>2614</v>
      </c>
      <c r="E1274" s="787" t="s">
        <v>2171</v>
      </c>
      <c r="F1274" s="787" t="str">
        <f>IF($E1274 = "", "", VLOOKUP($E1274,'[1]levels of intervention'!$A$1:$B$12,2,FALSE))</f>
        <v>primary</v>
      </c>
      <c r="G1274" s="789"/>
      <c r="H1274" s="789" t="s">
        <v>2615</v>
      </c>
      <c r="I1274" s="789" t="s">
        <v>1358</v>
      </c>
      <c r="J1274" s="789">
        <v>1</v>
      </c>
      <c r="K1274" s="813" t="s">
        <v>2606</v>
      </c>
      <c r="L1274" s="789"/>
      <c r="M1274" s="813" t="s">
        <v>2616</v>
      </c>
      <c r="N1274" s="789"/>
      <c r="O1274" s="789">
        <v>0</v>
      </c>
      <c r="P1274" s="789"/>
      <c r="Q1274" s="789">
        <v>0</v>
      </c>
      <c r="R1274" s="789"/>
      <c r="S1274" s="790">
        <f t="shared" si="23"/>
        <v>1</v>
      </c>
      <c r="T1274" s="789"/>
      <c r="U1274" s="789"/>
    </row>
    <row r="1275" spans="1:21" ht="31.8" thickBot="1">
      <c r="A1275" s="791" t="s">
        <v>138</v>
      </c>
      <c r="B1275" s="786"/>
      <c r="C1275" s="811" t="s">
        <v>2617</v>
      </c>
      <c r="D1275" s="787" t="s">
        <v>2617</v>
      </c>
      <c r="E1275" s="787" t="s">
        <v>2193</v>
      </c>
      <c r="F1275" s="787" t="str">
        <f>IF($E1275 = "", "", VLOOKUP($E1275,'[1]levels of intervention'!$A$1:$B$12,2,FALSE))</f>
        <v>secondary</v>
      </c>
      <c r="G1275" s="789"/>
      <c r="H1275" s="789" t="s">
        <v>2615</v>
      </c>
      <c r="I1275" s="789" t="s">
        <v>1358</v>
      </c>
      <c r="J1275" s="789">
        <v>1</v>
      </c>
      <c r="K1275" s="813" t="s">
        <v>2606</v>
      </c>
      <c r="L1275" s="789"/>
      <c r="M1275" s="813" t="s">
        <v>2618</v>
      </c>
      <c r="N1275" s="789"/>
      <c r="O1275" s="789">
        <v>0</v>
      </c>
      <c r="P1275" s="789"/>
      <c r="Q1275" s="789">
        <v>0</v>
      </c>
      <c r="R1275" s="789"/>
      <c r="S1275" s="790">
        <f t="shared" si="23"/>
        <v>1</v>
      </c>
      <c r="T1275" s="789"/>
      <c r="U1275" s="789"/>
    </row>
    <row r="1276" spans="1:21" ht="31.8" thickBot="1">
      <c r="A1276" s="798" t="s">
        <v>138</v>
      </c>
      <c r="B1276" s="797"/>
      <c r="C1276" s="811" t="s">
        <v>2619</v>
      </c>
      <c r="D1276" s="797" t="s">
        <v>2619</v>
      </c>
      <c r="E1276" s="797" t="s">
        <v>2162</v>
      </c>
      <c r="F1276" s="787" t="str">
        <f>IF($E1276 = "", "", VLOOKUP($E1276,'[1]levels of intervention'!$A$1:$B$12,2,FALSE))</f>
        <v>tertiary</v>
      </c>
      <c r="G1276" s="797"/>
      <c r="H1276" s="797" t="s">
        <v>2615</v>
      </c>
      <c r="I1276" s="797" t="s">
        <v>1358</v>
      </c>
      <c r="J1276" s="797"/>
      <c r="K1276" s="797"/>
      <c r="L1276" s="797"/>
      <c r="M1276" s="797"/>
      <c r="N1276" s="797"/>
      <c r="O1276" s="797">
        <v>0</v>
      </c>
      <c r="P1276" s="797"/>
      <c r="Q1276" s="797">
        <v>0</v>
      </c>
      <c r="R1276" s="797"/>
      <c r="S1276" s="790">
        <f t="shared" si="23"/>
        <v>1</v>
      </c>
      <c r="T1276" s="797"/>
      <c r="U1276" s="797"/>
    </row>
    <row r="1277" spans="1:21" ht="16.2" thickBot="1">
      <c r="A1277" s="798" t="s">
        <v>138</v>
      </c>
      <c r="B1277" s="797"/>
      <c r="C1277" s="811" t="s">
        <v>2619</v>
      </c>
      <c r="D1277" s="797"/>
      <c r="E1277" s="797"/>
      <c r="F1277" s="787" t="str">
        <f>IF($E1277 = "", "", VLOOKUP($E1277,'[1]levels of intervention'!$A$1:$B$12,2,FALSE))</f>
        <v/>
      </c>
      <c r="G1277" s="797"/>
      <c r="H1277" s="797" t="s">
        <v>2620</v>
      </c>
      <c r="I1277" s="797" t="s">
        <v>1358</v>
      </c>
      <c r="J1277" s="797"/>
      <c r="K1277" s="797"/>
      <c r="L1277" s="797"/>
      <c r="M1277" s="797"/>
      <c r="N1277" s="797"/>
      <c r="O1277" s="797">
        <v>0</v>
      </c>
      <c r="P1277" s="797"/>
      <c r="Q1277" s="797">
        <v>0</v>
      </c>
      <c r="R1277" s="797"/>
      <c r="S1277" s="790">
        <f t="shared" si="23"/>
        <v>1</v>
      </c>
      <c r="T1277" s="797"/>
      <c r="U1277" s="797"/>
    </row>
    <row r="1278" spans="1:21" ht="16.2" thickBot="1">
      <c r="A1278" s="798" t="s">
        <v>138</v>
      </c>
      <c r="B1278" s="797"/>
      <c r="C1278" s="811" t="s">
        <v>2619</v>
      </c>
      <c r="D1278" s="797"/>
      <c r="E1278" s="797"/>
      <c r="F1278" s="787" t="str">
        <f>IF($E1278 = "", "", VLOOKUP($E1278,'[1]levels of intervention'!$A$1:$B$12,2,FALSE))</f>
        <v/>
      </c>
      <c r="G1278" s="797"/>
      <c r="H1278" s="797" t="s">
        <v>2621</v>
      </c>
      <c r="I1278" s="797" t="s">
        <v>1358</v>
      </c>
      <c r="J1278" s="797"/>
      <c r="K1278" s="797"/>
      <c r="L1278" s="797"/>
      <c r="M1278" s="797"/>
      <c r="N1278" s="797"/>
      <c r="O1278" s="797">
        <v>0</v>
      </c>
      <c r="P1278" s="797"/>
      <c r="Q1278" s="797">
        <v>0</v>
      </c>
      <c r="R1278" s="797"/>
      <c r="S1278" s="790">
        <f t="shared" si="23"/>
        <v>1</v>
      </c>
      <c r="T1278" s="797"/>
      <c r="U1278" s="797"/>
    </row>
    <row r="1279" spans="1:21" ht="16.2" thickBot="1">
      <c r="A1279" s="798" t="s">
        <v>138</v>
      </c>
      <c r="B1279" s="797"/>
      <c r="C1279" s="811" t="s">
        <v>2619</v>
      </c>
      <c r="D1279" s="797"/>
      <c r="E1279" s="797"/>
      <c r="F1279" s="787" t="str">
        <f>IF($E1279 = "", "", VLOOKUP($E1279,'[1]levels of intervention'!$A$1:$B$12,2,FALSE))</f>
        <v/>
      </c>
      <c r="G1279" s="797"/>
      <c r="H1279" s="797" t="s">
        <v>2622</v>
      </c>
      <c r="I1279" s="797" t="s">
        <v>1358</v>
      </c>
      <c r="J1279" s="797"/>
      <c r="K1279" s="797"/>
      <c r="L1279" s="797"/>
      <c r="M1279" s="797"/>
      <c r="N1279" s="797"/>
      <c r="O1279" s="797">
        <v>0</v>
      </c>
      <c r="P1279" s="797"/>
      <c r="Q1279" s="797">
        <v>0</v>
      </c>
      <c r="R1279" s="797"/>
      <c r="S1279" s="790">
        <f t="shared" si="23"/>
        <v>1</v>
      </c>
      <c r="T1279" s="797"/>
      <c r="U1279" s="797"/>
    </row>
    <row r="1280" spans="1:21" ht="78.599999999999994" thickBot="1">
      <c r="A1280" s="798" t="s">
        <v>679</v>
      </c>
      <c r="B1280" s="797"/>
      <c r="C1280" s="811" t="s">
        <v>680</v>
      </c>
      <c r="D1280" s="797" t="s">
        <v>680</v>
      </c>
      <c r="E1280" s="797" t="s">
        <v>2171</v>
      </c>
      <c r="F1280" s="787" t="str">
        <f>IF($E1280 = "", "", VLOOKUP($E1280,'[1]levels of intervention'!$A$1:$B$12,2,FALSE))</f>
        <v>primary</v>
      </c>
      <c r="G1280" s="797"/>
      <c r="H1280" s="797" t="s">
        <v>834</v>
      </c>
      <c r="I1280" s="797" t="s">
        <v>1331</v>
      </c>
      <c r="J1280" s="797"/>
      <c r="K1280" s="797"/>
      <c r="L1280" s="797"/>
      <c r="M1280" s="797"/>
      <c r="N1280" s="797"/>
      <c r="O1280" s="797">
        <v>0</v>
      </c>
      <c r="P1280" s="797">
        <v>4.3868299999999998</v>
      </c>
      <c r="Q1280" s="797">
        <v>0</v>
      </c>
      <c r="R1280" s="797"/>
      <c r="S1280" s="790">
        <f t="shared" si="23"/>
        <v>1</v>
      </c>
      <c r="T1280" s="797"/>
      <c r="U1280" s="797"/>
    </row>
    <row r="1281" spans="1:21" ht="78.599999999999994" thickBot="1">
      <c r="A1281" s="798" t="s">
        <v>679</v>
      </c>
      <c r="B1281" s="797"/>
      <c r="C1281" s="811" t="s">
        <v>680</v>
      </c>
      <c r="D1281" s="797"/>
      <c r="E1281" s="797"/>
      <c r="F1281" s="787" t="str">
        <f>IF($E1281 = "", "", VLOOKUP($E1281,'[1]levels of intervention'!$A$1:$B$12,2,FALSE))</f>
        <v/>
      </c>
      <c r="G1281" s="797"/>
      <c r="H1281" s="797" t="s">
        <v>869</v>
      </c>
      <c r="I1281" s="797" t="s">
        <v>1331</v>
      </c>
      <c r="J1281" s="797"/>
      <c r="K1281" s="797"/>
      <c r="L1281" s="797">
        <v>14.818479999999999</v>
      </c>
      <c r="M1281" s="798" t="s">
        <v>2623</v>
      </c>
      <c r="N1281" s="797"/>
      <c r="O1281" s="797">
        <v>14.818479999999999</v>
      </c>
      <c r="P1281" s="797">
        <v>14.82</v>
      </c>
      <c r="Q1281" s="797">
        <v>219.59</v>
      </c>
      <c r="R1281" s="797"/>
      <c r="S1281" s="790">
        <f t="shared" si="23"/>
        <v>1</v>
      </c>
      <c r="T1281" s="797"/>
      <c r="U1281" s="797"/>
    </row>
    <row r="1282" spans="1:21" ht="16.2" thickBot="1">
      <c r="A1282" s="798" t="s">
        <v>679</v>
      </c>
      <c r="B1282" s="797"/>
      <c r="C1282" s="811" t="s">
        <v>680</v>
      </c>
      <c r="D1282" s="797"/>
      <c r="E1282" s="797"/>
      <c r="F1282" s="787" t="str">
        <f>IF($E1282 = "", "", VLOOKUP($E1282,'[1]levels of intervention'!$A$1:$B$12,2,FALSE))</f>
        <v/>
      </c>
      <c r="G1282" s="797"/>
      <c r="H1282" s="797" t="s">
        <v>2624</v>
      </c>
      <c r="I1282" s="797" t="s">
        <v>1358</v>
      </c>
      <c r="J1282" s="797"/>
      <c r="K1282" s="797"/>
      <c r="L1282" s="797"/>
      <c r="M1282" s="797"/>
      <c r="N1282" s="797"/>
      <c r="O1282" s="797">
        <v>0</v>
      </c>
      <c r="P1282" s="797"/>
      <c r="Q1282" s="797">
        <v>0</v>
      </c>
      <c r="R1282" s="797"/>
      <c r="S1282" s="790">
        <f t="shared" si="23"/>
        <v>1</v>
      </c>
      <c r="T1282" s="797"/>
      <c r="U1282" s="797"/>
    </row>
    <row r="1283" spans="1:21" ht="18" thickBot="1">
      <c r="A1283" s="791" t="s">
        <v>679</v>
      </c>
      <c r="B1283" s="786"/>
      <c r="C1283" s="811" t="s">
        <v>680</v>
      </c>
      <c r="D1283" s="787"/>
      <c r="E1283" s="787"/>
      <c r="F1283" s="787" t="str">
        <f>IF($E1283 = "", "", VLOOKUP($E1283,'[1]levels of intervention'!$A$1:$B$12,2,FALSE))</f>
        <v/>
      </c>
      <c r="G1283" s="789"/>
      <c r="H1283" s="789" t="s">
        <v>2625</v>
      </c>
      <c r="I1283" s="789" t="s">
        <v>1358</v>
      </c>
      <c r="J1283" s="789">
        <v>1</v>
      </c>
      <c r="K1283" s="789" t="s">
        <v>1578</v>
      </c>
      <c r="L1283" s="789"/>
      <c r="M1283" s="789"/>
      <c r="N1283" s="789"/>
      <c r="O1283" s="789">
        <v>0</v>
      </c>
      <c r="P1283" s="789"/>
      <c r="Q1283" s="789">
        <v>0</v>
      </c>
      <c r="R1283" s="789"/>
      <c r="S1283" s="790">
        <f t="shared" si="23"/>
        <v>1</v>
      </c>
      <c r="T1283" s="789"/>
      <c r="U1283" s="789"/>
    </row>
    <row r="1284" spans="1:21" ht="31.8" thickBot="1">
      <c r="A1284" s="791" t="s">
        <v>679</v>
      </c>
      <c r="B1284" s="786"/>
      <c r="C1284" s="811" t="s">
        <v>680</v>
      </c>
      <c r="D1284" s="787"/>
      <c r="E1284" s="787"/>
      <c r="F1284" s="787" t="str">
        <f>IF($E1284 = "", "", VLOOKUP($E1284,'[1]levels of intervention'!$A$1:$B$12,2,FALSE))</f>
        <v/>
      </c>
      <c r="G1284" s="789"/>
      <c r="H1284" s="789" t="s">
        <v>2626</v>
      </c>
      <c r="I1284" s="789" t="s">
        <v>1358</v>
      </c>
      <c r="J1284" s="789" t="s">
        <v>2384</v>
      </c>
      <c r="K1284" s="789" t="s">
        <v>1578</v>
      </c>
      <c r="L1284" s="789"/>
      <c r="M1284" s="789"/>
      <c r="N1284" s="789"/>
      <c r="O1284" s="789">
        <v>0</v>
      </c>
      <c r="P1284" s="789"/>
      <c r="Q1284" s="789">
        <v>0</v>
      </c>
      <c r="R1284" s="789"/>
      <c r="S1284" s="790">
        <f t="shared" ref="S1284:S1347" si="24">IF(R1284="",1,R1284)</f>
        <v>1</v>
      </c>
      <c r="T1284" s="789"/>
      <c r="U1284" s="789"/>
    </row>
    <row r="1285" spans="1:21" ht="16.2" thickBot="1">
      <c r="A1285" s="798" t="s">
        <v>679</v>
      </c>
      <c r="B1285" s="797"/>
      <c r="C1285" s="811" t="s">
        <v>680</v>
      </c>
      <c r="D1285" s="797"/>
      <c r="E1285" s="797"/>
      <c r="F1285" s="787" t="str">
        <f>IF($E1285 = "", "", VLOOKUP($E1285,'[1]levels of intervention'!$A$1:$B$12,2,FALSE))</f>
        <v/>
      </c>
      <c r="G1285" s="797"/>
      <c r="H1285" s="797" t="s">
        <v>2367</v>
      </c>
      <c r="I1285" s="797" t="s">
        <v>1358</v>
      </c>
      <c r="J1285" s="797"/>
      <c r="K1285" s="797"/>
      <c r="L1285" s="797"/>
      <c r="M1285" s="797"/>
      <c r="N1285" s="797"/>
      <c r="O1285" s="797">
        <v>0</v>
      </c>
      <c r="P1285" s="797"/>
      <c r="Q1285" s="797">
        <v>0</v>
      </c>
      <c r="R1285" s="797"/>
      <c r="S1285" s="790">
        <f t="shared" si="24"/>
        <v>1</v>
      </c>
      <c r="T1285" s="797"/>
      <c r="U1285" s="797"/>
    </row>
    <row r="1286" spans="1:21" ht="18" thickBot="1">
      <c r="A1286" s="791" t="s">
        <v>679</v>
      </c>
      <c r="B1286" s="786"/>
      <c r="C1286" s="811" t="s">
        <v>2627</v>
      </c>
      <c r="D1286" s="787" t="s">
        <v>2627</v>
      </c>
      <c r="E1286" s="787" t="s">
        <v>2171</v>
      </c>
      <c r="F1286" s="787" t="str">
        <f>IF($E1286 = "", "", VLOOKUP($E1286,'[1]levels of intervention'!$A$1:$B$12,2,FALSE))</f>
        <v>primary</v>
      </c>
      <c r="G1286" s="789"/>
      <c r="H1286" s="789" t="s">
        <v>2628</v>
      </c>
      <c r="I1286" s="789" t="s">
        <v>1358</v>
      </c>
      <c r="J1286" s="789" t="s">
        <v>2629</v>
      </c>
      <c r="K1286" s="789" t="s">
        <v>1578</v>
      </c>
      <c r="L1286" s="789"/>
      <c r="M1286" s="789"/>
      <c r="N1286" s="789"/>
      <c r="O1286" s="789">
        <v>0</v>
      </c>
      <c r="P1286" s="789"/>
      <c r="Q1286" s="789">
        <v>0</v>
      </c>
      <c r="R1286" s="789"/>
      <c r="S1286" s="790">
        <f t="shared" si="24"/>
        <v>1</v>
      </c>
      <c r="T1286" s="789"/>
      <c r="U1286" s="789"/>
    </row>
    <row r="1287" spans="1:21" ht="16.2" thickBot="1">
      <c r="A1287" s="798" t="s">
        <v>679</v>
      </c>
      <c r="B1287" s="797"/>
      <c r="C1287" s="811" t="s">
        <v>2627</v>
      </c>
      <c r="D1287" s="797"/>
      <c r="E1287" s="797"/>
      <c r="F1287" s="787" t="str">
        <f>IF($E1287 = "", "", VLOOKUP($E1287,'[1]levels of intervention'!$A$1:$B$12,2,FALSE))</f>
        <v/>
      </c>
      <c r="G1287" s="797"/>
      <c r="H1287" s="797" t="s">
        <v>2367</v>
      </c>
      <c r="I1287" s="797" t="s">
        <v>1358</v>
      </c>
      <c r="J1287" s="797"/>
      <c r="K1287" s="797"/>
      <c r="L1287" s="797"/>
      <c r="M1287" s="797"/>
      <c r="N1287" s="797"/>
      <c r="O1287" s="797">
        <v>0</v>
      </c>
      <c r="P1287" s="797"/>
      <c r="Q1287" s="797">
        <v>0</v>
      </c>
      <c r="R1287" s="797"/>
      <c r="S1287" s="790">
        <f t="shared" si="24"/>
        <v>1</v>
      </c>
      <c r="T1287" s="797"/>
      <c r="U1287" s="797"/>
    </row>
    <row r="1288" spans="1:21" ht="47.4" thickBot="1">
      <c r="A1288" s="791" t="s">
        <v>679</v>
      </c>
      <c r="B1288" s="786"/>
      <c r="C1288" s="787" t="s">
        <v>689</v>
      </c>
      <c r="D1288" s="787" t="s">
        <v>689</v>
      </c>
      <c r="E1288" s="787" t="s">
        <v>2171</v>
      </c>
      <c r="F1288" s="787" t="str">
        <f>IF($E1288 = "", "", VLOOKUP($E1288,'[1]levels of intervention'!$A$1:$B$12,2,FALSE))</f>
        <v>primary</v>
      </c>
      <c r="G1288" s="789"/>
      <c r="H1288" s="789" t="s">
        <v>892</v>
      </c>
      <c r="I1288" s="789" t="s">
        <v>1331</v>
      </c>
      <c r="J1288" s="789"/>
      <c r="K1288" s="789">
        <v>1</v>
      </c>
      <c r="L1288" s="789">
        <v>1</v>
      </c>
      <c r="M1288" s="789">
        <v>1</v>
      </c>
      <c r="N1288" s="789" t="s">
        <v>1335</v>
      </c>
      <c r="O1288" s="789">
        <v>1</v>
      </c>
      <c r="P1288" s="789">
        <v>220.85</v>
      </c>
      <c r="Q1288" s="789">
        <v>220.85</v>
      </c>
      <c r="R1288" s="789"/>
      <c r="S1288" s="790">
        <f t="shared" si="24"/>
        <v>1</v>
      </c>
      <c r="T1288" s="789"/>
      <c r="U1288" s="809" t="s">
        <v>938</v>
      </c>
    </row>
    <row r="1289" spans="1:21" ht="31.8" thickBot="1">
      <c r="A1289" s="791" t="s">
        <v>679</v>
      </c>
      <c r="B1289" s="786"/>
      <c r="C1289" s="787" t="s">
        <v>689</v>
      </c>
      <c r="D1289" s="787"/>
      <c r="E1289" s="787"/>
      <c r="F1289" s="787" t="str">
        <f>IF($E1289 = "", "", VLOOKUP($E1289,'[1]levels of intervention'!$A$1:$B$12,2,FALSE))</f>
        <v/>
      </c>
      <c r="G1289" s="789"/>
      <c r="H1289" s="789" t="s">
        <v>893</v>
      </c>
      <c r="I1289" s="789" t="s">
        <v>1331</v>
      </c>
      <c r="J1289" s="789" t="s">
        <v>2630</v>
      </c>
      <c r="K1289" s="789" t="s">
        <v>1578</v>
      </c>
      <c r="L1289" s="789"/>
      <c r="M1289" s="789"/>
      <c r="N1289" s="789"/>
      <c r="O1289" s="789">
        <v>0</v>
      </c>
      <c r="P1289" s="789"/>
      <c r="Q1289" s="789">
        <v>0</v>
      </c>
      <c r="R1289" s="789"/>
      <c r="S1289" s="790">
        <f t="shared" si="24"/>
        <v>1</v>
      </c>
      <c r="T1289" s="789"/>
      <c r="U1289" s="789"/>
    </row>
    <row r="1290" spans="1:21" ht="31.8" thickBot="1">
      <c r="A1290" s="791" t="s">
        <v>679</v>
      </c>
      <c r="B1290" s="786"/>
      <c r="C1290" s="787" t="s">
        <v>689</v>
      </c>
      <c r="D1290" s="787"/>
      <c r="E1290" s="787"/>
      <c r="F1290" s="787" t="str">
        <f>IF($E1290 = "", "", VLOOKUP($E1290,'[1]levels of intervention'!$A$1:$B$12,2,FALSE))</f>
        <v/>
      </c>
      <c r="G1290" s="789"/>
      <c r="H1290" s="789" t="s">
        <v>2626</v>
      </c>
      <c r="I1290" s="789" t="s">
        <v>1358</v>
      </c>
      <c r="J1290" s="789" t="s">
        <v>2384</v>
      </c>
      <c r="K1290" s="789" t="s">
        <v>1578</v>
      </c>
      <c r="L1290" s="789"/>
      <c r="M1290" s="789"/>
      <c r="N1290" s="789"/>
      <c r="O1290" s="789">
        <v>0</v>
      </c>
      <c r="P1290" s="789"/>
      <c r="Q1290" s="789">
        <v>0</v>
      </c>
      <c r="R1290" s="789"/>
      <c r="S1290" s="790">
        <f t="shared" si="24"/>
        <v>1</v>
      </c>
      <c r="T1290" s="789"/>
      <c r="U1290" s="789"/>
    </row>
    <row r="1291" spans="1:21" ht="16.2" thickBot="1">
      <c r="A1291" s="798" t="s">
        <v>679</v>
      </c>
      <c r="B1291" s="797"/>
      <c r="C1291" s="787" t="s">
        <v>689</v>
      </c>
      <c r="D1291" s="797"/>
      <c r="E1291" s="797"/>
      <c r="F1291" s="787" t="str">
        <f>IF($E1291 = "", "", VLOOKUP($E1291,'[1]levels of intervention'!$A$1:$B$12,2,FALSE))</f>
        <v/>
      </c>
      <c r="G1291" s="797"/>
      <c r="H1291" s="797" t="s">
        <v>2367</v>
      </c>
      <c r="I1291" s="797" t="s">
        <v>1358</v>
      </c>
      <c r="J1291" s="797"/>
      <c r="K1291" s="797"/>
      <c r="L1291" s="797"/>
      <c r="M1291" s="797"/>
      <c r="N1291" s="797"/>
      <c r="O1291" s="797">
        <v>0</v>
      </c>
      <c r="P1291" s="797"/>
      <c r="Q1291" s="797">
        <v>0</v>
      </c>
      <c r="R1291" s="797"/>
      <c r="S1291" s="790">
        <f t="shared" si="24"/>
        <v>1</v>
      </c>
      <c r="T1291" s="797"/>
      <c r="U1291" s="797"/>
    </row>
    <row r="1292" spans="1:21" ht="18" thickBot="1">
      <c r="A1292" s="791" t="s">
        <v>679</v>
      </c>
      <c r="B1292" s="786"/>
      <c r="C1292" s="787" t="s">
        <v>2631</v>
      </c>
      <c r="D1292" s="787" t="s">
        <v>2631</v>
      </c>
      <c r="E1292" s="787" t="s">
        <v>2171</v>
      </c>
      <c r="F1292" s="787" t="str">
        <f>IF($E1292 = "", "", VLOOKUP($E1292,'[1]levels of intervention'!$A$1:$B$12,2,FALSE))</f>
        <v>primary</v>
      </c>
      <c r="G1292" s="789"/>
      <c r="H1292" s="789" t="s">
        <v>2628</v>
      </c>
      <c r="I1292" s="789" t="s">
        <v>1358</v>
      </c>
      <c r="J1292" s="789" t="s">
        <v>2384</v>
      </c>
      <c r="K1292" s="789" t="s">
        <v>1578</v>
      </c>
      <c r="L1292" s="789"/>
      <c r="M1292" s="789"/>
      <c r="N1292" s="789"/>
      <c r="O1292" s="789">
        <v>0</v>
      </c>
      <c r="P1292" s="789"/>
      <c r="Q1292" s="789">
        <v>0</v>
      </c>
      <c r="R1292" s="789"/>
      <c r="S1292" s="790">
        <f t="shared" si="24"/>
        <v>1</v>
      </c>
      <c r="T1292" s="789"/>
      <c r="U1292" s="789"/>
    </row>
    <row r="1293" spans="1:21" ht="16.2" thickBot="1">
      <c r="A1293" s="798" t="s">
        <v>679</v>
      </c>
      <c r="B1293" s="797"/>
      <c r="C1293" s="787" t="s">
        <v>2631</v>
      </c>
      <c r="D1293" s="797"/>
      <c r="E1293" s="797"/>
      <c r="F1293" s="787" t="str">
        <f>IF($E1293 = "", "", VLOOKUP($E1293,'[1]levels of intervention'!$A$1:$B$12,2,FALSE))</f>
        <v/>
      </c>
      <c r="G1293" s="797"/>
      <c r="H1293" s="797" t="s">
        <v>2367</v>
      </c>
      <c r="I1293" s="797" t="s">
        <v>1358</v>
      </c>
      <c r="J1293" s="797"/>
      <c r="K1293" s="797"/>
      <c r="L1293" s="797"/>
      <c r="M1293" s="797"/>
      <c r="N1293" s="797"/>
      <c r="O1293" s="797">
        <v>0</v>
      </c>
      <c r="P1293" s="797"/>
      <c r="Q1293" s="797">
        <v>0</v>
      </c>
      <c r="R1293" s="797"/>
      <c r="S1293" s="790">
        <f t="shared" si="24"/>
        <v>1</v>
      </c>
      <c r="T1293" s="797"/>
      <c r="U1293" s="797"/>
    </row>
    <row r="1294" spans="1:21" ht="16.2" thickBot="1">
      <c r="A1294" s="798" t="s">
        <v>679</v>
      </c>
      <c r="B1294" s="797"/>
      <c r="C1294" s="816" t="s">
        <v>681</v>
      </c>
      <c r="D1294" s="797" t="s">
        <v>681</v>
      </c>
      <c r="E1294" s="797" t="s">
        <v>2632</v>
      </c>
      <c r="F1294" s="787" t="str">
        <f>IF($E1294 = "", "", VLOOKUP($E1294,'[1]levels of intervention'!$A$1:$B$12,2,FALSE))</f>
        <v>secondary/tertiary</v>
      </c>
      <c r="G1294" s="797"/>
      <c r="H1294" s="797" t="s">
        <v>884</v>
      </c>
      <c r="I1294" s="797" t="s">
        <v>1358</v>
      </c>
      <c r="J1294" s="797"/>
      <c r="K1294" s="797"/>
      <c r="L1294" s="797"/>
      <c r="M1294" s="797"/>
      <c r="N1294" s="797"/>
      <c r="O1294" s="797">
        <v>0</v>
      </c>
      <c r="P1294" s="797"/>
      <c r="Q1294" s="797">
        <v>0</v>
      </c>
      <c r="R1294" s="797"/>
      <c r="S1294" s="790">
        <f t="shared" si="24"/>
        <v>1</v>
      </c>
      <c r="T1294" s="797"/>
      <c r="U1294" s="797"/>
    </row>
    <row r="1295" spans="1:21" ht="78.599999999999994" thickBot="1">
      <c r="A1295" s="791" t="s">
        <v>679</v>
      </c>
      <c r="B1295" s="786"/>
      <c r="C1295" s="816" t="s">
        <v>681</v>
      </c>
      <c r="D1295" s="787"/>
      <c r="E1295" s="787"/>
      <c r="F1295" s="787" t="str">
        <f>IF($E1295 = "", "", VLOOKUP($E1295,'[1]levels of intervention'!$A$1:$B$12,2,FALSE))</f>
        <v/>
      </c>
      <c r="G1295" s="789"/>
      <c r="H1295" s="789" t="s">
        <v>875</v>
      </c>
      <c r="I1295" s="789" t="s">
        <v>1331</v>
      </c>
      <c r="J1295" s="789">
        <v>2</v>
      </c>
      <c r="K1295" s="789">
        <v>1</v>
      </c>
      <c r="L1295" s="789"/>
      <c r="M1295" s="789"/>
      <c r="N1295" s="789"/>
      <c r="O1295" s="789">
        <v>1</v>
      </c>
      <c r="P1295" s="789">
        <v>302.24</v>
      </c>
      <c r="Q1295" s="789">
        <v>302.24</v>
      </c>
      <c r="R1295" s="789"/>
      <c r="S1295" s="790">
        <f t="shared" si="24"/>
        <v>1</v>
      </c>
      <c r="T1295" s="789"/>
      <c r="U1295" s="789" t="s">
        <v>1500</v>
      </c>
    </row>
    <row r="1296" spans="1:21" ht="31.8" thickBot="1">
      <c r="A1296" s="791" t="s">
        <v>679</v>
      </c>
      <c r="B1296" s="786"/>
      <c r="C1296" s="816" t="s">
        <v>681</v>
      </c>
      <c r="D1296" s="787"/>
      <c r="E1296" s="787"/>
      <c r="F1296" s="787" t="str">
        <f>IF($E1296 = "", "", VLOOKUP($E1296,'[1]levels of intervention'!$A$1:$B$12,2,FALSE))</f>
        <v/>
      </c>
      <c r="G1296" s="789"/>
      <c r="H1296" s="789" t="s">
        <v>870</v>
      </c>
      <c r="I1296" s="789" t="s">
        <v>1331</v>
      </c>
      <c r="J1296" s="789">
        <v>1</v>
      </c>
      <c r="K1296" s="789" t="s">
        <v>1578</v>
      </c>
      <c r="L1296" s="789"/>
      <c r="M1296" s="789"/>
      <c r="N1296" s="789"/>
      <c r="O1296" s="789">
        <v>0</v>
      </c>
      <c r="P1296" s="789"/>
      <c r="Q1296" s="789">
        <v>0</v>
      </c>
      <c r="R1296" s="789"/>
      <c r="S1296" s="790">
        <f t="shared" si="24"/>
        <v>1</v>
      </c>
      <c r="T1296" s="789"/>
      <c r="U1296" s="789"/>
    </row>
    <row r="1297" spans="1:21" ht="109.8" thickBot="1">
      <c r="A1297" s="791" t="s">
        <v>679</v>
      </c>
      <c r="B1297" s="786"/>
      <c r="C1297" s="816" t="s">
        <v>681</v>
      </c>
      <c r="D1297" s="787"/>
      <c r="E1297" s="787"/>
      <c r="F1297" s="787" t="str">
        <f>IF($E1297 = "", "", VLOOKUP($E1297,'[1]levels of intervention'!$A$1:$B$12,2,FALSE))</f>
        <v/>
      </c>
      <c r="G1297" s="789"/>
      <c r="H1297" s="789" t="s">
        <v>879</v>
      </c>
      <c r="I1297" s="789" t="s">
        <v>1331</v>
      </c>
      <c r="J1297" s="789">
        <v>3</v>
      </c>
      <c r="K1297" s="789">
        <v>3</v>
      </c>
      <c r="L1297" s="789"/>
      <c r="M1297" s="789"/>
      <c r="N1297" s="789"/>
      <c r="O1297" s="789">
        <v>3</v>
      </c>
      <c r="P1297" s="789">
        <v>178.76499999999999</v>
      </c>
      <c r="Q1297" s="789">
        <v>536.29999999999995</v>
      </c>
      <c r="R1297" s="789"/>
      <c r="S1297" s="790">
        <f t="shared" si="24"/>
        <v>1</v>
      </c>
      <c r="T1297" s="789"/>
      <c r="U1297" s="789"/>
    </row>
    <row r="1298" spans="1:21" ht="78.599999999999994" thickBot="1">
      <c r="A1298" s="798" t="s">
        <v>679</v>
      </c>
      <c r="B1298" s="797"/>
      <c r="C1298" s="816" t="s">
        <v>681</v>
      </c>
      <c r="D1298" s="797"/>
      <c r="E1298" s="797"/>
      <c r="F1298" s="787" t="str">
        <f>IF($E1298 = "", "", VLOOKUP($E1298,'[1]levels of intervention'!$A$1:$B$12,2,FALSE))</f>
        <v/>
      </c>
      <c r="G1298" s="797"/>
      <c r="H1298" s="797" t="s">
        <v>880</v>
      </c>
      <c r="I1298" s="797" t="s">
        <v>1331</v>
      </c>
      <c r="J1298" s="797"/>
      <c r="K1298" s="797"/>
      <c r="L1298" s="797"/>
      <c r="M1298" s="797"/>
      <c r="N1298" s="797"/>
      <c r="O1298" s="797">
        <v>0</v>
      </c>
      <c r="P1298" s="797">
        <v>84.78</v>
      </c>
      <c r="Q1298" s="797">
        <v>0</v>
      </c>
      <c r="R1298" s="797"/>
      <c r="S1298" s="790">
        <f t="shared" si="24"/>
        <v>1</v>
      </c>
      <c r="T1298" s="797"/>
      <c r="U1298" s="797"/>
    </row>
    <row r="1299" spans="1:21" ht="109.8" thickBot="1">
      <c r="A1299" s="798" t="s">
        <v>679</v>
      </c>
      <c r="B1299" s="797"/>
      <c r="C1299" s="816" t="s">
        <v>681</v>
      </c>
      <c r="D1299" s="797"/>
      <c r="E1299" s="797"/>
      <c r="F1299" s="787" t="str">
        <f>IF($E1299 = "", "", VLOOKUP($E1299,'[1]levels of intervention'!$A$1:$B$12,2,FALSE))</f>
        <v/>
      </c>
      <c r="G1299" s="797"/>
      <c r="H1299" s="797" t="s">
        <v>872</v>
      </c>
      <c r="I1299" s="797" t="s">
        <v>1331</v>
      </c>
      <c r="J1299" s="797"/>
      <c r="K1299" s="797"/>
      <c r="L1299" s="797"/>
      <c r="M1299" s="797"/>
      <c r="N1299" s="797"/>
      <c r="O1299" s="797">
        <v>0</v>
      </c>
      <c r="P1299" s="797">
        <v>306.88416669999998</v>
      </c>
      <c r="Q1299" s="797">
        <v>0</v>
      </c>
      <c r="R1299" s="797"/>
      <c r="S1299" s="790">
        <f t="shared" si="24"/>
        <v>1</v>
      </c>
      <c r="T1299" s="797"/>
      <c r="U1299" s="797"/>
    </row>
    <row r="1300" spans="1:21" ht="156.6" thickBot="1">
      <c r="A1300" s="798" t="s">
        <v>679</v>
      </c>
      <c r="B1300" s="797"/>
      <c r="C1300" s="816" t="s">
        <v>681</v>
      </c>
      <c r="D1300" s="797"/>
      <c r="E1300" s="797"/>
      <c r="F1300" s="787" t="str">
        <f>IF($E1300 = "", "", VLOOKUP($E1300,'[1]levels of intervention'!$A$1:$B$12,2,FALSE))</f>
        <v/>
      </c>
      <c r="G1300" s="797"/>
      <c r="H1300" s="797" t="s">
        <v>882</v>
      </c>
      <c r="I1300" s="797" t="s">
        <v>1331</v>
      </c>
      <c r="J1300" s="797"/>
      <c r="K1300" s="797"/>
      <c r="L1300" s="797"/>
      <c r="M1300" s="797"/>
      <c r="N1300" s="797"/>
      <c r="O1300" s="797">
        <v>0</v>
      </c>
      <c r="P1300" s="797">
        <v>1671.666667</v>
      </c>
      <c r="Q1300" s="797">
        <v>0</v>
      </c>
      <c r="R1300" s="797"/>
      <c r="S1300" s="790">
        <f t="shared" si="24"/>
        <v>1</v>
      </c>
      <c r="T1300" s="797"/>
      <c r="U1300" s="797"/>
    </row>
    <row r="1301" spans="1:21" ht="94.2" thickBot="1">
      <c r="A1301" s="798" t="s">
        <v>679</v>
      </c>
      <c r="B1301" s="797"/>
      <c r="C1301" s="816" t="s">
        <v>681</v>
      </c>
      <c r="D1301" s="797"/>
      <c r="E1301" s="797"/>
      <c r="F1301" s="787" t="str">
        <f>IF($E1301 = "", "", VLOOKUP($E1301,'[1]levels of intervention'!$A$1:$B$12,2,FALSE))</f>
        <v/>
      </c>
      <c r="G1301" s="797"/>
      <c r="H1301" s="797" t="s">
        <v>881</v>
      </c>
      <c r="I1301" s="797" t="s">
        <v>1331</v>
      </c>
      <c r="J1301" s="797"/>
      <c r="K1301" s="797"/>
      <c r="L1301" s="797"/>
      <c r="M1301" s="797"/>
      <c r="N1301" s="797"/>
      <c r="O1301" s="797">
        <v>0</v>
      </c>
      <c r="P1301" s="797">
        <v>37.479799999999997</v>
      </c>
      <c r="Q1301" s="797">
        <v>0</v>
      </c>
      <c r="R1301" s="797"/>
      <c r="S1301" s="790">
        <f t="shared" si="24"/>
        <v>1</v>
      </c>
      <c r="T1301" s="797"/>
      <c r="U1301" s="797"/>
    </row>
    <row r="1302" spans="1:21" ht="78.599999999999994" thickBot="1">
      <c r="A1302" s="798" t="s">
        <v>679</v>
      </c>
      <c r="B1302" s="797"/>
      <c r="C1302" s="816" t="s">
        <v>681</v>
      </c>
      <c r="D1302" s="797"/>
      <c r="E1302" s="797"/>
      <c r="F1302" s="787" t="str">
        <f>IF($E1302 = "", "", VLOOKUP($E1302,'[1]levels of intervention'!$A$1:$B$12,2,FALSE))</f>
        <v/>
      </c>
      <c r="G1302" s="797"/>
      <c r="H1302" s="797" t="s">
        <v>878</v>
      </c>
      <c r="I1302" s="797" t="s">
        <v>1331</v>
      </c>
      <c r="J1302" s="797"/>
      <c r="K1302" s="797"/>
      <c r="L1302" s="797"/>
      <c r="M1302" s="797"/>
      <c r="N1302" s="797"/>
      <c r="O1302" s="797">
        <v>2</v>
      </c>
      <c r="P1302" s="797">
        <v>882.63</v>
      </c>
      <c r="Q1302" s="830">
        <v>1765.26</v>
      </c>
      <c r="R1302" s="797"/>
      <c r="S1302" s="790">
        <f t="shared" si="24"/>
        <v>1</v>
      </c>
      <c r="T1302" s="797"/>
      <c r="U1302" s="797"/>
    </row>
    <row r="1303" spans="1:21" ht="31.8" thickBot="1">
      <c r="A1303" s="791" t="s">
        <v>679</v>
      </c>
      <c r="B1303" s="786"/>
      <c r="C1303" s="816" t="s">
        <v>681</v>
      </c>
      <c r="D1303" s="787"/>
      <c r="E1303" s="787"/>
      <c r="F1303" s="787" t="str">
        <f>IF($E1303 = "", "", VLOOKUP($E1303,'[1]levels of intervention'!$A$1:$B$12,2,FALSE))</f>
        <v/>
      </c>
      <c r="G1303" s="809"/>
      <c r="H1303" s="809" t="s">
        <v>873</v>
      </c>
      <c r="I1303" s="789" t="s">
        <v>1331</v>
      </c>
      <c r="J1303" s="789"/>
      <c r="K1303" s="789">
        <v>2</v>
      </c>
      <c r="L1303" s="789">
        <v>2</v>
      </c>
      <c r="M1303" s="789">
        <v>5</v>
      </c>
      <c r="N1303" s="789" t="s">
        <v>1546</v>
      </c>
      <c r="O1303" s="789">
        <v>20</v>
      </c>
      <c r="P1303" s="789">
        <v>441.12</v>
      </c>
      <c r="Q1303" s="793">
        <v>8822.4</v>
      </c>
      <c r="R1303" s="789"/>
      <c r="S1303" s="790">
        <f t="shared" si="24"/>
        <v>1</v>
      </c>
      <c r="T1303" s="789"/>
      <c r="U1303" s="788" t="s">
        <v>2633</v>
      </c>
    </row>
    <row r="1304" spans="1:21" ht="31.8" thickBot="1">
      <c r="A1304" s="798" t="s">
        <v>679</v>
      </c>
      <c r="B1304" s="797"/>
      <c r="C1304" s="816" t="s">
        <v>681</v>
      </c>
      <c r="D1304" s="797"/>
      <c r="E1304" s="797"/>
      <c r="F1304" s="787" t="str">
        <f>IF($E1304 = "", "", VLOOKUP($E1304,'[1]levels of intervention'!$A$1:$B$12,2,FALSE))</f>
        <v/>
      </c>
      <c r="G1304" s="797"/>
      <c r="H1304" s="797" t="s">
        <v>874</v>
      </c>
      <c r="I1304" s="797" t="s">
        <v>1331</v>
      </c>
      <c r="J1304" s="797"/>
      <c r="K1304" s="797"/>
      <c r="L1304" s="797"/>
      <c r="M1304" s="797"/>
      <c r="N1304" s="797"/>
      <c r="O1304" s="797">
        <v>0</v>
      </c>
      <c r="P1304" s="797"/>
      <c r="Q1304" s="797">
        <v>0</v>
      </c>
      <c r="R1304" s="797"/>
      <c r="S1304" s="790">
        <f t="shared" si="24"/>
        <v>1</v>
      </c>
      <c r="T1304" s="797"/>
      <c r="U1304" s="797"/>
    </row>
    <row r="1305" spans="1:21" ht="78.599999999999994" thickBot="1">
      <c r="A1305" s="791" t="s">
        <v>679</v>
      </c>
      <c r="B1305" s="786"/>
      <c r="C1305" s="816" t="s">
        <v>681</v>
      </c>
      <c r="D1305" s="787"/>
      <c r="E1305" s="787"/>
      <c r="F1305" s="787" t="str">
        <f>IF($E1305 = "", "", VLOOKUP($E1305,'[1]levels of intervention'!$A$1:$B$12,2,FALSE))</f>
        <v/>
      </c>
      <c r="G1305" s="789"/>
      <c r="H1305" s="789" t="s">
        <v>871</v>
      </c>
      <c r="I1305" s="789" t="s">
        <v>1331</v>
      </c>
      <c r="J1305" s="789" t="s">
        <v>1731</v>
      </c>
      <c r="K1305" s="789">
        <v>1</v>
      </c>
      <c r="L1305" s="789"/>
      <c r="M1305" s="789">
        <v>1</v>
      </c>
      <c r="N1305" s="789"/>
      <c r="O1305" s="789">
        <v>1</v>
      </c>
      <c r="P1305" s="789">
        <v>130.36000000000001</v>
      </c>
      <c r="Q1305" s="789">
        <v>130.36000000000001</v>
      </c>
      <c r="R1305" s="789"/>
      <c r="S1305" s="790">
        <f t="shared" si="24"/>
        <v>1</v>
      </c>
      <c r="T1305" s="789"/>
      <c r="U1305" s="789"/>
    </row>
    <row r="1306" spans="1:21" ht="125.4" thickBot="1">
      <c r="A1306" s="791" t="s">
        <v>679</v>
      </c>
      <c r="B1306" s="786"/>
      <c r="C1306" s="816" t="s">
        <v>681</v>
      </c>
      <c r="D1306" s="787"/>
      <c r="E1306" s="787"/>
      <c r="F1306" s="787" t="str">
        <f>IF($E1306 = "", "", VLOOKUP($E1306,'[1]levels of intervention'!$A$1:$B$12,2,FALSE))</f>
        <v/>
      </c>
      <c r="G1306" s="789"/>
      <c r="H1306" s="789" t="s">
        <v>876</v>
      </c>
      <c r="I1306" s="789" t="s">
        <v>1331</v>
      </c>
      <c r="J1306" s="789">
        <v>1</v>
      </c>
      <c r="K1306" s="789">
        <v>1</v>
      </c>
      <c r="L1306" s="789"/>
      <c r="M1306" s="789">
        <v>1</v>
      </c>
      <c r="N1306" s="789"/>
      <c r="O1306" s="789">
        <v>1</v>
      </c>
      <c r="P1306" s="789">
        <v>465</v>
      </c>
      <c r="Q1306" s="789">
        <v>465</v>
      </c>
      <c r="R1306" s="789"/>
      <c r="S1306" s="790">
        <f t="shared" si="24"/>
        <v>1</v>
      </c>
      <c r="T1306" s="789"/>
      <c r="U1306" s="815" t="s">
        <v>1678</v>
      </c>
    </row>
    <row r="1307" spans="1:21" ht="94.2" thickBot="1">
      <c r="A1307" s="791" t="s">
        <v>679</v>
      </c>
      <c r="B1307" s="786"/>
      <c r="C1307" s="816" t="s">
        <v>681</v>
      </c>
      <c r="D1307" s="787"/>
      <c r="E1307" s="787"/>
      <c r="F1307" s="787" t="str">
        <f>IF($E1307 = "", "", VLOOKUP($E1307,'[1]levels of intervention'!$A$1:$B$12,2,FALSE))</f>
        <v/>
      </c>
      <c r="G1307" s="789"/>
      <c r="H1307" s="789" t="s">
        <v>883</v>
      </c>
      <c r="I1307" s="789" t="s">
        <v>1331</v>
      </c>
      <c r="J1307" s="789">
        <v>2</v>
      </c>
      <c r="K1307" s="789">
        <v>2</v>
      </c>
      <c r="L1307" s="789"/>
      <c r="M1307" s="789">
        <v>1</v>
      </c>
      <c r="N1307" s="789"/>
      <c r="O1307" s="789">
        <v>2</v>
      </c>
      <c r="P1307" s="789">
        <v>821.25</v>
      </c>
      <c r="Q1307" s="793">
        <v>1642.5</v>
      </c>
      <c r="R1307" s="789"/>
      <c r="S1307" s="790">
        <f t="shared" si="24"/>
        <v>1</v>
      </c>
      <c r="T1307" s="789"/>
      <c r="U1307" s="789"/>
    </row>
    <row r="1308" spans="1:21" ht="187.8" thickBot="1">
      <c r="A1308" s="791" t="s">
        <v>679</v>
      </c>
      <c r="B1308" s="786"/>
      <c r="C1308" s="816" t="s">
        <v>681</v>
      </c>
      <c r="D1308" s="787"/>
      <c r="E1308" s="787"/>
      <c r="F1308" s="787" t="str">
        <f>IF($E1308 = "", "", VLOOKUP($E1308,'[1]levels of intervention'!$A$1:$B$12,2,FALSE))</f>
        <v/>
      </c>
      <c r="G1308" s="789"/>
      <c r="H1308" s="789" t="s">
        <v>839</v>
      </c>
      <c r="I1308" s="789" t="s">
        <v>1331</v>
      </c>
      <c r="J1308" s="789">
        <v>1</v>
      </c>
      <c r="K1308" s="789">
        <v>1</v>
      </c>
      <c r="L1308" s="789"/>
      <c r="M1308" s="789">
        <v>1</v>
      </c>
      <c r="N1308" s="789"/>
      <c r="O1308" s="789">
        <v>1</v>
      </c>
      <c r="P1308" s="789">
        <v>153.5155</v>
      </c>
      <c r="Q1308" s="789">
        <v>153.52000000000001</v>
      </c>
      <c r="R1308" s="789"/>
      <c r="S1308" s="790">
        <f t="shared" si="24"/>
        <v>1</v>
      </c>
      <c r="T1308" s="789"/>
      <c r="U1308" s="789"/>
    </row>
    <row r="1309" spans="1:21" ht="94.2" thickBot="1">
      <c r="A1309" s="791" t="s">
        <v>679</v>
      </c>
      <c r="B1309" s="786"/>
      <c r="C1309" s="816" t="s">
        <v>681</v>
      </c>
      <c r="D1309" s="787"/>
      <c r="E1309" s="787"/>
      <c r="F1309" s="787" t="str">
        <f>IF($E1309 = "", "", VLOOKUP($E1309,'[1]levels of intervention'!$A$1:$B$12,2,FALSE))</f>
        <v/>
      </c>
      <c r="G1309" s="789"/>
      <c r="H1309" s="789" t="s">
        <v>877</v>
      </c>
      <c r="I1309" s="789" t="s">
        <v>1331</v>
      </c>
      <c r="J1309" s="789" t="s">
        <v>1388</v>
      </c>
      <c r="K1309" s="789">
        <v>1</v>
      </c>
      <c r="L1309" s="789"/>
      <c r="M1309" s="789">
        <v>1</v>
      </c>
      <c r="N1309" s="789"/>
      <c r="O1309" s="789">
        <v>1</v>
      </c>
      <c r="P1309" s="789">
        <v>1764.94</v>
      </c>
      <c r="Q1309" s="793">
        <v>1764.94</v>
      </c>
      <c r="R1309" s="789"/>
      <c r="S1309" s="790">
        <f t="shared" si="24"/>
        <v>1</v>
      </c>
      <c r="T1309" s="789"/>
      <c r="U1309" s="789"/>
    </row>
    <row r="1310" spans="1:21" ht="16.2" thickBot="1">
      <c r="A1310" s="798" t="s">
        <v>679</v>
      </c>
      <c r="B1310" s="797"/>
      <c r="C1310" s="816" t="s">
        <v>681</v>
      </c>
      <c r="D1310" s="797"/>
      <c r="E1310" s="797"/>
      <c r="F1310" s="787" t="str">
        <f>IF($E1310 = "", "", VLOOKUP($E1310,'[1]levels of intervention'!$A$1:$B$12,2,FALSE))</f>
        <v/>
      </c>
      <c r="G1310" s="797"/>
      <c r="H1310" s="797" t="s">
        <v>2634</v>
      </c>
      <c r="I1310" s="797" t="s">
        <v>1358</v>
      </c>
      <c r="J1310" s="797" t="s">
        <v>2407</v>
      </c>
      <c r="K1310" s="797"/>
      <c r="L1310" s="797"/>
      <c r="M1310" s="797"/>
      <c r="N1310" s="797"/>
      <c r="O1310" s="797">
        <v>0</v>
      </c>
      <c r="P1310" s="797"/>
      <c r="Q1310" s="797">
        <v>0</v>
      </c>
      <c r="R1310" s="797"/>
      <c r="S1310" s="790">
        <f t="shared" si="24"/>
        <v>1</v>
      </c>
      <c r="T1310" s="797"/>
      <c r="U1310" s="797"/>
    </row>
    <row r="1311" spans="1:21" ht="16.2" thickBot="1">
      <c r="A1311" s="798" t="s">
        <v>679</v>
      </c>
      <c r="B1311" s="797"/>
      <c r="C1311" s="816" t="s">
        <v>681</v>
      </c>
      <c r="D1311" s="797"/>
      <c r="E1311" s="797"/>
      <c r="F1311" s="787" t="str">
        <f>IF($E1311 = "", "", VLOOKUP($E1311,'[1]levels of intervention'!$A$1:$B$12,2,FALSE))</f>
        <v/>
      </c>
      <c r="G1311" s="797"/>
      <c r="H1311" s="797" t="s">
        <v>2635</v>
      </c>
      <c r="I1311" s="797" t="s">
        <v>1358</v>
      </c>
      <c r="J1311" s="797" t="s">
        <v>2407</v>
      </c>
      <c r="K1311" s="797"/>
      <c r="L1311" s="797"/>
      <c r="M1311" s="797"/>
      <c r="N1311" s="797"/>
      <c r="O1311" s="797">
        <v>0</v>
      </c>
      <c r="P1311" s="797"/>
      <c r="Q1311" s="797">
        <v>0</v>
      </c>
      <c r="R1311" s="797"/>
      <c r="S1311" s="790">
        <f t="shared" si="24"/>
        <v>1</v>
      </c>
      <c r="T1311" s="797"/>
      <c r="U1311" s="797"/>
    </row>
    <row r="1312" spans="1:21" ht="16.2" thickBot="1">
      <c r="A1312" s="798" t="s">
        <v>679</v>
      </c>
      <c r="B1312" s="797"/>
      <c r="C1312" s="816" t="s">
        <v>681</v>
      </c>
      <c r="D1312" s="797"/>
      <c r="E1312" s="797"/>
      <c r="F1312" s="787" t="str">
        <f>IF($E1312 = "", "", VLOOKUP($E1312,'[1]levels of intervention'!$A$1:$B$12,2,FALSE))</f>
        <v/>
      </c>
      <c r="G1312" s="797"/>
      <c r="H1312" s="797" t="s">
        <v>2636</v>
      </c>
      <c r="I1312" s="797" t="s">
        <v>1358</v>
      </c>
      <c r="J1312" s="797" t="s">
        <v>2407</v>
      </c>
      <c r="K1312" s="797"/>
      <c r="L1312" s="797"/>
      <c r="M1312" s="797"/>
      <c r="N1312" s="797"/>
      <c r="O1312" s="797">
        <v>0</v>
      </c>
      <c r="P1312" s="797"/>
      <c r="Q1312" s="797">
        <v>0</v>
      </c>
      <c r="R1312" s="797"/>
      <c r="S1312" s="790">
        <f t="shared" si="24"/>
        <v>1</v>
      </c>
      <c r="T1312" s="797"/>
      <c r="U1312" s="797"/>
    </row>
    <row r="1313" spans="1:21" ht="31.8" thickBot="1">
      <c r="A1313" s="798" t="s">
        <v>679</v>
      </c>
      <c r="B1313" s="797"/>
      <c r="C1313" s="816" t="s">
        <v>681</v>
      </c>
      <c r="D1313" s="797"/>
      <c r="E1313" s="797"/>
      <c r="F1313" s="787" t="str">
        <f>IF($E1313 = "", "", VLOOKUP($E1313,'[1]levels of intervention'!$A$1:$B$12,2,FALSE))</f>
        <v/>
      </c>
      <c r="G1313" s="797"/>
      <c r="H1313" s="797" t="s">
        <v>2637</v>
      </c>
      <c r="I1313" s="797" t="s">
        <v>1358</v>
      </c>
      <c r="J1313" s="797"/>
      <c r="K1313" s="797"/>
      <c r="L1313" s="797"/>
      <c r="M1313" s="797"/>
      <c r="N1313" s="797"/>
      <c r="O1313" s="797">
        <v>0</v>
      </c>
      <c r="P1313" s="797"/>
      <c r="Q1313" s="797">
        <v>0</v>
      </c>
      <c r="R1313" s="797"/>
      <c r="S1313" s="790">
        <f t="shared" si="24"/>
        <v>1</v>
      </c>
      <c r="T1313" s="797"/>
      <c r="U1313" s="797"/>
    </row>
    <row r="1314" spans="1:21" ht="16.2" thickBot="1">
      <c r="A1314" s="798" t="s">
        <v>679</v>
      </c>
      <c r="B1314" s="797"/>
      <c r="C1314" s="816" t="s">
        <v>681</v>
      </c>
      <c r="D1314" s="797"/>
      <c r="E1314" s="797"/>
      <c r="F1314" s="787" t="str">
        <f>IF($E1314 = "", "", VLOOKUP($E1314,'[1]levels of intervention'!$A$1:$B$12,2,FALSE))</f>
        <v/>
      </c>
      <c r="G1314" s="797"/>
      <c r="H1314" s="797" t="s">
        <v>2638</v>
      </c>
      <c r="I1314" s="797" t="s">
        <v>1358</v>
      </c>
      <c r="J1314" s="797"/>
      <c r="K1314" s="797"/>
      <c r="L1314" s="797"/>
      <c r="M1314" s="797"/>
      <c r="N1314" s="797"/>
      <c r="O1314" s="797">
        <v>0</v>
      </c>
      <c r="P1314" s="797"/>
      <c r="Q1314" s="797">
        <v>0</v>
      </c>
      <c r="R1314" s="797"/>
      <c r="S1314" s="790">
        <f t="shared" si="24"/>
        <v>1</v>
      </c>
      <c r="T1314" s="797"/>
      <c r="U1314" s="797"/>
    </row>
    <row r="1315" spans="1:21" ht="16.2" thickBot="1">
      <c r="A1315" s="798" t="s">
        <v>679</v>
      </c>
      <c r="B1315" s="797"/>
      <c r="C1315" s="816" t="s">
        <v>687</v>
      </c>
      <c r="D1315" s="797" t="s">
        <v>687</v>
      </c>
      <c r="E1315" s="797" t="s">
        <v>2632</v>
      </c>
      <c r="F1315" s="787" t="str">
        <f>IF($E1315 = "", "", VLOOKUP($E1315,'[1]levels of intervention'!$A$1:$B$12,2,FALSE))</f>
        <v>secondary/tertiary</v>
      </c>
      <c r="G1315" s="797"/>
      <c r="H1315" s="797" t="s">
        <v>884</v>
      </c>
      <c r="I1315" s="797" t="s">
        <v>1358</v>
      </c>
      <c r="J1315" s="797"/>
      <c r="K1315" s="797"/>
      <c r="L1315" s="797"/>
      <c r="M1315" s="797"/>
      <c r="N1315" s="797"/>
      <c r="O1315" s="797">
        <v>0</v>
      </c>
      <c r="P1315" s="797"/>
      <c r="Q1315" s="797">
        <v>0</v>
      </c>
      <c r="R1315" s="797"/>
      <c r="S1315" s="790">
        <f t="shared" si="24"/>
        <v>1</v>
      </c>
      <c r="T1315" s="797"/>
      <c r="U1315" s="797"/>
    </row>
    <row r="1316" spans="1:21" ht="78.599999999999994" thickBot="1">
      <c r="A1316" s="791" t="s">
        <v>679</v>
      </c>
      <c r="B1316" s="786"/>
      <c r="C1316" s="816" t="s">
        <v>687</v>
      </c>
      <c r="D1316" s="787"/>
      <c r="E1316" s="787"/>
      <c r="F1316" s="787" t="str">
        <f>IF($E1316 = "", "", VLOOKUP($E1316,'[1]levels of intervention'!$A$1:$B$12,2,FALSE))</f>
        <v/>
      </c>
      <c r="G1316" s="789"/>
      <c r="H1316" s="789" t="s">
        <v>875</v>
      </c>
      <c r="I1316" s="789" t="s">
        <v>1331</v>
      </c>
      <c r="J1316" s="789"/>
      <c r="K1316" s="789">
        <v>2</v>
      </c>
      <c r="L1316" s="789"/>
      <c r="M1316" s="789">
        <v>1</v>
      </c>
      <c r="N1316" s="789"/>
      <c r="O1316" s="789">
        <v>2</v>
      </c>
      <c r="P1316" s="789">
        <v>302.24</v>
      </c>
      <c r="Q1316" s="789">
        <v>604.48</v>
      </c>
      <c r="R1316" s="789"/>
      <c r="S1316" s="790">
        <f t="shared" si="24"/>
        <v>1</v>
      </c>
      <c r="T1316" s="789"/>
      <c r="U1316" s="789" t="s">
        <v>1500</v>
      </c>
    </row>
    <row r="1317" spans="1:21" ht="31.8" thickBot="1">
      <c r="A1317" s="791" t="s">
        <v>679</v>
      </c>
      <c r="B1317" s="786"/>
      <c r="C1317" s="816" t="s">
        <v>687</v>
      </c>
      <c r="D1317" s="787"/>
      <c r="E1317" s="787"/>
      <c r="F1317" s="787" t="str">
        <f>IF($E1317 = "", "", VLOOKUP($E1317,'[1]levels of intervention'!$A$1:$B$12,2,FALSE))</f>
        <v/>
      </c>
      <c r="G1317" s="789"/>
      <c r="H1317" s="789" t="s">
        <v>888</v>
      </c>
      <c r="I1317" s="789" t="s">
        <v>1331</v>
      </c>
      <c r="J1317" s="789"/>
      <c r="K1317" s="789">
        <v>1</v>
      </c>
      <c r="L1317" s="789"/>
      <c r="M1317" s="789">
        <v>1</v>
      </c>
      <c r="N1317" s="789"/>
      <c r="O1317" s="789">
        <v>1</v>
      </c>
      <c r="P1317" s="789"/>
      <c r="Q1317" s="789">
        <v>0</v>
      </c>
      <c r="R1317" s="789"/>
      <c r="S1317" s="790">
        <f t="shared" si="24"/>
        <v>1</v>
      </c>
      <c r="T1317" s="789"/>
      <c r="U1317" s="789"/>
    </row>
    <row r="1318" spans="1:21" ht="109.8" thickBot="1">
      <c r="A1318" s="791" t="s">
        <v>679</v>
      </c>
      <c r="B1318" s="786"/>
      <c r="C1318" s="816" t="s">
        <v>687</v>
      </c>
      <c r="D1318" s="787"/>
      <c r="E1318" s="787"/>
      <c r="F1318" s="787" t="str">
        <f>IF($E1318 = "", "", VLOOKUP($E1318,'[1]levels of intervention'!$A$1:$B$12,2,FALSE))</f>
        <v/>
      </c>
      <c r="G1318" s="789"/>
      <c r="H1318" s="789" t="s">
        <v>879</v>
      </c>
      <c r="I1318" s="789" t="s">
        <v>1331</v>
      </c>
      <c r="J1318" s="789"/>
      <c r="K1318" s="789">
        <v>3</v>
      </c>
      <c r="L1318" s="789"/>
      <c r="M1318" s="789">
        <v>1</v>
      </c>
      <c r="N1318" s="789"/>
      <c r="O1318" s="789">
        <v>3</v>
      </c>
      <c r="P1318" s="789">
        <v>178.76499999999999</v>
      </c>
      <c r="Q1318" s="789">
        <v>536.29999999999995</v>
      </c>
      <c r="R1318" s="789"/>
      <c r="S1318" s="790">
        <f t="shared" si="24"/>
        <v>1</v>
      </c>
      <c r="T1318" s="789"/>
      <c r="U1318" s="789"/>
    </row>
    <row r="1319" spans="1:21" ht="78.599999999999994" thickBot="1">
      <c r="A1319" s="798" t="s">
        <v>679</v>
      </c>
      <c r="B1319" s="797"/>
      <c r="C1319" s="816" t="s">
        <v>687</v>
      </c>
      <c r="D1319" s="797"/>
      <c r="E1319" s="797"/>
      <c r="F1319" s="787" t="str">
        <f>IF($E1319 = "", "", VLOOKUP($E1319,'[1]levels of intervention'!$A$1:$B$12,2,FALSE))</f>
        <v/>
      </c>
      <c r="G1319" s="797"/>
      <c r="H1319" s="797" t="s">
        <v>880</v>
      </c>
      <c r="I1319" s="797" t="s">
        <v>1331</v>
      </c>
      <c r="J1319" s="797"/>
      <c r="K1319" s="797"/>
      <c r="L1319" s="797"/>
      <c r="M1319" s="797"/>
      <c r="N1319" s="797"/>
      <c r="O1319" s="797">
        <v>0</v>
      </c>
      <c r="P1319" s="797">
        <v>84.78</v>
      </c>
      <c r="Q1319" s="797">
        <v>0</v>
      </c>
      <c r="R1319" s="797"/>
      <c r="S1319" s="790">
        <f t="shared" si="24"/>
        <v>1</v>
      </c>
      <c r="T1319" s="797"/>
      <c r="U1319" s="797"/>
    </row>
    <row r="1320" spans="1:21" ht="109.8" thickBot="1">
      <c r="A1320" s="798" t="s">
        <v>679</v>
      </c>
      <c r="B1320" s="797"/>
      <c r="C1320" s="816" t="s">
        <v>687</v>
      </c>
      <c r="D1320" s="797"/>
      <c r="E1320" s="797"/>
      <c r="F1320" s="787" t="str">
        <f>IF($E1320 = "", "", VLOOKUP($E1320,'[1]levels of intervention'!$A$1:$B$12,2,FALSE))</f>
        <v/>
      </c>
      <c r="G1320" s="797"/>
      <c r="H1320" s="797" t="s">
        <v>872</v>
      </c>
      <c r="I1320" s="797" t="s">
        <v>1331</v>
      </c>
      <c r="J1320" s="797"/>
      <c r="K1320" s="797"/>
      <c r="L1320" s="797"/>
      <c r="M1320" s="797"/>
      <c r="N1320" s="797"/>
      <c r="O1320" s="797">
        <v>0</v>
      </c>
      <c r="P1320" s="797">
        <v>306.88416669999998</v>
      </c>
      <c r="Q1320" s="797">
        <v>0</v>
      </c>
      <c r="R1320" s="797"/>
      <c r="S1320" s="790">
        <f t="shared" si="24"/>
        <v>1</v>
      </c>
      <c r="T1320" s="797"/>
      <c r="U1320" s="797"/>
    </row>
    <row r="1321" spans="1:21" ht="156.6" thickBot="1">
      <c r="A1321" s="798" t="s">
        <v>679</v>
      </c>
      <c r="B1321" s="797"/>
      <c r="C1321" s="816" t="s">
        <v>687</v>
      </c>
      <c r="D1321" s="797"/>
      <c r="E1321" s="797"/>
      <c r="F1321" s="787" t="str">
        <f>IF($E1321 = "", "", VLOOKUP($E1321,'[1]levels of intervention'!$A$1:$B$12,2,FALSE))</f>
        <v/>
      </c>
      <c r="G1321" s="797"/>
      <c r="H1321" s="797" t="s">
        <v>882</v>
      </c>
      <c r="I1321" s="797" t="s">
        <v>1331</v>
      </c>
      <c r="J1321" s="797"/>
      <c r="K1321" s="797"/>
      <c r="L1321" s="797"/>
      <c r="M1321" s="797"/>
      <c r="N1321" s="797"/>
      <c r="O1321" s="797">
        <v>0</v>
      </c>
      <c r="P1321" s="797">
        <v>1671.666667</v>
      </c>
      <c r="Q1321" s="797">
        <v>0</v>
      </c>
      <c r="R1321" s="797"/>
      <c r="S1321" s="790">
        <f t="shared" si="24"/>
        <v>1</v>
      </c>
      <c r="T1321" s="797"/>
      <c r="U1321" s="797"/>
    </row>
    <row r="1322" spans="1:21" ht="94.2" thickBot="1">
      <c r="A1322" s="798" t="s">
        <v>679</v>
      </c>
      <c r="B1322" s="797"/>
      <c r="C1322" s="816" t="s">
        <v>687</v>
      </c>
      <c r="D1322" s="797"/>
      <c r="E1322" s="797"/>
      <c r="F1322" s="787" t="str">
        <f>IF($E1322 = "", "", VLOOKUP($E1322,'[1]levels of intervention'!$A$1:$B$12,2,FALSE))</f>
        <v/>
      </c>
      <c r="G1322" s="797"/>
      <c r="H1322" s="797" t="s">
        <v>881</v>
      </c>
      <c r="I1322" s="797" t="s">
        <v>1331</v>
      </c>
      <c r="J1322" s="797"/>
      <c r="K1322" s="797"/>
      <c r="L1322" s="797"/>
      <c r="M1322" s="797"/>
      <c r="N1322" s="797"/>
      <c r="O1322" s="797">
        <v>0</v>
      </c>
      <c r="P1322" s="797">
        <v>37.479799999999997</v>
      </c>
      <c r="Q1322" s="797">
        <v>0</v>
      </c>
      <c r="R1322" s="797"/>
      <c r="S1322" s="790">
        <f t="shared" si="24"/>
        <v>1</v>
      </c>
      <c r="T1322" s="797"/>
      <c r="U1322" s="797"/>
    </row>
    <row r="1323" spans="1:21" ht="78.599999999999994" thickBot="1">
      <c r="A1323" s="791" t="s">
        <v>679</v>
      </c>
      <c r="B1323" s="786"/>
      <c r="C1323" s="816" t="s">
        <v>687</v>
      </c>
      <c r="D1323" s="787"/>
      <c r="E1323" s="787"/>
      <c r="F1323" s="787" t="str">
        <f>IF($E1323 = "", "", VLOOKUP($E1323,'[1]levels of intervention'!$A$1:$B$12,2,FALSE))</f>
        <v/>
      </c>
      <c r="G1323" s="789"/>
      <c r="H1323" s="789" t="s">
        <v>878</v>
      </c>
      <c r="I1323" s="789" t="s">
        <v>1331</v>
      </c>
      <c r="J1323" s="789" t="s">
        <v>1731</v>
      </c>
      <c r="K1323" s="789">
        <v>2</v>
      </c>
      <c r="L1323" s="789"/>
      <c r="M1323" s="789">
        <v>1</v>
      </c>
      <c r="N1323" s="789"/>
      <c r="O1323" s="789">
        <v>2</v>
      </c>
      <c r="P1323" s="789">
        <v>882.63</v>
      </c>
      <c r="Q1323" s="793">
        <v>1765.26</v>
      </c>
      <c r="R1323" s="789"/>
      <c r="S1323" s="790">
        <f t="shared" si="24"/>
        <v>1</v>
      </c>
      <c r="T1323" s="789"/>
      <c r="U1323" s="789"/>
    </row>
    <row r="1324" spans="1:21" ht="31.8" thickBot="1">
      <c r="A1324" s="791" t="s">
        <v>679</v>
      </c>
      <c r="B1324" s="786"/>
      <c r="C1324" s="816" t="s">
        <v>687</v>
      </c>
      <c r="D1324" s="787"/>
      <c r="E1324" s="787"/>
      <c r="F1324" s="787" t="str">
        <f>IF($E1324 = "", "", VLOOKUP($E1324,'[1]levels of intervention'!$A$1:$B$12,2,FALSE))</f>
        <v/>
      </c>
      <c r="G1324" s="789"/>
      <c r="H1324" s="789" t="s">
        <v>887</v>
      </c>
      <c r="I1324" s="789" t="s">
        <v>1331</v>
      </c>
      <c r="J1324" s="789" t="s">
        <v>1731</v>
      </c>
      <c r="K1324" s="789">
        <v>2</v>
      </c>
      <c r="L1324" s="789">
        <v>2</v>
      </c>
      <c r="M1324" s="789">
        <v>5</v>
      </c>
      <c r="N1324" s="789" t="s">
        <v>1546</v>
      </c>
      <c r="O1324" s="789">
        <v>20</v>
      </c>
      <c r="P1324" s="789">
        <v>441.12</v>
      </c>
      <c r="Q1324" s="793">
        <v>8822.4</v>
      </c>
      <c r="R1324" s="789"/>
      <c r="S1324" s="790">
        <f t="shared" si="24"/>
        <v>1</v>
      </c>
      <c r="T1324" s="789"/>
      <c r="U1324" s="809" t="s">
        <v>873</v>
      </c>
    </row>
    <row r="1325" spans="1:21" ht="31.8" thickBot="1">
      <c r="A1325" s="798" t="s">
        <v>679</v>
      </c>
      <c r="B1325" s="797"/>
      <c r="C1325" s="816" t="s">
        <v>687</v>
      </c>
      <c r="D1325" s="797"/>
      <c r="E1325" s="797"/>
      <c r="F1325" s="787" t="str">
        <f>IF($E1325 = "", "", VLOOKUP($E1325,'[1]levels of intervention'!$A$1:$B$12,2,FALSE))</f>
        <v/>
      </c>
      <c r="G1325" s="797"/>
      <c r="H1325" s="797" t="s">
        <v>874</v>
      </c>
      <c r="I1325" s="797" t="s">
        <v>1331</v>
      </c>
      <c r="J1325" s="797"/>
      <c r="K1325" s="797"/>
      <c r="L1325" s="797"/>
      <c r="M1325" s="797"/>
      <c r="N1325" s="797"/>
      <c r="O1325" s="797">
        <v>0</v>
      </c>
      <c r="P1325" s="797"/>
      <c r="Q1325" s="797">
        <v>0</v>
      </c>
      <c r="R1325" s="797"/>
      <c r="S1325" s="790">
        <f t="shared" si="24"/>
        <v>1</v>
      </c>
      <c r="T1325" s="797"/>
      <c r="U1325" s="797"/>
    </row>
    <row r="1326" spans="1:21" ht="78.599999999999994" thickBot="1">
      <c r="A1326" s="791" t="s">
        <v>679</v>
      </c>
      <c r="B1326" s="786"/>
      <c r="C1326" s="816" t="s">
        <v>687</v>
      </c>
      <c r="D1326" s="787"/>
      <c r="E1326" s="787"/>
      <c r="F1326" s="787" t="str">
        <f>IF($E1326 = "", "", VLOOKUP($E1326,'[1]levels of intervention'!$A$1:$B$12,2,FALSE))</f>
        <v/>
      </c>
      <c r="G1326" s="789"/>
      <c r="H1326" s="789" t="s">
        <v>871</v>
      </c>
      <c r="I1326" s="789" t="s">
        <v>1331</v>
      </c>
      <c r="J1326" s="789" t="s">
        <v>1731</v>
      </c>
      <c r="K1326" s="789">
        <v>1</v>
      </c>
      <c r="L1326" s="789"/>
      <c r="M1326" s="789">
        <v>1</v>
      </c>
      <c r="N1326" s="789"/>
      <c r="O1326" s="789">
        <v>1</v>
      </c>
      <c r="P1326" s="789">
        <v>130.36000000000001</v>
      </c>
      <c r="Q1326" s="789">
        <v>130.36000000000001</v>
      </c>
      <c r="R1326" s="789"/>
      <c r="S1326" s="790">
        <f t="shared" si="24"/>
        <v>1</v>
      </c>
      <c r="T1326" s="789"/>
      <c r="U1326" s="789"/>
    </row>
    <row r="1327" spans="1:21" ht="125.4" thickBot="1">
      <c r="A1327" s="791" t="s">
        <v>679</v>
      </c>
      <c r="B1327" s="786"/>
      <c r="C1327" s="816" t="s">
        <v>687</v>
      </c>
      <c r="D1327" s="787"/>
      <c r="E1327" s="787"/>
      <c r="F1327" s="787" t="str">
        <f>IF($E1327 = "", "", VLOOKUP($E1327,'[1]levels of intervention'!$A$1:$B$12,2,FALSE))</f>
        <v/>
      </c>
      <c r="G1327" s="789"/>
      <c r="H1327" s="789" t="s">
        <v>876</v>
      </c>
      <c r="I1327" s="789" t="s">
        <v>1331</v>
      </c>
      <c r="J1327" s="789"/>
      <c r="K1327" s="789">
        <v>1</v>
      </c>
      <c r="L1327" s="789"/>
      <c r="M1327" s="789">
        <v>1</v>
      </c>
      <c r="N1327" s="789"/>
      <c r="O1327" s="789">
        <v>1</v>
      </c>
      <c r="P1327" s="789">
        <v>465</v>
      </c>
      <c r="Q1327" s="789">
        <v>465</v>
      </c>
      <c r="R1327" s="789"/>
      <c r="S1327" s="790">
        <f t="shared" si="24"/>
        <v>1</v>
      </c>
      <c r="T1327" s="789"/>
      <c r="U1327" s="815" t="s">
        <v>1678</v>
      </c>
    </row>
    <row r="1328" spans="1:21" ht="94.2" thickBot="1">
      <c r="A1328" s="791" t="s">
        <v>679</v>
      </c>
      <c r="B1328" s="786"/>
      <c r="C1328" s="816" t="s">
        <v>687</v>
      </c>
      <c r="D1328" s="787"/>
      <c r="E1328" s="787"/>
      <c r="F1328" s="787" t="str">
        <f>IF($E1328 = "", "", VLOOKUP($E1328,'[1]levels of intervention'!$A$1:$B$12,2,FALSE))</f>
        <v/>
      </c>
      <c r="G1328" s="789"/>
      <c r="H1328" s="789" t="s">
        <v>883</v>
      </c>
      <c r="I1328" s="789" t="s">
        <v>1331</v>
      </c>
      <c r="J1328" s="789"/>
      <c r="K1328" s="789">
        <v>2</v>
      </c>
      <c r="L1328" s="789"/>
      <c r="M1328" s="789">
        <v>1</v>
      </c>
      <c r="N1328" s="789"/>
      <c r="O1328" s="789">
        <v>2</v>
      </c>
      <c r="P1328" s="789">
        <v>821.25</v>
      </c>
      <c r="Q1328" s="793">
        <v>1642.5</v>
      </c>
      <c r="R1328" s="789"/>
      <c r="S1328" s="790">
        <f t="shared" si="24"/>
        <v>1</v>
      </c>
      <c r="T1328" s="789"/>
      <c r="U1328" s="789"/>
    </row>
    <row r="1329" spans="1:21" ht="187.8" thickBot="1">
      <c r="A1329" s="791" t="s">
        <v>679</v>
      </c>
      <c r="B1329" s="786"/>
      <c r="C1329" s="816" t="s">
        <v>687</v>
      </c>
      <c r="D1329" s="787"/>
      <c r="E1329" s="787"/>
      <c r="F1329" s="787" t="str">
        <f>IF($E1329 = "", "", VLOOKUP($E1329,'[1]levels of intervention'!$A$1:$B$12,2,FALSE))</f>
        <v/>
      </c>
      <c r="G1329" s="789"/>
      <c r="H1329" s="789" t="s">
        <v>839</v>
      </c>
      <c r="I1329" s="789" t="s">
        <v>1331</v>
      </c>
      <c r="J1329" s="789"/>
      <c r="K1329" s="789">
        <v>1</v>
      </c>
      <c r="L1329" s="789"/>
      <c r="M1329" s="789">
        <v>1</v>
      </c>
      <c r="N1329" s="789"/>
      <c r="O1329" s="789">
        <v>1</v>
      </c>
      <c r="P1329" s="789">
        <v>153.5155</v>
      </c>
      <c r="Q1329" s="789">
        <v>153.52000000000001</v>
      </c>
      <c r="R1329" s="789"/>
      <c r="S1329" s="790">
        <f t="shared" si="24"/>
        <v>1</v>
      </c>
      <c r="T1329" s="789"/>
      <c r="U1329" s="789"/>
    </row>
    <row r="1330" spans="1:21" ht="94.2" thickBot="1">
      <c r="A1330" s="791" t="s">
        <v>679</v>
      </c>
      <c r="B1330" s="786"/>
      <c r="C1330" s="816" t="s">
        <v>687</v>
      </c>
      <c r="D1330" s="787"/>
      <c r="E1330" s="787"/>
      <c r="F1330" s="787" t="str">
        <f>IF($E1330 = "", "", VLOOKUP($E1330,'[1]levels of intervention'!$A$1:$B$12,2,FALSE))</f>
        <v/>
      </c>
      <c r="G1330" s="789"/>
      <c r="H1330" s="789" t="s">
        <v>877</v>
      </c>
      <c r="I1330" s="789" t="s">
        <v>1331</v>
      </c>
      <c r="J1330" s="789" t="s">
        <v>1388</v>
      </c>
      <c r="K1330" s="789">
        <v>1</v>
      </c>
      <c r="L1330" s="789"/>
      <c r="M1330" s="789">
        <v>1</v>
      </c>
      <c r="N1330" s="789"/>
      <c r="O1330" s="789">
        <v>1</v>
      </c>
      <c r="P1330" s="789">
        <v>1764.94</v>
      </c>
      <c r="Q1330" s="793">
        <v>1764.94</v>
      </c>
      <c r="R1330" s="789"/>
      <c r="S1330" s="790">
        <f t="shared" si="24"/>
        <v>1</v>
      </c>
      <c r="T1330" s="789"/>
      <c r="U1330" s="789"/>
    </row>
    <row r="1331" spans="1:21" ht="16.2" thickBot="1">
      <c r="A1331" s="798" t="s">
        <v>679</v>
      </c>
      <c r="B1331" s="797"/>
      <c r="C1331" s="816" t="s">
        <v>687</v>
      </c>
      <c r="D1331" s="797"/>
      <c r="E1331" s="797"/>
      <c r="F1331" s="787" t="str">
        <f>IF($E1331 = "", "", VLOOKUP($E1331,'[1]levels of intervention'!$A$1:$B$12,2,FALSE))</f>
        <v/>
      </c>
      <c r="G1331" s="797"/>
      <c r="H1331" s="797" t="s">
        <v>2634</v>
      </c>
      <c r="I1331" s="797" t="s">
        <v>1358</v>
      </c>
      <c r="J1331" s="797" t="s">
        <v>2407</v>
      </c>
      <c r="K1331" s="797"/>
      <c r="L1331" s="797"/>
      <c r="M1331" s="797"/>
      <c r="N1331" s="797"/>
      <c r="O1331" s="797">
        <v>0</v>
      </c>
      <c r="P1331" s="797"/>
      <c r="Q1331" s="797">
        <v>0</v>
      </c>
      <c r="R1331" s="797"/>
      <c r="S1331" s="790">
        <f t="shared" si="24"/>
        <v>1</v>
      </c>
      <c r="T1331" s="797"/>
      <c r="U1331" s="797"/>
    </row>
    <row r="1332" spans="1:21" ht="16.2" thickBot="1">
      <c r="A1332" s="798" t="s">
        <v>679</v>
      </c>
      <c r="B1332" s="797"/>
      <c r="C1332" s="816" t="s">
        <v>687</v>
      </c>
      <c r="D1332" s="797"/>
      <c r="E1332" s="797"/>
      <c r="F1332" s="787" t="str">
        <f>IF($E1332 = "", "", VLOOKUP($E1332,'[1]levels of intervention'!$A$1:$B$12,2,FALSE))</f>
        <v/>
      </c>
      <c r="G1332" s="797"/>
      <c r="H1332" s="797" t="s">
        <v>2635</v>
      </c>
      <c r="I1332" s="797" t="s">
        <v>1358</v>
      </c>
      <c r="J1332" s="797" t="s">
        <v>2407</v>
      </c>
      <c r="K1332" s="797"/>
      <c r="L1332" s="797"/>
      <c r="M1332" s="797"/>
      <c r="N1332" s="797"/>
      <c r="O1332" s="797">
        <v>0</v>
      </c>
      <c r="P1332" s="797"/>
      <c r="Q1332" s="797">
        <v>0</v>
      </c>
      <c r="R1332" s="797"/>
      <c r="S1332" s="790">
        <f t="shared" si="24"/>
        <v>1</v>
      </c>
      <c r="T1332" s="797"/>
      <c r="U1332" s="797"/>
    </row>
    <row r="1333" spans="1:21" ht="16.2" thickBot="1">
      <c r="A1333" s="798" t="s">
        <v>679</v>
      </c>
      <c r="B1333" s="797"/>
      <c r="C1333" s="816" t="s">
        <v>687</v>
      </c>
      <c r="D1333" s="797"/>
      <c r="E1333" s="797"/>
      <c r="F1333" s="787" t="str">
        <f>IF($E1333 = "", "", VLOOKUP($E1333,'[1]levels of intervention'!$A$1:$B$12,2,FALSE))</f>
        <v/>
      </c>
      <c r="G1333" s="797"/>
      <c r="H1333" s="797" t="s">
        <v>2636</v>
      </c>
      <c r="I1333" s="797" t="s">
        <v>1358</v>
      </c>
      <c r="J1333" s="797" t="s">
        <v>2407</v>
      </c>
      <c r="K1333" s="797"/>
      <c r="L1333" s="797"/>
      <c r="M1333" s="797"/>
      <c r="N1333" s="797"/>
      <c r="O1333" s="797">
        <v>0</v>
      </c>
      <c r="P1333" s="797"/>
      <c r="Q1333" s="797">
        <v>0</v>
      </c>
      <c r="R1333" s="797"/>
      <c r="S1333" s="790">
        <f t="shared" si="24"/>
        <v>1</v>
      </c>
      <c r="T1333" s="797"/>
      <c r="U1333" s="797"/>
    </row>
    <row r="1334" spans="1:21" ht="31.8" thickBot="1">
      <c r="A1334" s="798" t="s">
        <v>679</v>
      </c>
      <c r="B1334" s="797"/>
      <c r="C1334" s="816" t="s">
        <v>687</v>
      </c>
      <c r="D1334" s="797"/>
      <c r="E1334" s="797"/>
      <c r="F1334" s="787" t="str">
        <f>IF($E1334 = "", "", VLOOKUP($E1334,'[1]levels of intervention'!$A$1:$B$12,2,FALSE))</f>
        <v/>
      </c>
      <c r="G1334" s="797"/>
      <c r="H1334" s="797" t="s">
        <v>2637</v>
      </c>
      <c r="I1334" s="797" t="s">
        <v>1358</v>
      </c>
      <c r="J1334" s="797"/>
      <c r="K1334" s="797"/>
      <c r="L1334" s="797"/>
      <c r="M1334" s="797"/>
      <c r="N1334" s="797"/>
      <c r="O1334" s="797">
        <v>0</v>
      </c>
      <c r="P1334" s="797"/>
      <c r="Q1334" s="797">
        <v>0</v>
      </c>
      <c r="R1334" s="797"/>
      <c r="S1334" s="790">
        <f t="shared" si="24"/>
        <v>1</v>
      </c>
      <c r="T1334" s="797"/>
      <c r="U1334" s="797"/>
    </row>
    <row r="1335" spans="1:21" ht="16.2" thickBot="1">
      <c r="A1335" s="798" t="s">
        <v>679</v>
      </c>
      <c r="B1335" s="797"/>
      <c r="C1335" s="816" t="s">
        <v>687</v>
      </c>
      <c r="D1335" s="797"/>
      <c r="E1335" s="797"/>
      <c r="F1335" s="787" t="str">
        <f>IF($E1335 = "", "", VLOOKUP($E1335,'[1]levels of intervention'!$A$1:$B$12,2,FALSE))</f>
        <v/>
      </c>
      <c r="G1335" s="797"/>
      <c r="H1335" s="797" t="s">
        <v>2638</v>
      </c>
      <c r="I1335" s="797" t="s">
        <v>1358</v>
      </c>
      <c r="J1335" s="797"/>
      <c r="K1335" s="797"/>
      <c r="L1335" s="797"/>
      <c r="M1335" s="797"/>
      <c r="N1335" s="797"/>
      <c r="O1335" s="797">
        <v>0</v>
      </c>
      <c r="P1335" s="797"/>
      <c r="Q1335" s="797">
        <v>0</v>
      </c>
      <c r="R1335" s="797"/>
      <c r="S1335" s="790">
        <f t="shared" si="24"/>
        <v>1</v>
      </c>
      <c r="T1335" s="797"/>
      <c r="U1335" s="797"/>
    </row>
    <row r="1336" spans="1:21" ht="31.8" thickBot="1">
      <c r="A1336" s="798" t="s">
        <v>679</v>
      </c>
      <c r="B1336" s="797"/>
      <c r="C1336" s="816" t="s">
        <v>684</v>
      </c>
      <c r="D1336" s="797" t="s">
        <v>684</v>
      </c>
      <c r="E1336" s="797" t="s">
        <v>2632</v>
      </c>
      <c r="F1336" s="787" t="str">
        <f>IF($E1336 = "", "", VLOOKUP($E1336,'[1]levels of intervention'!$A$1:$B$12,2,FALSE))</f>
        <v>secondary/tertiary</v>
      </c>
      <c r="G1336" s="797"/>
      <c r="H1336" s="797" t="s">
        <v>884</v>
      </c>
      <c r="I1336" s="797" t="s">
        <v>1358</v>
      </c>
      <c r="J1336" s="797"/>
      <c r="K1336" s="797"/>
      <c r="L1336" s="797"/>
      <c r="M1336" s="797"/>
      <c r="N1336" s="797"/>
      <c r="O1336" s="797">
        <v>0</v>
      </c>
      <c r="P1336" s="797"/>
      <c r="Q1336" s="797">
        <v>0</v>
      </c>
      <c r="R1336" s="797"/>
      <c r="S1336" s="790">
        <f t="shared" si="24"/>
        <v>1</v>
      </c>
      <c r="T1336" s="797"/>
      <c r="U1336" s="797"/>
    </row>
    <row r="1337" spans="1:21" ht="78.599999999999994" thickBot="1">
      <c r="A1337" s="791" t="s">
        <v>679</v>
      </c>
      <c r="B1337" s="786"/>
      <c r="C1337" s="816" t="s">
        <v>684</v>
      </c>
      <c r="D1337" s="787"/>
      <c r="E1337" s="787"/>
      <c r="F1337" s="787" t="str">
        <f>IF($E1337 = "", "", VLOOKUP($E1337,'[1]levels of intervention'!$A$1:$B$12,2,FALSE))</f>
        <v/>
      </c>
      <c r="G1337" s="789"/>
      <c r="H1337" s="789" t="s">
        <v>875</v>
      </c>
      <c r="I1337" s="789" t="s">
        <v>1331</v>
      </c>
      <c r="J1337" s="789">
        <v>2</v>
      </c>
      <c r="K1337" s="789">
        <v>1</v>
      </c>
      <c r="L1337" s="789"/>
      <c r="M1337" s="789">
        <v>1</v>
      </c>
      <c r="N1337" s="789"/>
      <c r="O1337" s="789">
        <v>1</v>
      </c>
      <c r="P1337" s="789">
        <v>302.24</v>
      </c>
      <c r="Q1337" s="789">
        <v>302.24</v>
      </c>
      <c r="R1337" s="789"/>
      <c r="S1337" s="790">
        <f t="shared" si="24"/>
        <v>1</v>
      </c>
      <c r="T1337" s="789"/>
      <c r="U1337" s="789" t="s">
        <v>1500</v>
      </c>
    </row>
    <row r="1338" spans="1:21" ht="18" thickBot="1">
      <c r="A1338" s="791" t="s">
        <v>679</v>
      </c>
      <c r="B1338" s="786"/>
      <c r="C1338" s="816" t="s">
        <v>684</v>
      </c>
      <c r="D1338" s="787"/>
      <c r="E1338" s="787"/>
      <c r="F1338" s="787" t="str">
        <f>IF($E1338 = "", "", VLOOKUP($E1338,'[1]levels of intervention'!$A$1:$B$12,2,FALSE))</f>
        <v/>
      </c>
      <c r="G1338" s="789"/>
      <c r="H1338" s="789" t="s">
        <v>2639</v>
      </c>
      <c r="I1338" s="789" t="s">
        <v>1358</v>
      </c>
      <c r="J1338" s="789">
        <v>1</v>
      </c>
      <c r="K1338" s="789" t="s">
        <v>1578</v>
      </c>
      <c r="L1338" s="789"/>
      <c r="M1338" s="789"/>
      <c r="N1338" s="789"/>
      <c r="O1338" s="789">
        <v>0</v>
      </c>
      <c r="P1338" s="789"/>
      <c r="Q1338" s="789">
        <v>0</v>
      </c>
      <c r="R1338" s="789"/>
      <c r="S1338" s="790">
        <f t="shared" si="24"/>
        <v>1</v>
      </c>
      <c r="T1338" s="789"/>
      <c r="U1338" s="789"/>
    </row>
    <row r="1339" spans="1:21" ht="109.8" thickBot="1">
      <c r="A1339" s="791" t="s">
        <v>679</v>
      </c>
      <c r="B1339" s="786"/>
      <c r="C1339" s="816" t="s">
        <v>684</v>
      </c>
      <c r="D1339" s="787"/>
      <c r="E1339" s="787"/>
      <c r="F1339" s="787" t="str">
        <f>IF($E1339 = "", "", VLOOKUP($E1339,'[1]levels of intervention'!$A$1:$B$12,2,FALSE))</f>
        <v/>
      </c>
      <c r="G1339" s="789"/>
      <c r="H1339" s="789" t="s">
        <v>879</v>
      </c>
      <c r="I1339" s="789" t="s">
        <v>1331</v>
      </c>
      <c r="J1339" s="789">
        <v>3</v>
      </c>
      <c r="K1339" s="789">
        <v>1</v>
      </c>
      <c r="L1339" s="789"/>
      <c r="M1339" s="789"/>
      <c r="N1339" s="789"/>
      <c r="O1339" s="789">
        <v>1</v>
      </c>
      <c r="P1339" s="789">
        <v>178.76499999999999</v>
      </c>
      <c r="Q1339" s="789">
        <v>178.77</v>
      </c>
      <c r="R1339" s="789"/>
      <c r="S1339" s="790">
        <f t="shared" si="24"/>
        <v>1</v>
      </c>
      <c r="T1339" s="789"/>
      <c r="U1339" s="789"/>
    </row>
    <row r="1340" spans="1:21" ht="78.599999999999994" thickBot="1">
      <c r="A1340" s="798" t="s">
        <v>679</v>
      </c>
      <c r="B1340" s="797"/>
      <c r="C1340" s="816" t="s">
        <v>684</v>
      </c>
      <c r="D1340" s="797"/>
      <c r="E1340" s="797"/>
      <c r="F1340" s="787" t="str">
        <f>IF($E1340 = "", "", VLOOKUP($E1340,'[1]levels of intervention'!$A$1:$B$12,2,FALSE))</f>
        <v/>
      </c>
      <c r="G1340" s="797"/>
      <c r="H1340" s="797" t="s">
        <v>880</v>
      </c>
      <c r="I1340" s="797" t="s">
        <v>1331</v>
      </c>
      <c r="J1340" s="797"/>
      <c r="K1340" s="797"/>
      <c r="L1340" s="797"/>
      <c r="M1340" s="797"/>
      <c r="N1340" s="797"/>
      <c r="O1340" s="797">
        <v>0</v>
      </c>
      <c r="P1340" s="797">
        <v>84.78</v>
      </c>
      <c r="Q1340" s="797">
        <v>0</v>
      </c>
      <c r="R1340" s="797"/>
      <c r="S1340" s="790">
        <f t="shared" si="24"/>
        <v>1</v>
      </c>
      <c r="T1340" s="797"/>
      <c r="U1340" s="797"/>
    </row>
    <row r="1341" spans="1:21" ht="109.8" thickBot="1">
      <c r="A1341" s="798" t="s">
        <v>679</v>
      </c>
      <c r="B1341" s="797"/>
      <c r="C1341" s="816" t="s">
        <v>684</v>
      </c>
      <c r="D1341" s="797"/>
      <c r="E1341" s="797"/>
      <c r="F1341" s="787" t="str">
        <f>IF($E1341 = "", "", VLOOKUP($E1341,'[1]levels of intervention'!$A$1:$B$12,2,FALSE))</f>
        <v/>
      </c>
      <c r="G1341" s="797"/>
      <c r="H1341" s="797" t="s">
        <v>872</v>
      </c>
      <c r="I1341" s="797" t="s">
        <v>1331</v>
      </c>
      <c r="J1341" s="797"/>
      <c r="K1341" s="797"/>
      <c r="L1341" s="797"/>
      <c r="M1341" s="797"/>
      <c r="N1341" s="797"/>
      <c r="O1341" s="797">
        <v>0</v>
      </c>
      <c r="P1341" s="797">
        <v>306.88416669999998</v>
      </c>
      <c r="Q1341" s="797">
        <v>0</v>
      </c>
      <c r="R1341" s="797"/>
      <c r="S1341" s="790">
        <f t="shared" si="24"/>
        <v>1</v>
      </c>
      <c r="T1341" s="797"/>
      <c r="U1341" s="797"/>
    </row>
    <row r="1342" spans="1:21" ht="156.6" thickBot="1">
      <c r="A1342" s="798" t="s">
        <v>679</v>
      </c>
      <c r="B1342" s="797"/>
      <c r="C1342" s="816" t="s">
        <v>684</v>
      </c>
      <c r="D1342" s="797"/>
      <c r="E1342" s="797"/>
      <c r="F1342" s="787" t="str">
        <f>IF($E1342 = "", "", VLOOKUP($E1342,'[1]levels of intervention'!$A$1:$B$12,2,FALSE))</f>
        <v/>
      </c>
      <c r="G1342" s="797"/>
      <c r="H1342" s="797" t="s">
        <v>882</v>
      </c>
      <c r="I1342" s="797" t="s">
        <v>1331</v>
      </c>
      <c r="J1342" s="797"/>
      <c r="K1342" s="797"/>
      <c r="L1342" s="797"/>
      <c r="M1342" s="797"/>
      <c r="N1342" s="797"/>
      <c r="O1342" s="797">
        <v>0</v>
      </c>
      <c r="P1342" s="797">
        <v>1671.666667</v>
      </c>
      <c r="Q1342" s="797">
        <v>0</v>
      </c>
      <c r="R1342" s="797"/>
      <c r="S1342" s="790">
        <f t="shared" si="24"/>
        <v>1</v>
      </c>
      <c r="T1342" s="797"/>
      <c r="U1342" s="797"/>
    </row>
    <row r="1343" spans="1:21" ht="94.2" thickBot="1">
      <c r="A1343" s="798" t="s">
        <v>679</v>
      </c>
      <c r="B1343" s="797"/>
      <c r="C1343" s="816" t="s">
        <v>684</v>
      </c>
      <c r="D1343" s="797"/>
      <c r="E1343" s="797"/>
      <c r="F1343" s="787" t="str">
        <f>IF($E1343 = "", "", VLOOKUP($E1343,'[1]levels of intervention'!$A$1:$B$12,2,FALSE))</f>
        <v/>
      </c>
      <c r="G1343" s="797"/>
      <c r="H1343" s="797" t="s">
        <v>881</v>
      </c>
      <c r="I1343" s="797" t="s">
        <v>1331</v>
      </c>
      <c r="J1343" s="797"/>
      <c r="K1343" s="797"/>
      <c r="L1343" s="797"/>
      <c r="M1343" s="797"/>
      <c r="N1343" s="797"/>
      <c r="O1343" s="797">
        <v>0</v>
      </c>
      <c r="P1343" s="797">
        <v>37.479799999999997</v>
      </c>
      <c r="Q1343" s="797">
        <v>0</v>
      </c>
      <c r="R1343" s="797"/>
      <c r="S1343" s="790">
        <f t="shared" si="24"/>
        <v>1</v>
      </c>
      <c r="T1343" s="797"/>
      <c r="U1343" s="797"/>
    </row>
    <row r="1344" spans="1:21" ht="78.599999999999994" thickBot="1">
      <c r="A1344" s="791" t="s">
        <v>679</v>
      </c>
      <c r="B1344" s="786"/>
      <c r="C1344" s="816" t="s">
        <v>684</v>
      </c>
      <c r="D1344" s="787"/>
      <c r="E1344" s="787"/>
      <c r="F1344" s="787" t="str">
        <f>IF($E1344 = "", "", VLOOKUP($E1344,'[1]levels of intervention'!$A$1:$B$12,2,FALSE))</f>
        <v/>
      </c>
      <c r="G1344" s="789"/>
      <c r="H1344" s="789" t="s">
        <v>878</v>
      </c>
      <c r="I1344" s="789" t="s">
        <v>1331</v>
      </c>
      <c r="J1344" s="789" t="s">
        <v>1731</v>
      </c>
      <c r="K1344" s="789">
        <v>2</v>
      </c>
      <c r="L1344" s="789"/>
      <c r="M1344" s="789">
        <v>1</v>
      </c>
      <c r="N1344" s="789"/>
      <c r="O1344" s="789">
        <v>2</v>
      </c>
      <c r="P1344" s="789">
        <v>882.63</v>
      </c>
      <c r="Q1344" s="793">
        <v>1765.26</v>
      </c>
      <c r="R1344" s="789"/>
      <c r="S1344" s="790">
        <f t="shared" si="24"/>
        <v>1</v>
      </c>
      <c r="T1344" s="789"/>
      <c r="U1344" s="789"/>
    </row>
    <row r="1345" spans="1:21" ht="31.8" thickBot="1">
      <c r="A1345" s="791" t="s">
        <v>679</v>
      </c>
      <c r="B1345" s="786"/>
      <c r="C1345" s="816" t="s">
        <v>684</v>
      </c>
      <c r="D1345" s="787"/>
      <c r="E1345" s="787"/>
      <c r="F1345" s="787" t="str">
        <f>IF($E1345 = "", "", VLOOKUP($E1345,'[1]levels of intervention'!$A$1:$B$12,2,FALSE))</f>
        <v/>
      </c>
      <c r="G1345" s="809"/>
      <c r="H1345" s="809" t="s">
        <v>873</v>
      </c>
      <c r="I1345" s="789" t="s">
        <v>1331</v>
      </c>
      <c r="J1345" s="789" t="s">
        <v>1731</v>
      </c>
      <c r="K1345" s="789">
        <v>2</v>
      </c>
      <c r="L1345" s="789">
        <v>2</v>
      </c>
      <c r="M1345" s="789">
        <v>5</v>
      </c>
      <c r="N1345" s="789" t="s">
        <v>1546</v>
      </c>
      <c r="O1345" s="789">
        <v>20</v>
      </c>
      <c r="P1345" s="789">
        <v>441.12</v>
      </c>
      <c r="Q1345" s="793">
        <v>8822.4</v>
      </c>
      <c r="R1345" s="789"/>
      <c r="S1345" s="790">
        <f t="shared" si="24"/>
        <v>1</v>
      </c>
      <c r="T1345" s="789"/>
      <c r="U1345" s="809" t="s">
        <v>873</v>
      </c>
    </row>
    <row r="1346" spans="1:21" ht="31.8" thickBot="1">
      <c r="A1346" s="798" t="s">
        <v>679</v>
      </c>
      <c r="B1346" s="797"/>
      <c r="C1346" s="816" t="s">
        <v>684</v>
      </c>
      <c r="D1346" s="797"/>
      <c r="E1346" s="797"/>
      <c r="F1346" s="787" t="str">
        <f>IF($E1346 = "", "", VLOOKUP($E1346,'[1]levels of intervention'!$A$1:$B$12,2,FALSE))</f>
        <v/>
      </c>
      <c r="G1346" s="797"/>
      <c r="H1346" s="797" t="s">
        <v>874</v>
      </c>
      <c r="I1346" s="797" t="s">
        <v>1331</v>
      </c>
      <c r="J1346" s="797"/>
      <c r="K1346" s="797"/>
      <c r="L1346" s="797"/>
      <c r="M1346" s="797"/>
      <c r="N1346" s="797"/>
      <c r="O1346" s="797">
        <v>0</v>
      </c>
      <c r="P1346" s="797"/>
      <c r="Q1346" s="797">
        <v>0</v>
      </c>
      <c r="R1346" s="797"/>
      <c r="S1346" s="790">
        <f t="shared" si="24"/>
        <v>1</v>
      </c>
      <c r="T1346" s="797"/>
      <c r="U1346" s="797"/>
    </row>
    <row r="1347" spans="1:21" ht="78.599999999999994" thickBot="1">
      <c r="A1347" s="791" t="s">
        <v>679</v>
      </c>
      <c r="B1347" s="786"/>
      <c r="C1347" s="816" t="s">
        <v>684</v>
      </c>
      <c r="D1347" s="787"/>
      <c r="E1347" s="787"/>
      <c r="F1347" s="787" t="str">
        <f>IF($E1347 = "", "", VLOOKUP($E1347,'[1]levels of intervention'!$A$1:$B$12,2,FALSE))</f>
        <v/>
      </c>
      <c r="G1347" s="789"/>
      <c r="H1347" s="789" t="s">
        <v>871</v>
      </c>
      <c r="I1347" s="789" t="s">
        <v>1331</v>
      </c>
      <c r="J1347" s="789" t="s">
        <v>1731</v>
      </c>
      <c r="K1347" s="789">
        <v>1</v>
      </c>
      <c r="L1347" s="789"/>
      <c r="M1347" s="789">
        <v>1</v>
      </c>
      <c r="N1347" s="789"/>
      <c r="O1347" s="789">
        <v>1</v>
      </c>
      <c r="P1347" s="789">
        <v>130.36000000000001</v>
      </c>
      <c r="Q1347" s="789">
        <v>130.36000000000001</v>
      </c>
      <c r="R1347" s="789"/>
      <c r="S1347" s="790">
        <f t="shared" si="24"/>
        <v>1</v>
      </c>
      <c r="T1347" s="789"/>
      <c r="U1347" s="789"/>
    </row>
    <row r="1348" spans="1:21" ht="125.4" thickBot="1">
      <c r="A1348" s="791" t="s">
        <v>679</v>
      </c>
      <c r="B1348" s="786"/>
      <c r="C1348" s="816" t="s">
        <v>684</v>
      </c>
      <c r="D1348" s="787"/>
      <c r="E1348" s="787"/>
      <c r="F1348" s="787" t="str">
        <f>IF($E1348 = "", "", VLOOKUP($E1348,'[1]levels of intervention'!$A$1:$B$12,2,FALSE))</f>
        <v/>
      </c>
      <c r="G1348" s="789"/>
      <c r="H1348" s="789" t="s">
        <v>876</v>
      </c>
      <c r="I1348" s="789" t="s">
        <v>1331</v>
      </c>
      <c r="J1348" s="789"/>
      <c r="K1348" s="789">
        <v>1</v>
      </c>
      <c r="L1348" s="789"/>
      <c r="M1348" s="789">
        <v>1</v>
      </c>
      <c r="N1348" s="789"/>
      <c r="O1348" s="789">
        <v>1</v>
      </c>
      <c r="P1348" s="789">
        <v>465</v>
      </c>
      <c r="Q1348" s="789">
        <v>465</v>
      </c>
      <c r="R1348" s="789"/>
      <c r="S1348" s="790">
        <f t="shared" ref="S1348:S1411" si="25">IF(R1348="",1,R1348)</f>
        <v>1</v>
      </c>
      <c r="T1348" s="789"/>
      <c r="U1348" s="815" t="s">
        <v>1678</v>
      </c>
    </row>
    <row r="1349" spans="1:21" ht="94.2" thickBot="1">
      <c r="A1349" s="791" t="s">
        <v>679</v>
      </c>
      <c r="B1349" s="786"/>
      <c r="C1349" s="816" t="s">
        <v>684</v>
      </c>
      <c r="D1349" s="787"/>
      <c r="E1349" s="787"/>
      <c r="F1349" s="787" t="str">
        <f>IF($E1349 = "", "", VLOOKUP($E1349,'[1]levels of intervention'!$A$1:$B$12,2,FALSE))</f>
        <v/>
      </c>
      <c r="G1349" s="789"/>
      <c r="H1349" s="789" t="s">
        <v>883</v>
      </c>
      <c r="I1349" s="789" t="s">
        <v>1331</v>
      </c>
      <c r="J1349" s="789"/>
      <c r="K1349" s="789">
        <v>2</v>
      </c>
      <c r="L1349" s="789"/>
      <c r="M1349" s="789">
        <v>1</v>
      </c>
      <c r="N1349" s="789"/>
      <c r="O1349" s="789">
        <v>2</v>
      </c>
      <c r="P1349" s="789">
        <v>821.25</v>
      </c>
      <c r="Q1349" s="793">
        <v>1642.5</v>
      </c>
      <c r="R1349" s="789"/>
      <c r="S1349" s="790">
        <f t="shared" si="25"/>
        <v>1</v>
      </c>
      <c r="T1349" s="789"/>
      <c r="U1349" s="789"/>
    </row>
    <row r="1350" spans="1:21" ht="187.8" thickBot="1">
      <c r="A1350" s="791" t="s">
        <v>679</v>
      </c>
      <c r="B1350" s="786"/>
      <c r="C1350" s="816" t="s">
        <v>684</v>
      </c>
      <c r="D1350" s="787"/>
      <c r="E1350" s="787"/>
      <c r="F1350" s="787" t="str">
        <f>IF($E1350 = "", "", VLOOKUP($E1350,'[1]levels of intervention'!$A$1:$B$12,2,FALSE))</f>
        <v/>
      </c>
      <c r="G1350" s="789"/>
      <c r="H1350" s="789" t="s">
        <v>839</v>
      </c>
      <c r="I1350" s="789" t="s">
        <v>1331</v>
      </c>
      <c r="J1350" s="789"/>
      <c r="K1350" s="789">
        <v>1</v>
      </c>
      <c r="L1350" s="789"/>
      <c r="M1350" s="789">
        <v>1</v>
      </c>
      <c r="N1350" s="789"/>
      <c r="O1350" s="789">
        <v>1</v>
      </c>
      <c r="P1350" s="789">
        <v>153.5155</v>
      </c>
      <c r="Q1350" s="789">
        <v>153.52000000000001</v>
      </c>
      <c r="R1350" s="789"/>
      <c r="S1350" s="790">
        <f t="shared" si="25"/>
        <v>1</v>
      </c>
      <c r="T1350" s="789"/>
      <c r="U1350" s="789"/>
    </row>
    <row r="1351" spans="1:21" ht="94.2" thickBot="1">
      <c r="A1351" s="791" t="s">
        <v>679</v>
      </c>
      <c r="B1351" s="786"/>
      <c r="C1351" s="816" t="s">
        <v>684</v>
      </c>
      <c r="D1351" s="787"/>
      <c r="E1351" s="787"/>
      <c r="F1351" s="787" t="str">
        <f>IF($E1351 = "", "", VLOOKUP($E1351,'[1]levels of intervention'!$A$1:$B$12,2,FALSE))</f>
        <v/>
      </c>
      <c r="G1351" s="789"/>
      <c r="H1351" s="789" t="s">
        <v>877</v>
      </c>
      <c r="I1351" s="789" t="s">
        <v>1331</v>
      </c>
      <c r="J1351" s="789" t="s">
        <v>1388</v>
      </c>
      <c r="K1351" s="789">
        <v>1</v>
      </c>
      <c r="L1351" s="789"/>
      <c r="M1351" s="789">
        <v>1</v>
      </c>
      <c r="N1351" s="789"/>
      <c r="O1351" s="789">
        <v>1</v>
      </c>
      <c r="P1351" s="789">
        <v>1764.94</v>
      </c>
      <c r="Q1351" s="793">
        <v>1764.94</v>
      </c>
      <c r="R1351" s="789"/>
      <c r="S1351" s="790">
        <f t="shared" si="25"/>
        <v>1</v>
      </c>
      <c r="T1351" s="789"/>
      <c r="U1351" s="789"/>
    </row>
    <row r="1352" spans="1:21" ht="16.2" thickBot="1">
      <c r="A1352" s="798" t="s">
        <v>679</v>
      </c>
      <c r="B1352" s="797"/>
      <c r="C1352" s="816" t="s">
        <v>684</v>
      </c>
      <c r="D1352" s="797"/>
      <c r="E1352" s="797"/>
      <c r="F1352" s="787" t="str">
        <f>IF($E1352 = "", "", VLOOKUP($E1352,'[1]levels of intervention'!$A$1:$B$12,2,FALSE))</f>
        <v/>
      </c>
      <c r="G1352" s="797"/>
      <c r="H1352" s="797" t="s">
        <v>2634</v>
      </c>
      <c r="I1352" s="797" t="s">
        <v>1358</v>
      </c>
      <c r="J1352" s="797" t="s">
        <v>2407</v>
      </c>
      <c r="K1352" s="797"/>
      <c r="L1352" s="797"/>
      <c r="M1352" s="797"/>
      <c r="N1352" s="797"/>
      <c r="O1352" s="797">
        <v>0</v>
      </c>
      <c r="P1352" s="797"/>
      <c r="Q1352" s="797">
        <v>0</v>
      </c>
      <c r="R1352" s="797"/>
      <c r="S1352" s="790">
        <f t="shared" si="25"/>
        <v>1</v>
      </c>
      <c r="T1352" s="797"/>
      <c r="U1352" s="797"/>
    </row>
    <row r="1353" spans="1:21" ht="16.2" thickBot="1">
      <c r="A1353" s="798" t="s">
        <v>679</v>
      </c>
      <c r="B1353" s="797"/>
      <c r="C1353" s="816" t="s">
        <v>684</v>
      </c>
      <c r="D1353" s="797"/>
      <c r="E1353" s="797"/>
      <c r="F1353" s="787" t="str">
        <f>IF($E1353 = "", "", VLOOKUP($E1353,'[1]levels of intervention'!$A$1:$B$12,2,FALSE))</f>
        <v/>
      </c>
      <c r="G1353" s="797"/>
      <c r="H1353" s="797" t="s">
        <v>2635</v>
      </c>
      <c r="I1353" s="797" t="s">
        <v>1358</v>
      </c>
      <c r="J1353" s="797" t="s">
        <v>2407</v>
      </c>
      <c r="K1353" s="797"/>
      <c r="L1353" s="797"/>
      <c r="M1353" s="797"/>
      <c r="N1353" s="797"/>
      <c r="O1353" s="797">
        <v>0</v>
      </c>
      <c r="P1353" s="797"/>
      <c r="Q1353" s="797">
        <v>0</v>
      </c>
      <c r="R1353" s="797"/>
      <c r="S1353" s="790">
        <f t="shared" si="25"/>
        <v>1</v>
      </c>
      <c r="T1353" s="797"/>
      <c r="U1353" s="797"/>
    </row>
    <row r="1354" spans="1:21" ht="16.2" thickBot="1">
      <c r="A1354" s="798" t="s">
        <v>679</v>
      </c>
      <c r="B1354" s="797"/>
      <c r="C1354" s="816" t="s">
        <v>684</v>
      </c>
      <c r="D1354" s="797"/>
      <c r="E1354" s="797"/>
      <c r="F1354" s="787" t="str">
        <f>IF($E1354 = "", "", VLOOKUP($E1354,'[1]levels of intervention'!$A$1:$B$12,2,FALSE))</f>
        <v/>
      </c>
      <c r="G1354" s="797"/>
      <c r="H1354" s="797" t="s">
        <v>2636</v>
      </c>
      <c r="I1354" s="797" t="s">
        <v>1358</v>
      </c>
      <c r="J1354" s="797" t="s">
        <v>2407</v>
      </c>
      <c r="K1354" s="797"/>
      <c r="L1354" s="797"/>
      <c r="M1354" s="797"/>
      <c r="N1354" s="797"/>
      <c r="O1354" s="797">
        <v>0</v>
      </c>
      <c r="P1354" s="797"/>
      <c r="Q1354" s="797">
        <v>0</v>
      </c>
      <c r="R1354" s="797"/>
      <c r="S1354" s="790">
        <f t="shared" si="25"/>
        <v>1</v>
      </c>
      <c r="T1354" s="797"/>
      <c r="U1354" s="797"/>
    </row>
    <row r="1355" spans="1:21" ht="31.8" thickBot="1">
      <c r="A1355" s="798" t="s">
        <v>679</v>
      </c>
      <c r="B1355" s="797"/>
      <c r="C1355" s="816" t="s">
        <v>684</v>
      </c>
      <c r="D1355" s="797"/>
      <c r="E1355" s="797"/>
      <c r="F1355" s="787" t="str">
        <f>IF($E1355 = "", "", VLOOKUP($E1355,'[1]levels of intervention'!$A$1:$B$12,2,FALSE))</f>
        <v/>
      </c>
      <c r="G1355" s="797"/>
      <c r="H1355" s="797" t="s">
        <v>2637</v>
      </c>
      <c r="I1355" s="797" t="s">
        <v>1358</v>
      </c>
      <c r="J1355" s="797"/>
      <c r="K1355" s="797"/>
      <c r="L1355" s="797"/>
      <c r="M1355" s="797"/>
      <c r="N1355" s="797"/>
      <c r="O1355" s="797">
        <v>0</v>
      </c>
      <c r="P1355" s="797"/>
      <c r="Q1355" s="797">
        <v>0</v>
      </c>
      <c r="R1355" s="797"/>
      <c r="S1355" s="790">
        <f t="shared" si="25"/>
        <v>1</v>
      </c>
      <c r="T1355" s="797"/>
      <c r="U1355" s="797"/>
    </row>
    <row r="1356" spans="1:21" ht="16.2" thickBot="1">
      <c r="A1356" s="798" t="s">
        <v>679</v>
      </c>
      <c r="B1356" s="797"/>
      <c r="C1356" s="816" t="s">
        <v>684</v>
      </c>
      <c r="D1356" s="797"/>
      <c r="E1356" s="797"/>
      <c r="F1356" s="787" t="str">
        <f>IF($E1356 = "", "", VLOOKUP($E1356,'[1]levels of intervention'!$A$1:$B$12,2,FALSE))</f>
        <v/>
      </c>
      <c r="G1356" s="797"/>
      <c r="H1356" s="797" t="s">
        <v>2638</v>
      </c>
      <c r="I1356" s="797" t="s">
        <v>1358</v>
      </c>
      <c r="J1356" s="797"/>
      <c r="K1356" s="797"/>
      <c r="L1356" s="797"/>
      <c r="M1356" s="797"/>
      <c r="N1356" s="797"/>
      <c r="O1356" s="797">
        <v>0</v>
      </c>
      <c r="P1356" s="797"/>
      <c r="Q1356" s="797">
        <v>0</v>
      </c>
      <c r="R1356" s="797"/>
      <c r="S1356" s="790">
        <f t="shared" si="25"/>
        <v>1</v>
      </c>
      <c r="T1356" s="797"/>
      <c r="U1356" s="797"/>
    </row>
    <row r="1357" spans="1:21" ht="31.8" thickBot="1">
      <c r="A1357" s="798" t="s">
        <v>679</v>
      </c>
      <c r="B1357" s="797"/>
      <c r="C1357" t="s">
        <v>685</v>
      </c>
      <c r="D1357" s="797" t="s">
        <v>685</v>
      </c>
      <c r="E1357" s="797" t="s">
        <v>2632</v>
      </c>
      <c r="F1357" s="787" t="str">
        <f>IF($E1357 = "", "", VLOOKUP($E1357,'[1]levels of intervention'!$A$1:$B$12,2,FALSE))</f>
        <v>secondary/tertiary</v>
      </c>
      <c r="G1357" s="797"/>
      <c r="H1357" s="797" t="s">
        <v>884</v>
      </c>
      <c r="I1357" s="797" t="s">
        <v>1358</v>
      </c>
      <c r="J1357" s="797"/>
      <c r="K1357" s="797"/>
      <c r="L1357" s="797"/>
      <c r="M1357" s="797"/>
      <c r="N1357" s="797"/>
      <c r="O1357" s="797">
        <v>0</v>
      </c>
      <c r="P1357" s="797"/>
      <c r="Q1357" s="797">
        <v>0</v>
      </c>
      <c r="R1357" s="797"/>
      <c r="S1357" s="790">
        <f t="shared" si="25"/>
        <v>1</v>
      </c>
      <c r="T1357" s="797"/>
      <c r="U1357" s="797"/>
    </row>
    <row r="1358" spans="1:21" ht="78.599999999999994" thickBot="1">
      <c r="A1358" s="791" t="s">
        <v>679</v>
      </c>
      <c r="B1358" s="786"/>
      <c r="C1358" t="s">
        <v>685</v>
      </c>
      <c r="D1358" s="787"/>
      <c r="E1358" s="787"/>
      <c r="F1358" s="787" t="str">
        <f>IF($E1358 = "", "", VLOOKUP($E1358,'[1]levels of intervention'!$A$1:$B$12,2,FALSE))</f>
        <v/>
      </c>
      <c r="G1358" s="789"/>
      <c r="H1358" s="789" t="s">
        <v>875</v>
      </c>
      <c r="I1358" s="789" t="s">
        <v>1331</v>
      </c>
      <c r="J1358" s="789"/>
      <c r="K1358" s="789">
        <v>2</v>
      </c>
      <c r="L1358" s="789"/>
      <c r="M1358" s="789">
        <v>1</v>
      </c>
      <c r="N1358" s="789"/>
      <c r="O1358" s="789">
        <v>2</v>
      </c>
      <c r="P1358" s="789">
        <v>302.24</v>
      </c>
      <c r="Q1358" s="789">
        <v>604.48</v>
      </c>
      <c r="R1358" s="789"/>
      <c r="S1358" s="790">
        <f t="shared" si="25"/>
        <v>1</v>
      </c>
      <c r="T1358" s="789"/>
      <c r="U1358" s="789" t="s">
        <v>1500</v>
      </c>
    </row>
    <row r="1359" spans="1:21" ht="18" thickBot="1">
      <c r="A1359" s="791" t="s">
        <v>679</v>
      </c>
      <c r="B1359" s="786"/>
      <c r="C1359" t="s">
        <v>685</v>
      </c>
      <c r="D1359" s="787"/>
      <c r="E1359" s="787"/>
      <c r="F1359" s="787" t="str">
        <f>IF($E1359 = "", "", VLOOKUP($E1359,'[1]levels of intervention'!$A$1:$B$12,2,FALSE))</f>
        <v/>
      </c>
      <c r="G1359" s="789"/>
      <c r="H1359" s="789" t="s">
        <v>2640</v>
      </c>
      <c r="I1359" s="789" t="s">
        <v>1358</v>
      </c>
      <c r="J1359" s="789"/>
      <c r="K1359" s="789">
        <v>1</v>
      </c>
      <c r="L1359" s="789"/>
      <c r="M1359" s="789">
        <v>1</v>
      </c>
      <c r="N1359" s="789"/>
      <c r="O1359" s="789">
        <v>1</v>
      </c>
      <c r="P1359" s="789"/>
      <c r="Q1359" s="789">
        <v>0</v>
      </c>
      <c r="R1359" s="789"/>
      <c r="S1359" s="790">
        <f t="shared" si="25"/>
        <v>1</v>
      </c>
      <c r="T1359" s="789"/>
      <c r="U1359" s="789"/>
    </row>
    <row r="1360" spans="1:21" ht="78.599999999999994" thickBot="1">
      <c r="A1360" s="798" t="s">
        <v>679</v>
      </c>
      <c r="B1360" s="797"/>
      <c r="C1360" t="s">
        <v>685</v>
      </c>
      <c r="D1360" s="797"/>
      <c r="E1360" s="797"/>
      <c r="F1360" s="787" t="str">
        <f>IF($E1360 = "", "", VLOOKUP($E1360,'[1]levels of intervention'!$A$1:$B$12,2,FALSE))</f>
        <v/>
      </c>
      <c r="G1360" s="797"/>
      <c r="H1360" s="797" t="s">
        <v>880</v>
      </c>
      <c r="I1360" s="797" t="s">
        <v>1331</v>
      </c>
      <c r="J1360" s="797"/>
      <c r="K1360" s="797"/>
      <c r="L1360" s="797"/>
      <c r="M1360" s="797"/>
      <c r="N1360" s="797"/>
      <c r="O1360" s="797">
        <v>0</v>
      </c>
      <c r="P1360" s="797">
        <v>84.78</v>
      </c>
      <c r="Q1360" s="797">
        <v>0</v>
      </c>
      <c r="R1360" s="797"/>
      <c r="S1360" s="790">
        <f t="shared" si="25"/>
        <v>1</v>
      </c>
      <c r="T1360" s="797"/>
      <c r="U1360" s="797"/>
    </row>
    <row r="1361" spans="1:21" ht="78.599999999999994" thickBot="1">
      <c r="A1361" s="791" t="s">
        <v>679</v>
      </c>
      <c r="B1361" s="786"/>
      <c r="C1361" t="s">
        <v>685</v>
      </c>
      <c r="D1361" s="787"/>
      <c r="E1361" s="787"/>
      <c r="F1361" s="787" t="str">
        <f>IF($E1361 = "", "", VLOOKUP($E1361,'[1]levels of intervention'!$A$1:$B$12,2,FALSE))</f>
        <v/>
      </c>
      <c r="G1361" s="789"/>
      <c r="H1361" s="789" t="s">
        <v>878</v>
      </c>
      <c r="I1361" s="789" t="s">
        <v>1331</v>
      </c>
      <c r="J1361" s="789" t="s">
        <v>1731</v>
      </c>
      <c r="K1361" s="789">
        <v>2</v>
      </c>
      <c r="L1361" s="789"/>
      <c r="M1361" s="789">
        <v>1</v>
      </c>
      <c r="N1361" s="789"/>
      <c r="O1361" s="789">
        <v>2</v>
      </c>
      <c r="P1361" s="789">
        <v>882.63</v>
      </c>
      <c r="Q1361" s="793">
        <v>1765.26</v>
      </c>
      <c r="R1361" s="789"/>
      <c r="S1361" s="790">
        <f t="shared" si="25"/>
        <v>1</v>
      </c>
      <c r="T1361" s="789"/>
      <c r="U1361" s="789"/>
    </row>
    <row r="1362" spans="1:21" ht="31.8" thickBot="1">
      <c r="A1362" s="798" t="s">
        <v>679</v>
      </c>
      <c r="B1362" s="797"/>
      <c r="C1362" t="s">
        <v>685</v>
      </c>
      <c r="D1362" s="797"/>
      <c r="E1362" s="797"/>
      <c r="F1362" s="787" t="str">
        <f>IF($E1362 = "", "", VLOOKUP($E1362,'[1]levels of intervention'!$A$1:$B$12,2,FALSE))</f>
        <v/>
      </c>
      <c r="G1362" s="797"/>
      <c r="H1362" s="797" t="s">
        <v>886</v>
      </c>
      <c r="I1362" s="797" t="s">
        <v>1331</v>
      </c>
      <c r="J1362" s="797"/>
      <c r="K1362" s="797"/>
      <c r="L1362" s="797"/>
      <c r="M1362" s="797"/>
      <c r="N1362" s="797"/>
      <c r="O1362" s="797">
        <v>0</v>
      </c>
      <c r="P1362" s="797"/>
      <c r="Q1362" s="797">
        <v>0</v>
      </c>
      <c r="R1362" s="797"/>
      <c r="S1362" s="790">
        <f t="shared" si="25"/>
        <v>1</v>
      </c>
      <c r="T1362" s="797"/>
      <c r="U1362" s="797"/>
    </row>
    <row r="1363" spans="1:21" ht="125.4" thickBot="1">
      <c r="A1363" s="791" t="s">
        <v>679</v>
      </c>
      <c r="B1363" s="786"/>
      <c r="C1363" t="s">
        <v>685</v>
      </c>
      <c r="D1363" s="787"/>
      <c r="E1363" s="787"/>
      <c r="F1363" s="787" t="str">
        <f>IF($E1363 = "", "", VLOOKUP($E1363,'[1]levels of intervention'!$A$1:$B$12,2,FALSE))</f>
        <v/>
      </c>
      <c r="G1363" s="789"/>
      <c r="H1363" s="789" t="s">
        <v>876</v>
      </c>
      <c r="I1363" s="789" t="s">
        <v>1331</v>
      </c>
      <c r="J1363" s="789"/>
      <c r="K1363" s="789">
        <v>1</v>
      </c>
      <c r="L1363" s="789"/>
      <c r="M1363" s="789">
        <v>1</v>
      </c>
      <c r="N1363" s="789"/>
      <c r="O1363" s="789">
        <v>1</v>
      </c>
      <c r="P1363" s="789">
        <v>465</v>
      </c>
      <c r="Q1363" s="789">
        <v>465</v>
      </c>
      <c r="R1363" s="789"/>
      <c r="S1363" s="790">
        <f t="shared" si="25"/>
        <v>1</v>
      </c>
      <c r="T1363" s="789"/>
      <c r="U1363" s="815" t="s">
        <v>1678</v>
      </c>
    </row>
    <row r="1364" spans="1:21" ht="94.2" thickBot="1">
      <c r="A1364" s="791" t="s">
        <v>679</v>
      </c>
      <c r="B1364" s="786"/>
      <c r="C1364" t="s">
        <v>685</v>
      </c>
      <c r="D1364" s="787"/>
      <c r="E1364" s="787"/>
      <c r="F1364" s="787" t="str">
        <f>IF($E1364 = "", "", VLOOKUP($E1364,'[1]levels of intervention'!$A$1:$B$12,2,FALSE))</f>
        <v/>
      </c>
      <c r="G1364" s="789"/>
      <c r="H1364" s="789" t="s">
        <v>883</v>
      </c>
      <c r="I1364" s="789" t="s">
        <v>1331</v>
      </c>
      <c r="J1364" s="789"/>
      <c r="K1364" s="789">
        <v>2</v>
      </c>
      <c r="L1364" s="789"/>
      <c r="M1364" s="789">
        <v>1</v>
      </c>
      <c r="N1364" s="789"/>
      <c r="O1364" s="789">
        <v>2</v>
      </c>
      <c r="P1364" s="789">
        <v>821.25</v>
      </c>
      <c r="Q1364" s="793">
        <v>1642.5</v>
      </c>
      <c r="R1364" s="789"/>
      <c r="S1364" s="790">
        <f t="shared" si="25"/>
        <v>1</v>
      </c>
      <c r="T1364" s="789"/>
      <c r="U1364" s="789"/>
    </row>
    <row r="1365" spans="1:21" ht="187.8" thickBot="1">
      <c r="A1365" s="791" t="s">
        <v>679</v>
      </c>
      <c r="B1365" s="786"/>
      <c r="C1365" t="s">
        <v>685</v>
      </c>
      <c r="D1365" s="787"/>
      <c r="E1365" s="787"/>
      <c r="F1365" s="787" t="str">
        <f>IF($E1365 = "", "", VLOOKUP($E1365,'[1]levels of intervention'!$A$1:$B$12,2,FALSE))</f>
        <v/>
      </c>
      <c r="G1365" s="789"/>
      <c r="H1365" s="789" t="s">
        <v>839</v>
      </c>
      <c r="I1365" s="789" t="s">
        <v>1331</v>
      </c>
      <c r="J1365" s="789"/>
      <c r="K1365" s="789">
        <v>1</v>
      </c>
      <c r="L1365" s="789"/>
      <c r="M1365" s="789">
        <v>1</v>
      </c>
      <c r="N1365" s="789"/>
      <c r="O1365" s="789">
        <v>1</v>
      </c>
      <c r="P1365" s="789">
        <v>153.5155</v>
      </c>
      <c r="Q1365" s="789">
        <v>153.52000000000001</v>
      </c>
      <c r="R1365" s="789"/>
      <c r="S1365" s="790">
        <f t="shared" si="25"/>
        <v>1</v>
      </c>
      <c r="T1365" s="789"/>
      <c r="U1365" s="789"/>
    </row>
    <row r="1366" spans="1:21" ht="94.2" thickBot="1">
      <c r="A1366" s="791" t="s">
        <v>679</v>
      </c>
      <c r="B1366" s="786"/>
      <c r="C1366" t="s">
        <v>685</v>
      </c>
      <c r="D1366" s="787"/>
      <c r="E1366" s="787"/>
      <c r="F1366" s="787" t="str">
        <f>IF($E1366 = "", "", VLOOKUP($E1366,'[1]levels of intervention'!$A$1:$B$12,2,FALSE))</f>
        <v/>
      </c>
      <c r="G1366" s="789"/>
      <c r="H1366" s="789" t="s">
        <v>877</v>
      </c>
      <c r="I1366" s="789" t="s">
        <v>1331</v>
      </c>
      <c r="J1366" s="789" t="s">
        <v>1388</v>
      </c>
      <c r="K1366" s="789">
        <v>1</v>
      </c>
      <c r="L1366" s="789"/>
      <c r="M1366" s="789">
        <v>1</v>
      </c>
      <c r="N1366" s="789"/>
      <c r="O1366" s="789">
        <v>1</v>
      </c>
      <c r="P1366" s="789">
        <v>1764.94</v>
      </c>
      <c r="Q1366" s="793">
        <v>1764.94</v>
      </c>
      <c r="R1366" s="789"/>
      <c r="S1366" s="790">
        <f t="shared" si="25"/>
        <v>1</v>
      </c>
      <c r="T1366" s="789"/>
      <c r="U1366" s="789"/>
    </row>
    <row r="1367" spans="1:21" ht="16.2" thickBot="1">
      <c r="A1367" s="798" t="s">
        <v>679</v>
      </c>
      <c r="B1367" s="797"/>
      <c r="C1367" t="s">
        <v>685</v>
      </c>
      <c r="D1367" s="797"/>
      <c r="E1367" s="797"/>
      <c r="F1367" s="787" t="str">
        <f>IF($E1367 = "", "", VLOOKUP($E1367,'[1]levels of intervention'!$A$1:$B$12,2,FALSE))</f>
        <v/>
      </c>
      <c r="G1367" s="797"/>
      <c r="H1367" s="797" t="s">
        <v>2634</v>
      </c>
      <c r="I1367" s="797" t="s">
        <v>1358</v>
      </c>
      <c r="J1367" s="798" t="s">
        <v>2458</v>
      </c>
      <c r="K1367" s="797"/>
      <c r="L1367" s="797"/>
      <c r="M1367" s="797"/>
      <c r="N1367" s="797"/>
      <c r="O1367" s="797">
        <v>0</v>
      </c>
      <c r="P1367" s="797"/>
      <c r="Q1367" s="797">
        <v>0</v>
      </c>
      <c r="R1367" s="797"/>
      <c r="S1367" s="790">
        <f t="shared" si="25"/>
        <v>1</v>
      </c>
      <c r="T1367" s="797"/>
      <c r="U1367" s="797"/>
    </row>
    <row r="1368" spans="1:21" ht="16.2" thickBot="1">
      <c r="A1368" s="798" t="s">
        <v>679</v>
      </c>
      <c r="B1368" s="797"/>
      <c r="C1368" t="s">
        <v>685</v>
      </c>
      <c r="D1368" s="797"/>
      <c r="E1368" s="797"/>
      <c r="F1368" s="787" t="str">
        <f>IF($E1368 = "", "", VLOOKUP($E1368,'[1]levels of intervention'!$A$1:$B$12,2,FALSE))</f>
        <v/>
      </c>
      <c r="G1368" s="797"/>
      <c r="H1368" s="797" t="s">
        <v>2012</v>
      </c>
      <c r="I1368" s="797" t="s">
        <v>1358</v>
      </c>
      <c r="J1368" s="798" t="s">
        <v>2458</v>
      </c>
      <c r="K1368" s="797"/>
      <c r="L1368" s="797"/>
      <c r="M1368" s="797"/>
      <c r="N1368" s="797"/>
      <c r="O1368" s="797">
        <v>0</v>
      </c>
      <c r="P1368" s="797"/>
      <c r="Q1368" s="797">
        <v>0</v>
      </c>
      <c r="R1368" s="797"/>
      <c r="S1368" s="790">
        <f t="shared" si="25"/>
        <v>1</v>
      </c>
      <c r="T1368" s="797"/>
      <c r="U1368" s="797"/>
    </row>
    <row r="1369" spans="1:21" ht="16.2" thickBot="1">
      <c r="A1369" s="798" t="s">
        <v>679</v>
      </c>
      <c r="B1369" s="797"/>
      <c r="C1369" t="s">
        <v>685</v>
      </c>
      <c r="D1369" s="797"/>
      <c r="E1369" s="797"/>
      <c r="F1369" s="787" t="str">
        <f>IF($E1369 = "", "", VLOOKUP($E1369,'[1]levels of intervention'!$A$1:$B$12,2,FALSE))</f>
        <v/>
      </c>
      <c r="G1369" s="797"/>
      <c r="H1369" s="797" t="s">
        <v>2641</v>
      </c>
      <c r="I1369" s="797" t="s">
        <v>1358</v>
      </c>
      <c r="J1369" s="797"/>
      <c r="K1369" s="797"/>
      <c r="L1369" s="797"/>
      <c r="M1369" s="797"/>
      <c r="N1369" s="797"/>
      <c r="O1369" s="797">
        <v>0</v>
      </c>
      <c r="P1369" s="797"/>
      <c r="Q1369" s="797">
        <v>0</v>
      </c>
      <c r="R1369" s="797"/>
      <c r="S1369" s="790">
        <f t="shared" si="25"/>
        <v>1</v>
      </c>
      <c r="T1369" s="797"/>
      <c r="U1369" s="797"/>
    </row>
    <row r="1370" spans="1:21" ht="31.8" thickBot="1">
      <c r="A1370" s="798" t="s">
        <v>679</v>
      </c>
      <c r="B1370" s="797"/>
      <c r="C1370" t="s">
        <v>2642</v>
      </c>
      <c r="D1370" s="797" t="s">
        <v>2642</v>
      </c>
      <c r="E1370" s="797" t="s">
        <v>2162</v>
      </c>
      <c r="F1370" s="787" t="str">
        <f>IF($E1370 = "", "", VLOOKUP($E1370,'[1]levels of intervention'!$A$1:$B$12,2,FALSE))</f>
        <v>tertiary</v>
      </c>
      <c r="G1370" s="797"/>
      <c r="H1370" s="797" t="s">
        <v>2643</v>
      </c>
      <c r="I1370" s="797" t="s">
        <v>1358</v>
      </c>
      <c r="J1370" s="797"/>
      <c r="K1370" s="797"/>
      <c r="L1370" s="797"/>
      <c r="M1370" s="797"/>
      <c r="N1370" s="797"/>
      <c r="O1370" s="797">
        <v>0</v>
      </c>
      <c r="P1370" s="797"/>
      <c r="Q1370" s="797">
        <v>0</v>
      </c>
      <c r="R1370" s="797"/>
      <c r="S1370" s="790">
        <f t="shared" si="25"/>
        <v>1</v>
      </c>
      <c r="T1370" s="797"/>
      <c r="U1370" s="797"/>
    </row>
    <row r="1371" spans="1:21" ht="16.2" thickBot="1">
      <c r="A1371" s="798" t="s">
        <v>679</v>
      </c>
      <c r="B1371" s="797"/>
      <c r="C1371" t="s">
        <v>2642</v>
      </c>
      <c r="D1371" s="797"/>
      <c r="E1371" s="797"/>
      <c r="F1371" s="787" t="str">
        <f>IF($E1371 = "", "", VLOOKUP($E1371,'[1]levels of intervention'!$A$1:$B$12,2,FALSE))</f>
        <v/>
      </c>
      <c r="G1371" s="797"/>
      <c r="H1371" s="797" t="s">
        <v>2644</v>
      </c>
      <c r="I1371" s="797" t="s">
        <v>1358</v>
      </c>
      <c r="J1371" s="797"/>
      <c r="K1371" s="797"/>
      <c r="L1371" s="797"/>
      <c r="M1371" s="797"/>
      <c r="N1371" s="797"/>
      <c r="O1371" s="797">
        <v>0</v>
      </c>
      <c r="P1371" s="797"/>
      <c r="Q1371" s="797">
        <v>0</v>
      </c>
      <c r="R1371" s="797"/>
      <c r="S1371" s="790">
        <f t="shared" si="25"/>
        <v>1</v>
      </c>
      <c r="T1371" s="797"/>
      <c r="U1371" s="797"/>
    </row>
    <row r="1372" spans="1:21" ht="18" thickBot="1">
      <c r="A1372" s="791" t="s">
        <v>679</v>
      </c>
      <c r="B1372" s="786"/>
      <c r="C1372" t="s">
        <v>2642</v>
      </c>
      <c r="D1372" s="787"/>
      <c r="E1372" s="787"/>
      <c r="F1372" s="787" t="str">
        <f>IF($E1372 = "", "", VLOOKUP($E1372,'[1]levels of intervention'!$A$1:$B$12,2,FALSE))</f>
        <v/>
      </c>
      <c r="G1372" s="789"/>
      <c r="H1372" s="789" t="s">
        <v>2645</v>
      </c>
      <c r="I1372" s="789" t="s">
        <v>1358</v>
      </c>
      <c r="J1372" s="789" t="s">
        <v>2349</v>
      </c>
      <c r="K1372" s="789" t="s">
        <v>1578</v>
      </c>
      <c r="L1372" s="789"/>
      <c r="M1372" s="789"/>
      <c r="N1372" s="789"/>
      <c r="O1372" s="789">
        <v>0</v>
      </c>
      <c r="P1372" s="789"/>
      <c r="Q1372" s="789">
        <v>0</v>
      </c>
      <c r="R1372" s="789"/>
      <c r="S1372" s="790">
        <f t="shared" si="25"/>
        <v>1</v>
      </c>
      <c r="T1372" s="789"/>
      <c r="U1372" s="789"/>
    </row>
    <row r="1373" spans="1:21" ht="31.8" thickBot="1">
      <c r="A1373" s="798" t="s">
        <v>679</v>
      </c>
      <c r="B1373" s="797"/>
      <c r="C1373" t="s">
        <v>682</v>
      </c>
      <c r="D1373" s="797" t="s">
        <v>682</v>
      </c>
      <c r="E1373" s="797" t="s">
        <v>2162</v>
      </c>
      <c r="F1373" s="787" t="str">
        <f>IF($E1373 = "", "", VLOOKUP($E1373,'[1]levels of intervention'!$A$1:$B$12,2,FALSE))</f>
        <v>tertiary</v>
      </c>
      <c r="G1373" s="797"/>
      <c r="H1373" s="797" t="s">
        <v>884</v>
      </c>
      <c r="I1373" s="797"/>
      <c r="J1373" s="797"/>
      <c r="K1373" s="797"/>
      <c r="L1373" s="797"/>
      <c r="M1373" s="797"/>
      <c r="N1373" s="797"/>
      <c r="O1373" s="797">
        <v>0</v>
      </c>
      <c r="P1373" s="797"/>
      <c r="Q1373" s="797">
        <v>0</v>
      </c>
      <c r="R1373" s="797"/>
      <c r="S1373" s="790">
        <f t="shared" si="25"/>
        <v>1</v>
      </c>
      <c r="T1373" s="797"/>
      <c r="U1373" s="797"/>
    </row>
    <row r="1374" spans="1:21" ht="78.599999999999994" thickBot="1">
      <c r="A1374" s="791" t="s">
        <v>679</v>
      </c>
      <c r="B1374" s="786"/>
      <c r="C1374" t="s">
        <v>682</v>
      </c>
      <c r="D1374" s="787"/>
      <c r="E1374" s="787"/>
      <c r="F1374" s="787" t="str">
        <f>IF($E1374 = "", "", VLOOKUP($E1374,'[1]levels of intervention'!$A$1:$B$12,2,FALSE))</f>
        <v/>
      </c>
      <c r="G1374" s="789"/>
      <c r="H1374" s="789" t="s">
        <v>875</v>
      </c>
      <c r="I1374" s="789" t="s">
        <v>1331</v>
      </c>
      <c r="J1374" s="789"/>
      <c r="K1374" s="789">
        <v>2</v>
      </c>
      <c r="L1374" s="789"/>
      <c r="M1374" s="789">
        <v>1</v>
      </c>
      <c r="N1374" s="789"/>
      <c r="O1374" s="789">
        <v>2</v>
      </c>
      <c r="P1374" s="789">
        <v>302.24</v>
      </c>
      <c r="Q1374" s="789">
        <v>604.48</v>
      </c>
      <c r="R1374" s="789"/>
      <c r="S1374" s="790">
        <f t="shared" si="25"/>
        <v>1</v>
      </c>
      <c r="T1374" s="789"/>
      <c r="U1374" s="789" t="s">
        <v>1500</v>
      </c>
    </row>
    <row r="1375" spans="1:21" ht="16.2" thickBot="1">
      <c r="A1375" s="798" t="s">
        <v>679</v>
      </c>
      <c r="B1375" s="797"/>
      <c r="C1375" t="s">
        <v>682</v>
      </c>
      <c r="D1375" s="797"/>
      <c r="E1375" s="797"/>
      <c r="F1375" s="787" t="str">
        <f>IF($E1375 = "", "", VLOOKUP($E1375,'[1]levels of intervention'!$A$1:$B$12,2,FALSE))</f>
        <v/>
      </c>
      <c r="G1375" s="797"/>
      <c r="H1375" s="797" t="s">
        <v>2646</v>
      </c>
      <c r="I1375" s="797" t="s">
        <v>1358</v>
      </c>
      <c r="J1375" s="797"/>
      <c r="K1375" s="797"/>
      <c r="L1375" s="797"/>
      <c r="M1375" s="797"/>
      <c r="N1375" s="797"/>
      <c r="O1375" s="797">
        <v>0</v>
      </c>
      <c r="P1375" s="797"/>
      <c r="Q1375" s="797">
        <v>0</v>
      </c>
      <c r="R1375" s="797"/>
      <c r="S1375" s="790">
        <f t="shared" si="25"/>
        <v>1</v>
      </c>
      <c r="T1375" s="797"/>
      <c r="U1375" s="797"/>
    </row>
    <row r="1376" spans="1:21" ht="16.2" thickBot="1">
      <c r="A1376" s="798" t="s">
        <v>679</v>
      </c>
      <c r="B1376" s="797"/>
      <c r="C1376" t="s">
        <v>682</v>
      </c>
      <c r="D1376" s="797"/>
      <c r="E1376" s="797"/>
      <c r="F1376" s="787" t="str">
        <f>IF($E1376 = "", "", VLOOKUP($E1376,'[1]levels of intervention'!$A$1:$B$12,2,FALSE))</f>
        <v/>
      </c>
      <c r="G1376" s="797"/>
      <c r="H1376" s="797" t="s">
        <v>2647</v>
      </c>
      <c r="I1376" s="797" t="s">
        <v>1358</v>
      </c>
      <c r="J1376" s="797"/>
      <c r="K1376" s="797"/>
      <c r="L1376" s="797"/>
      <c r="M1376" s="797"/>
      <c r="N1376" s="797"/>
      <c r="O1376" s="797">
        <v>0</v>
      </c>
      <c r="P1376" s="797"/>
      <c r="Q1376" s="797">
        <v>0</v>
      </c>
      <c r="R1376" s="797"/>
      <c r="S1376" s="790">
        <f t="shared" si="25"/>
        <v>1</v>
      </c>
      <c r="T1376" s="797"/>
      <c r="U1376" s="797"/>
    </row>
    <row r="1377" spans="1:21" ht="78.599999999999994" thickBot="1">
      <c r="A1377" s="798" t="s">
        <v>679</v>
      </c>
      <c r="B1377" s="797"/>
      <c r="C1377" t="s">
        <v>682</v>
      </c>
      <c r="D1377" s="797"/>
      <c r="E1377" s="797"/>
      <c r="F1377" s="787" t="str">
        <f>IF($E1377 = "", "", VLOOKUP($E1377,'[1]levels of intervention'!$A$1:$B$12,2,FALSE))</f>
        <v/>
      </c>
      <c r="G1377" s="797"/>
      <c r="H1377" s="797" t="s">
        <v>880</v>
      </c>
      <c r="I1377" s="797" t="s">
        <v>1331</v>
      </c>
      <c r="J1377" s="797"/>
      <c r="K1377" s="797"/>
      <c r="L1377" s="797"/>
      <c r="M1377" s="797"/>
      <c r="N1377" s="797"/>
      <c r="O1377" s="797">
        <v>0</v>
      </c>
      <c r="P1377" s="797">
        <v>84.78</v>
      </c>
      <c r="Q1377" s="797">
        <v>0</v>
      </c>
      <c r="R1377" s="797"/>
      <c r="S1377" s="790">
        <f t="shared" si="25"/>
        <v>1</v>
      </c>
      <c r="T1377" s="797"/>
      <c r="U1377" s="797"/>
    </row>
    <row r="1378" spans="1:21" ht="78.599999999999994" thickBot="1">
      <c r="A1378" s="791" t="s">
        <v>679</v>
      </c>
      <c r="B1378" s="786"/>
      <c r="C1378" t="s">
        <v>682</v>
      </c>
      <c r="D1378" s="787"/>
      <c r="E1378" s="787"/>
      <c r="F1378" s="787" t="str">
        <f>IF($E1378 = "", "", VLOOKUP($E1378,'[1]levels of intervention'!$A$1:$B$12,2,FALSE))</f>
        <v/>
      </c>
      <c r="G1378" s="789"/>
      <c r="H1378" s="789" t="s">
        <v>878</v>
      </c>
      <c r="I1378" s="789" t="s">
        <v>1331</v>
      </c>
      <c r="J1378" s="789" t="s">
        <v>1731</v>
      </c>
      <c r="K1378" s="789">
        <v>2</v>
      </c>
      <c r="L1378" s="789"/>
      <c r="M1378" s="789">
        <v>1</v>
      </c>
      <c r="N1378" s="789"/>
      <c r="O1378" s="789">
        <v>2</v>
      </c>
      <c r="P1378" s="789">
        <v>882.63</v>
      </c>
      <c r="Q1378" s="793">
        <v>1765.26</v>
      </c>
      <c r="R1378" s="789"/>
      <c r="S1378" s="790">
        <f t="shared" si="25"/>
        <v>1</v>
      </c>
      <c r="T1378" s="789"/>
      <c r="U1378" s="789"/>
    </row>
    <row r="1379" spans="1:21" ht="31.8" thickBot="1">
      <c r="A1379" s="798" t="s">
        <v>679</v>
      </c>
      <c r="B1379" s="797"/>
      <c r="C1379" t="s">
        <v>682</v>
      </c>
      <c r="D1379" s="797"/>
      <c r="E1379" s="797"/>
      <c r="F1379" s="787" t="str">
        <f>IF($E1379 = "", "", VLOOKUP($E1379,'[1]levels of intervention'!$A$1:$B$12,2,FALSE))</f>
        <v/>
      </c>
      <c r="G1379" s="797"/>
      <c r="H1379" s="797" t="s">
        <v>874</v>
      </c>
      <c r="I1379" s="797" t="s">
        <v>1331</v>
      </c>
      <c r="J1379" s="797"/>
      <c r="K1379" s="797"/>
      <c r="L1379" s="797"/>
      <c r="M1379" s="797"/>
      <c r="N1379" s="797"/>
      <c r="O1379" s="797">
        <v>0</v>
      </c>
      <c r="P1379" s="797"/>
      <c r="Q1379" s="797">
        <v>0</v>
      </c>
      <c r="R1379" s="797"/>
      <c r="S1379" s="790">
        <f t="shared" si="25"/>
        <v>1</v>
      </c>
      <c r="T1379" s="797"/>
      <c r="U1379" s="797"/>
    </row>
    <row r="1380" spans="1:21" ht="78.599999999999994" thickBot="1">
      <c r="A1380" s="791" t="s">
        <v>679</v>
      </c>
      <c r="B1380" s="786"/>
      <c r="C1380" t="s">
        <v>682</v>
      </c>
      <c r="D1380" s="787"/>
      <c r="E1380" s="787"/>
      <c r="F1380" s="787" t="str">
        <f>IF($E1380 = "", "", VLOOKUP($E1380,'[1]levels of intervention'!$A$1:$B$12,2,FALSE))</f>
        <v/>
      </c>
      <c r="G1380" s="789"/>
      <c r="H1380" s="789" t="s">
        <v>871</v>
      </c>
      <c r="I1380" s="789" t="s">
        <v>1331</v>
      </c>
      <c r="J1380" s="789" t="s">
        <v>1731</v>
      </c>
      <c r="K1380" s="789">
        <v>1</v>
      </c>
      <c r="L1380" s="789"/>
      <c r="M1380" s="789">
        <v>1</v>
      </c>
      <c r="N1380" s="789"/>
      <c r="O1380" s="789">
        <v>1</v>
      </c>
      <c r="P1380" s="789">
        <v>130.36000000000001</v>
      </c>
      <c r="Q1380" s="789">
        <v>130.36000000000001</v>
      </c>
      <c r="R1380" s="789"/>
      <c r="S1380" s="790">
        <f t="shared" si="25"/>
        <v>1</v>
      </c>
      <c r="T1380" s="789"/>
      <c r="U1380" s="789"/>
    </row>
    <row r="1381" spans="1:21" ht="125.4" thickBot="1">
      <c r="A1381" s="791" t="s">
        <v>679</v>
      </c>
      <c r="B1381" s="786"/>
      <c r="C1381" t="s">
        <v>682</v>
      </c>
      <c r="D1381" s="787"/>
      <c r="E1381" s="787"/>
      <c r="F1381" s="787" t="str">
        <f>IF($E1381 = "", "", VLOOKUP($E1381,'[1]levels of intervention'!$A$1:$B$12,2,FALSE))</f>
        <v/>
      </c>
      <c r="G1381" s="789"/>
      <c r="H1381" s="789" t="s">
        <v>876</v>
      </c>
      <c r="I1381" s="789" t="s">
        <v>1331</v>
      </c>
      <c r="J1381" s="789"/>
      <c r="K1381" s="789">
        <v>1</v>
      </c>
      <c r="L1381" s="789"/>
      <c r="M1381" s="789">
        <v>1</v>
      </c>
      <c r="N1381" s="789"/>
      <c r="O1381" s="789">
        <v>1</v>
      </c>
      <c r="P1381" s="789">
        <v>465</v>
      </c>
      <c r="Q1381" s="789">
        <v>465</v>
      </c>
      <c r="R1381" s="789"/>
      <c r="S1381" s="790">
        <f t="shared" si="25"/>
        <v>1</v>
      </c>
      <c r="T1381" s="789"/>
      <c r="U1381" s="815" t="s">
        <v>1678</v>
      </c>
    </row>
    <row r="1382" spans="1:21" ht="94.2" thickBot="1">
      <c r="A1382" s="791" t="s">
        <v>679</v>
      </c>
      <c r="B1382" s="786"/>
      <c r="C1382" t="s">
        <v>682</v>
      </c>
      <c r="D1382" s="787"/>
      <c r="E1382" s="787"/>
      <c r="F1382" s="787" t="str">
        <f>IF($E1382 = "", "", VLOOKUP($E1382,'[1]levels of intervention'!$A$1:$B$12,2,FALSE))</f>
        <v/>
      </c>
      <c r="G1382" s="789"/>
      <c r="H1382" s="789" t="s">
        <v>883</v>
      </c>
      <c r="I1382" s="789" t="s">
        <v>1331</v>
      </c>
      <c r="J1382" s="789"/>
      <c r="K1382" s="789">
        <v>2</v>
      </c>
      <c r="L1382" s="789"/>
      <c r="M1382" s="789">
        <v>1</v>
      </c>
      <c r="N1382" s="789"/>
      <c r="O1382" s="789">
        <v>2</v>
      </c>
      <c r="P1382" s="789">
        <v>821.25</v>
      </c>
      <c r="Q1382" s="793">
        <v>1642.5</v>
      </c>
      <c r="R1382" s="789"/>
      <c r="S1382" s="790">
        <f t="shared" si="25"/>
        <v>1</v>
      </c>
      <c r="T1382" s="789"/>
      <c r="U1382" s="789"/>
    </row>
    <row r="1383" spans="1:21" ht="187.8" thickBot="1">
      <c r="A1383" s="791" t="s">
        <v>679</v>
      </c>
      <c r="B1383" s="786"/>
      <c r="C1383" t="s">
        <v>682</v>
      </c>
      <c r="D1383" s="787"/>
      <c r="E1383" s="787"/>
      <c r="F1383" s="787" t="str">
        <f>IF($E1383 = "", "", VLOOKUP($E1383,'[1]levels of intervention'!$A$1:$B$12,2,FALSE))</f>
        <v/>
      </c>
      <c r="G1383" s="789"/>
      <c r="H1383" s="789" t="s">
        <v>839</v>
      </c>
      <c r="I1383" s="789" t="s">
        <v>1331</v>
      </c>
      <c r="J1383" s="789"/>
      <c r="K1383" s="789">
        <v>1</v>
      </c>
      <c r="L1383" s="789"/>
      <c r="M1383" s="789">
        <v>1</v>
      </c>
      <c r="N1383" s="789"/>
      <c r="O1383" s="789">
        <v>1</v>
      </c>
      <c r="P1383" s="789">
        <v>153.5155</v>
      </c>
      <c r="Q1383" s="789">
        <v>153.52000000000001</v>
      </c>
      <c r="R1383" s="789"/>
      <c r="S1383" s="790">
        <f t="shared" si="25"/>
        <v>1</v>
      </c>
      <c r="T1383" s="789"/>
      <c r="U1383" s="789"/>
    </row>
    <row r="1384" spans="1:21" ht="94.2" thickBot="1">
      <c r="A1384" s="791" t="s">
        <v>679</v>
      </c>
      <c r="B1384" s="786"/>
      <c r="C1384" t="s">
        <v>682</v>
      </c>
      <c r="D1384" s="787"/>
      <c r="E1384" s="787"/>
      <c r="F1384" s="787" t="str">
        <f>IF($E1384 = "", "", VLOOKUP($E1384,'[1]levels of intervention'!$A$1:$B$12,2,FALSE))</f>
        <v/>
      </c>
      <c r="G1384" s="789"/>
      <c r="H1384" s="789" t="s">
        <v>877</v>
      </c>
      <c r="I1384" s="789" t="s">
        <v>1331</v>
      </c>
      <c r="J1384" s="789" t="s">
        <v>1388</v>
      </c>
      <c r="K1384" s="789">
        <v>1</v>
      </c>
      <c r="L1384" s="789"/>
      <c r="M1384" s="789">
        <v>1</v>
      </c>
      <c r="N1384" s="789"/>
      <c r="O1384" s="789">
        <v>1</v>
      </c>
      <c r="P1384" s="789">
        <v>1764.94</v>
      </c>
      <c r="Q1384" s="793">
        <v>1764.94</v>
      </c>
      <c r="R1384" s="789"/>
      <c r="S1384" s="790">
        <f t="shared" si="25"/>
        <v>1</v>
      </c>
      <c r="T1384" s="789"/>
      <c r="U1384" s="789"/>
    </row>
    <row r="1385" spans="1:21" ht="31.8" thickBot="1">
      <c r="A1385" s="798" t="s">
        <v>679</v>
      </c>
      <c r="B1385" s="797"/>
      <c r="C1385" t="s">
        <v>682</v>
      </c>
      <c r="D1385" s="797"/>
      <c r="E1385" s="797"/>
      <c r="F1385" s="787" t="str">
        <f>IF($E1385 = "", "", VLOOKUP($E1385,'[1]levels of intervention'!$A$1:$B$12,2,FALSE))</f>
        <v/>
      </c>
      <c r="G1385" s="797"/>
      <c r="H1385" s="797" t="s">
        <v>874</v>
      </c>
      <c r="I1385" s="797" t="s">
        <v>1331</v>
      </c>
      <c r="J1385" s="797"/>
      <c r="K1385" s="797"/>
      <c r="L1385" s="797"/>
      <c r="M1385" s="797"/>
      <c r="N1385" s="797"/>
      <c r="O1385" s="797">
        <v>0</v>
      </c>
      <c r="P1385" s="797"/>
      <c r="Q1385" s="797">
        <v>0</v>
      </c>
      <c r="R1385" s="797"/>
      <c r="S1385" s="790">
        <f t="shared" si="25"/>
        <v>1</v>
      </c>
      <c r="T1385" s="797"/>
      <c r="U1385" s="797"/>
    </row>
    <row r="1386" spans="1:21" ht="125.4" thickBot="1">
      <c r="A1386" s="791" t="s">
        <v>679</v>
      </c>
      <c r="B1386" s="786"/>
      <c r="C1386" t="s">
        <v>682</v>
      </c>
      <c r="D1386" s="787"/>
      <c r="E1386" s="787"/>
      <c r="F1386" s="787" t="str">
        <f>IF($E1386 = "", "", VLOOKUP($E1386,'[1]levels of intervention'!$A$1:$B$12,2,FALSE))</f>
        <v/>
      </c>
      <c r="G1386" s="789"/>
      <c r="H1386" s="789" t="s">
        <v>876</v>
      </c>
      <c r="I1386" s="789" t="s">
        <v>1331</v>
      </c>
      <c r="J1386" s="789"/>
      <c r="K1386" s="789">
        <v>1</v>
      </c>
      <c r="L1386" s="789"/>
      <c r="M1386" s="789">
        <v>1</v>
      </c>
      <c r="N1386" s="789"/>
      <c r="O1386" s="789">
        <v>1</v>
      </c>
      <c r="P1386" s="789">
        <v>465</v>
      </c>
      <c r="Q1386" s="789">
        <v>465</v>
      </c>
      <c r="R1386" s="789"/>
      <c r="S1386" s="790">
        <f t="shared" si="25"/>
        <v>1</v>
      </c>
      <c r="T1386" s="789"/>
      <c r="U1386" s="815" t="s">
        <v>1678</v>
      </c>
    </row>
    <row r="1387" spans="1:21" ht="94.2" thickBot="1">
      <c r="A1387" s="791" t="s">
        <v>679</v>
      </c>
      <c r="B1387" s="786"/>
      <c r="C1387" t="s">
        <v>682</v>
      </c>
      <c r="D1387" s="787"/>
      <c r="E1387" s="787"/>
      <c r="F1387" s="787" t="str">
        <f>IF($E1387 = "", "", VLOOKUP($E1387,'[1]levels of intervention'!$A$1:$B$12,2,FALSE))</f>
        <v/>
      </c>
      <c r="G1387" s="789"/>
      <c r="H1387" s="789" t="s">
        <v>883</v>
      </c>
      <c r="I1387" s="789" t="s">
        <v>1331</v>
      </c>
      <c r="J1387" s="789"/>
      <c r="K1387" s="789">
        <v>2</v>
      </c>
      <c r="L1387" s="789"/>
      <c r="M1387" s="789">
        <v>1</v>
      </c>
      <c r="N1387" s="789"/>
      <c r="O1387" s="789">
        <v>2</v>
      </c>
      <c r="P1387" s="789">
        <v>821.25</v>
      </c>
      <c r="Q1387" s="793">
        <v>1642.5</v>
      </c>
      <c r="R1387" s="789"/>
      <c r="S1387" s="790">
        <f t="shared" si="25"/>
        <v>1</v>
      </c>
      <c r="T1387" s="789"/>
      <c r="U1387" s="789"/>
    </row>
    <row r="1388" spans="1:21" ht="187.8" thickBot="1">
      <c r="A1388" s="791" t="s">
        <v>679</v>
      </c>
      <c r="B1388" s="786"/>
      <c r="C1388" t="s">
        <v>682</v>
      </c>
      <c r="D1388" s="787"/>
      <c r="E1388" s="787"/>
      <c r="F1388" s="787" t="str">
        <f>IF($E1388 = "", "", VLOOKUP($E1388,'[1]levels of intervention'!$A$1:$B$12,2,FALSE))</f>
        <v/>
      </c>
      <c r="G1388" s="789"/>
      <c r="H1388" s="789" t="s">
        <v>839</v>
      </c>
      <c r="I1388" s="789" t="s">
        <v>1331</v>
      </c>
      <c r="J1388" s="789"/>
      <c r="K1388" s="789">
        <v>1</v>
      </c>
      <c r="L1388" s="789"/>
      <c r="M1388" s="789">
        <v>1</v>
      </c>
      <c r="N1388" s="789"/>
      <c r="O1388" s="789">
        <v>1</v>
      </c>
      <c r="P1388" s="789">
        <v>153.5155</v>
      </c>
      <c r="Q1388" s="789">
        <v>153.52000000000001</v>
      </c>
      <c r="R1388" s="789"/>
      <c r="S1388" s="790">
        <f t="shared" si="25"/>
        <v>1</v>
      </c>
      <c r="T1388" s="789"/>
      <c r="U1388" s="789"/>
    </row>
    <row r="1389" spans="1:21" ht="94.2" thickBot="1">
      <c r="A1389" s="791" t="s">
        <v>679</v>
      </c>
      <c r="B1389" s="786"/>
      <c r="C1389" t="s">
        <v>682</v>
      </c>
      <c r="D1389" s="787"/>
      <c r="E1389" s="787"/>
      <c r="F1389" s="787" t="str">
        <f>IF($E1389 = "", "", VLOOKUP($E1389,'[1]levels of intervention'!$A$1:$B$12,2,FALSE))</f>
        <v/>
      </c>
      <c r="G1389" s="789"/>
      <c r="H1389" s="789" t="s">
        <v>877</v>
      </c>
      <c r="I1389" s="789" t="s">
        <v>1331</v>
      </c>
      <c r="J1389" s="789" t="s">
        <v>1388</v>
      </c>
      <c r="K1389" s="789">
        <v>1</v>
      </c>
      <c r="L1389" s="789"/>
      <c r="M1389" s="789">
        <v>1</v>
      </c>
      <c r="N1389" s="789"/>
      <c r="O1389" s="789">
        <v>1</v>
      </c>
      <c r="P1389" s="789">
        <v>1764.94</v>
      </c>
      <c r="Q1389" s="793">
        <v>1764.94</v>
      </c>
      <c r="R1389" s="789"/>
      <c r="S1389" s="790">
        <f t="shared" si="25"/>
        <v>1</v>
      </c>
      <c r="T1389" s="789"/>
      <c r="U1389" s="789"/>
    </row>
    <row r="1390" spans="1:21" ht="16.2" thickBot="1">
      <c r="A1390" s="798" t="s">
        <v>679</v>
      </c>
      <c r="B1390" s="797"/>
      <c r="C1390" t="s">
        <v>682</v>
      </c>
      <c r="D1390" s="797"/>
      <c r="E1390" s="797"/>
      <c r="F1390" s="787" t="str">
        <f>IF($E1390 = "", "", VLOOKUP($E1390,'[1]levels of intervention'!$A$1:$B$12,2,FALSE))</f>
        <v/>
      </c>
      <c r="G1390" s="797"/>
      <c r="H1390" s="797" t="s">
        <v>2648</v>
      </c>
      <c r="I1390" s="797" t="s">
        <v>1358</v>
      </c>
      <c r="J1390" s="797" t="s">
        <v>2407</v>
      </c>
      <c r="K1390" s="797"/>
      <c r="L1390" s="797"/>
      <c r="M1390" s="797"/>
      <c r="N1390" s="797"/>
      <c r="O1390" s="797">
        <v>0</v>
      </c>
      <c r="P1390" s="797"/>
      <c r="Q1390" s="797">
        <v>0</v>
      </c>
      <c r="R1390" s="797"/>
      <c r="S1390" s="790">
        <f t="shared" si="25"/>
        <v>1</v>
      </c>
      <c r="T1390" s="797"/>
      <c r="U1390" s="797"/>
    </row>
    <row r="1391" spans="1:21" ht="16.2" thickBot="1">
      <c r="A1391" s="798" t="s">
        <v>679</v>
      </c>
      <c r="B1391" s="797"/>
      <c r="C1391" t="s">
        <v>682</v>
      </c>
      <c r="D1391" s="797"/>
      <c r="E1391" s="797"/>
      <c r="F1391" s="787" t="str">
        <f>IF($E1391 = "", "", VLOOKUP($E1391,'[1]levels of intervention'!$A$1:$B$12,2,FALSE))</f>
        <v/>
      </c>
      <c r="G1391" s="797"/>
      <c r="H1391" s="797" t="s">
        <v>2634</v>
      </c>
      <c r="I1391" s="797" t="s">
        <v>1358</v>
      </c>
      <c r="J1391" s="797" t="s">
        <v>2407</v>
      </c>
      <c r="K1391" s="797"/>
      <c r="L1391" s="797"/>
      <c r="M1391" s="797"/>
      <c r="N1391" s="797"/>
      <c r="O1391" s="797">
        <v>0</v>
      </c>
      <c r="P1391" s="797"/>
      <c r="Q1391" s="797">
        <v>0</v>
      </c>
      <c r="R1391" s="797"/>
      <c r="S1391" s="790">
        <f t="shared" si="25"/>
        <v>1</v>
      </c>
      <c r="T1391" s="797"/>
      <c r="U1391" s="797"/>
    </row>
    <row r="1392" spans="1:21" ht="16.2" thickBot="1">
      <c r="A1392" s="798" t="s">
        <v>679</v>
      </c>
      <c r="B1392" s="797"/>
      <c r="C1392" t="s">
        <v>682</v>
      </c>
      <c r="D1392" s="797"/>
      <c r="E1392" s="797"/>
      <c r="F1392" s="787" t="str">
        <f>IF($E1392 = "", "", VLOOKUP($E1392,'[1]levels of intervention'!$A$1:$B$12,2,FALSE))</f>
        <v/>
      </c>
      <c r="G1392" s="797"/>
      <c r="H1392" s="797" t="s">
        <v>2635</v>
      </c>
      <c r="I1392" s="797" t="s">
        <v>1358</v>
      </c>
      <c r="J1392" s="797" t="s">
        <v>2407</v>
      </c>
      <c r="K1392" s="797"/>
      <c r="L1392" s="797"/>
      <c r="M1392" s="797"/>
      <c r="N1392" s="797"/>
      <c r="O1392" s="797">
        <v>0</v>
      </c>
      <c r="P1392" s="797"/>
      <c r="Q1392" s="797">
        <v>0</v>
      </c>
      <c r="R1392" s="797"/>
      <c r="S1392" s="790">
        <f t="shared" si="25"/>
        <v>1</v>
      </c>
      <c r="T1392" s="797"/>
      <c r="U1392" s="797"/>
    </row>
    <row r="1393" spans="1:21" ht="16.2" thickBot="1">
      <c r="A1393" s="798" t="s">
        <v>679</v>
      </c>
      <c r="B1393" s="797"/>
      <c r="C1393" t="s">
        <v>682</v>
      </c>
      <c r="D1393" s="797"/>
      <c r="E1393" s="797"/>
      <c r="F1393" s="787" t="str">
        <f>IF($E1393 = "", "", VLOOKUP($E1393,'[1]levels of intervention'!$A$1:$B$12,2,FALSE))</f>
        <v/>
      </c>
      <c r="G1393" s="797"/>
      <c r="H1393" s="797" t="s">
        <v>2636</v>
      </c>
      <c r="I1393" s="797" t="s">
        <v>1358</v>
      </c>
      <c r="J1393" s="797" t="s">
        <v>2407</v>
      </c>
      <c r="K1393" s="797"/>
      <c r="L1393" s="797"/>
      <c r="M1393" s="797"/>
      <c r="N1393" s="797"/>
      <c r="O1393" s="797">
        <v>0</v>
      </c>
      <c r="P1393" s="797"/>
      <c r="Q1393" s="797">
        <v>0</v>
      </c>
      <c r="R1393" s="797"/>
      <c r="S1393" s="790">
        <f t="shared" si="25"/>
        <v>1</v>
      </c>
      <c r="T1393" s="797"/>
      <c r="U1393" s="797"/>
    </row>
    <row r="1394" spans="1:21" ht="31.8" thickBot="1">
      <c r="A1394" s="798" t="s">
        <v>679</v>
      </c>
      <c r="B1394" s="797"/>
      <c r="C1394" t="s">
        <v>682</v>
      </c>
      <c r="D1394" s="797"/>
      <c r="E1394" s="797"/>
      <c r="F1394" s="787" t="str">
        <f>IF($E1394 = "", "", VLOOKUP($E1394,'[1]levels of intervention'!$A$1:$B$12,2,FALSE))</f>
        <v/>
      </c>
      <c r="G1394" s="797"/>
      <c r="H1394" s="797" t="s">
        <v>2637</v>
      </c>
      <c r="I1394" s="797" t="s">
        <v>1358</v>
      </c>
      <c r="J1394" s="797"/>
      <c r="K1394" s="797"/>
      <c r="L1394" s="797"/>
      <c r="M1394" s="797"/>
      <c r="N1394" s="797"/>
      <c r="O1394" s="797">
        <v>0</v>
      </c>
      <c r="P1394" s="797"/>
      <c r="Q1394" s="797">
        <v>0</v>
      </c>
      <c r="R1394" s="797"/>
      <c r="S1394" s="790">
        <f t="shared" si="25"/>
        <v>1</v>
      </c>
      <c r="T1394" s="797"/>
      <c r="U1394" s="797"/>
    </row>
    <row r="1395" spans="1:21" ht="16.2" thickBot="1">
      <c r="A1395" s="798" t="s">
        <v>679</v>
      </c>
      <c r="B1395" s="797"/>
      <c r="C1395" t="s">
        <v>682</v>
      </c>
      <c r="D1395" s="797"/>
      <c r="E1395" s="797"/>
      <c r="F1395" s="787" t="str">
        <f>IF($E1395 = "", "", VLOOKUP($E1395,'[1]levels of intervention'!$A$1:$B$12,2,FALSE))</f>
        <v/>
      </c>
      <c r="G1395" s="797"/>
      <c r="H1395" s="797" t="s">
        <v>2638</v>
      </c>
      <c r="I1395" s="797" t="s">
        <v>1358</v>
      </c>
      <c r="J1395" s="797"/>
      <c r="K1395" s="797"/>
      <c r="L1395" s="797"/>
      <c r="M1395" s="797"/>
      <c r="N1395" s="797"/>
      <c r="O1395" s="797">
        <v>0</v>
      </c>
      <c r="P1395" s="797"/>
      <c r="Q1395" s="797">
        <v>0</v>
      </c>
      <c r="R1395" s="797"/>
      <c r="S1395" s="790">
        <f t="shared" si="25"/>
        <v>1</v>
      </c>
      <c r="T1395" s="797"/>
      <c r="U1395" s="797"/>
    </row>
    <row r="1396" spans="1:21" ht="16.2" thickBot="1">
      <c r="A1396" s="798" t="s">
        <v>679</v>
      </c>
      <c r="B1396" s="797"/>
      <c r="C1396" t="s">
        <v>683</v>
      </c>
      <c r="D1396" s="797" t="s">
        <v>683</v>
      </c>
      <c r="E1396" s="797" t="s">
        <v>2162</v>
      </c>
      <c r="F1396" s="787" t="str">
        <f>IF($E1396 = "", "", VLOOKUP($E1396,'[1]levels of intervention'!$A$1:$B$12,2,FALSE))</f>
        <v>tertiary</v>
      </c>
      <c r="G1396" s="797"/>
      <c r="H1396" s="797" t="s">
        <v>884</v>
      </c>
      <c r="I1396" s="797" t="s">
        <v>1358</v>
      </c>
      <c r="J1396" s="797"/>
      <c r="K1396" s="797"/>
      <c r="L1396" s="797"/>
      <c r="M1396" s="797"/>
      <c r="N1396" s="797"/>
      <c r="O1396" s="797">
        <v>0</v>
      </c>
      <c r="P1396" s="797"/>
      <c r="Q1396" s="797">
        <v>0</v>
      </c>
      <c r="R1396" s="797"/>
      <c r="S1396" s="790">
        <f t="shared" si="25"/>
        <v>1</v>
      </c>
      <c r="T1396" s="797"/>
      <c r="U1396" s="797"/>
    </row>
    <row r="1397" spans="1:21" ht="78.599999999999994" thickBot="1">
      <c r="A1397" s="791" t="s">
        <v>679</v>
      </c>
      <c r="B1397" s="786"/>
      <c r="C1397" t="s">
        <v>683</v>
      </c>
      <c r="D1397" s="787"/>
      <c r="E1397" s="787"/>
      <c r="F1397" s="787" t="str">
        <f>IF($E1397 = "", "", VLOOKUP($E1397,'[1]levels of intervention'!$A$1:$B$12,2,FALSE))</f>
        <v/>
      </c>
      <c r="G1397" s="789"/>
      <c r="H1397" s="789" t="s">
        <v>875</v>
      </c>
      <c r="I1397" s="789" t="s">
        <v>1331</v>
      </c>
      <c r="J1397" s="789"/>
      <c r="K1397" s="789">
        <v>2</v>
      </c>
      <c r="L1397" s="789"/>
      <c r="M1397" s="789">
        <v>1</v>
      </c>
      <c r="N1397" s="789"/>
      <c r="O1397" s="789">
        <v>2</v>
      </c>
      <c r="P1397" s="789">
        <v>302.24</v>
      </c>
      <c r="Q1397" s="789">
        <v>604.48</v>
      </c>
      <c r="R1397" s="789"/>
      <c r="S1397" s="790">
        <f t="shared" si="25"/>
        <v>1</v>
      </c>
      <c r="T1397" s="789"/>
      <c r="U1397" s="789" t="s">
        <v>1500</v>
      </c>
    </row>
    <row r="1398" spans="1:21" ht="18" thickBot="1">
      <c r="A1398" s="791" t="s">
        <v>679</v>
      </c>
      <c r="B1398" s="786"/>
      <c r="C1398" t="s">
        <v>683</v>
      </c>
      <c r="D1398" s="787"/>
      <c r="E1398" s="787"/>
      <c r="F1398" s="787" t="str">
        <f>IF($E1398 = "", "", VLOOKUP($E1398,'[1]levels of intervention'!$A$1:$B$12,2,FALSE))</f>
        <v/>
      </c>
      <c r="G1398" s="789"/>
      <c r="H1398" s="789" t="s">
        <v>2639</v>
      </c>
      <c r="I1398" s="789" t="s">
        <v>1358</v>
      </c>
      <c r="J1398" s="789"/>
      <c r="K1398" s="789">
        <v>1</v>
      </c>
      <c r="L1398" s="789"/>
      <c r="M1398" s="789">
        <v>1</v>
      </c>
      <c r="N1398" s="789"/>
      <c r="O1398" s="789">
        <v>1</v>
      </c>
      <c r="P1398" s="789"/>
      <c r="Q1398" s="789">
        <v>0</v>
      </c>
      <c r="R1398" s="789"/>
      <c r="S1398" s="790">
        <f t="shared" si="25"/>
        <v>1</v>
      </c>
      <c r="T1398" s="789"/>
      <c r="U1398" s="789"/>
    </row>
    <row r="1399" spans="1:21" ht="31.8" thickBot="1">
      <c r="A1399" s="791" t="s">
        <v>679</v>
      </c>
      <c r="B1399" s="786"/>
      <c r="C1399" t="s">
        <v>683</v>
      </c>
      <c r="D1399" s="787"/>
      <c r="E1399" s="787"/>
      <c r="F1399" s="787" t="str">
        <f>IF($E1399 = "", "", VLOOKUP($E1399,'[1]levels of intervention'!$A$1:$B$12,2,FALSE))</f>
        <v/>
      </c>
      <c r="G1399" s="789"/>
      <c r="H1399" s="789" t="s">
        <v>885</v>
      </c>
      <c r="I1399" s="789" t="s">
        <v>1331</v>
      </c>
      <c r="J1399" s="789"/>
      <c r="K1399" s="789">
        <v>1</v>
      </c>
      <c r="L1399" s="789"/>
      <c r="M1399" s="789">
        <v>1</v>
      </c>
      <c r="N1399" s="789"/>
      <c r="O1399" s="789">
        <v>1</v>
      </c>
      <c r="P1399" s="789"/>
      <c r="Q1399" s="789">
        <v>0</v>
      </c>
      <c r="R1399" s="789"/>
      <c r="S1399" s="790">
        <f t="shared" si="25"/>
        <v>1</v>
      </c>
      <c r="T1399" s="789"/>
      <c r="U1399" s="789"/>
    </row>
    <row r="1400" spans="1:21" ht="109.8" thickBot="1">
      <c r="A1400" s="791" t="s">
        <v>679</v>
      </c>
      <c r="B1400" s="786"/>
      <c r="C1400" t="s">
        <v>683</v>
      </c>
      <c r="D1400" s="787"/>
      <c r="E1400" s="787"/>
      <c r="F1400" s="787" t="str">
        <f>IF($E1400 = "", "", VLOOKUP($E1400,'[1]levels of intervention'!$A$1:$B$12,2,FALSE))</f>
        <v/>
      </c>
      <c r="G1400" s="789"/>
      <c r="H1400" s="789" t="s">
        <v>879</v>
      </c>
      <c r="I1400" s="789" t="s">
        <v>1331</v>
      </c>
      <c r="J1400" s="789"/>
      <c r="K1400" s="789">
        <v>3</v>
      </c>
      <c r="L1400" s="789"/>
      <c r="M1400" s="789">
        <v>1</v>
      </c>
      <c r="N1400" s="789"/>
      <c r="O1400" s="789">
        <v>3</v>
      </c>
      <c r="P1400" s="789">
        <v>178.76499999999999</v>
      </c>
      <c r="Q1400" s="789">
        <v>536.29999999999995</v>
      </c>
      <c r="R1400" s="789"/>
      <c r="S1400" s="790">
        <f t="shared" si="25"/>
        <v>1</v>
      </c>
      <c r="T1400" s="789"/>
      <c r="U1400" s="789"/>
    </row>
    <row r="1401" spans="1:21" ht="78.599999999999994" thickBot="1">
      <c r="A1401" s="798" t="s">
        <v>679</v>
      </c>
      <c r="B1401" s="797"/>
      <c r="C1401" t="s">
        <v>683</v>
      </c>
      <c r="D1401" s="797"/>
      <c r="E1401" s="797"/>
      <c r="F1401" s="787" t="str">
        <f>IF($E1401 = "", "", VLOOKUP($E1401,'[1]levels of intervention'!$A$1:$B$12,2,FALSE))</f>
        <v/>
      </c>
      <c r="G1401" s="797"/>
      <c r="H1401" s="797" t="s">
        <v>880</v>
      </c>
      <c r="I1401" s="797" t="s">
        <v>1331</v>
      </c>
      <c r="J1401" s="797"/>
      <c r="K1401" s="797"/>
      <c r="L1401" s="797"/>
      <c r="M1401" s="797"/>
      <c r="N1401" s="797"/>
      <c r="O1401" s="797">
        <v>0</v>
      </c>
      <c r="P1401" s="797">
        <v>84.78</v>
      </c>
      <c r="Q1401" s="797">
        <v>0</v>
      </c>
      <c r="R1401" s="797"/>
      <c r="S1401" s="790">
        <f t="shared" si="25"/>
        <v>1</v>
      </c>
      <c r="T1401" s="797"/>
      <c r="U1401" s="797"/>
    </row>
    <row r="1402" spans="1:21" ht="109.8" thickBot="1">
      <c r="A1402" s="798" t="s">
        <v>679</v>
      </c>
      <c r="B1402" s="797"/>
      <c r="C1402" t="s">
        <v>683</v>
      </c>
      <c r="D1402" s="797"/>
      <c r="E1402" s="797"/>
      <c r="F1402" s="787" t="str">
        <f>IF($E1402 = "", "", VLOOKUP($E1402,'[1]levels of intervention'!$A$1:$B$12,2,FALSE))</f>
        <v/>
      </c>
      <c r="G1402" s="797"/>
      <c r="H1402" s="797" t="s">
        <v>872</v>
      </c>
      <c r="I1402" s="797" t="s">
        <v>1331</v>
      </c>
      <c r="J1402" s="797"/>
      <c r="K1402" s="797"/>
      <c r="L1402" s="797"/>
      <c r="M1402" s="797"/>
      <c r="N1402" s="797"/>
      <c r="O1402" s="797">
        <v>0</v>
      </c>
      <c r="P1402" s="797">
        <v>306.88416669999998</v>
      </c>
      <c r="Q1402" s="797">
        <v>0</v>
      </c>
      <c r="R1402" s="797"/>
      <c r="S1402" s="790">
        <f t="shared" si="25"/>
        <v>1</v>
      </c>
      <c r="T1402" s="797"/>
      <c r="U1402" s="797"/>
    </row>
    <row r="1403" spans="1:21" ht="156.6" thickBot="1">
      <c r="A1403" s="798" t="s">
        <v>679</v>
      </c>
      <c r="B1403" s="797"/>
      <c r="C1403" t="s">
        <v>683</v>
      </c>
      <c r="D1403" s="797"/>
      <c r="E1403" s="797"/>
      <c r="F1403" s="787" t="str">
        <f>IF($E1403 = "", "", VLOOKUP($E1403,'[1]levels of intervention'!$A$1:$B$12,2,FALSE))</f>
        <v/>
      </c>
      <c r="G1403" s="797"/>
      <c r="H1403" s="797" t="s">
        <v>882</v>
      </c>
      <c r="I1403" s="797" t="s">
        <v>1331</v>
      </c>
      <c r="J1403" s="797"/>
      <c r="K1403" s="797"/>
      <c r="L1403" s="797"/>
      <c r="M1403" s="797"/>
      <c r="N1403" s="797"/>
      <c r="O1403" s="797">
        <v>0</v>
      </c>
      <c r="P1403" s="797">
        <v>1671.666667</v>
      </c>
      <c r="Q1403" s="797">
        <v>0</v>
      </c>
      <c r="R1403" s="797"/>
      <c r="S1403" s="790">
        <f t="shared" si="25"/>
        <v>1</v>
      </c>
      <c r="T1403" s="797"/>
      <c r="U1403" s="797"/>
    </row>
    <row r="1404" spans="1:21" ht="94.2" thickBot="1">
      <c r="A1404" s="798" t="s">
        <v>679</v>
      </c>
      <c r="B1404" s="797"/>
      <c r="C1404" t="s">
        <v>683</v>
      </c>
      <c r="D1404" s="797"/>
      <c r="E1404" s="797"/>
      <c r="F1404" s="787" t="str">
        <f>IF($E1404 = "", "", VLOOKUP($E1404,'[1]levels of intervention'!$A$1:$B$12,2,FALSE))</f>
        <v/>
      </c>
      <c r="G1404" s="797"/>
      <c r="H1404" s="797" t="s">
        <v>881</v>
      </c>
      <c r="I1404" s="797" t="s">
        <v>1331</v>
      </c>
      <c r="J1404" s="797"/>
      <c r="K1404" s="797"/>
      <c r="L1404" s="797"/>
      <c r="M1404" s="797"/>
      <c r="N1404" s="797"/>
      <c r="O1404" s="797">
        <v>0</v>
      </c>
      <c r="P1404" s="797">
        <v>37.479799999999997</v>
      </c>
      <c r="Q1404" s="797">
        <v>0</v>
      </c>
      <c r="R1404" s="797"/>
      <c r="S1404" s="790">
        <f t="shared" si="25"/>
        <v>1</v>
      </c>
      <c r="T1404" s="797"/>
      <c r="U1404" s="797"/>
    </row>
    <row r="1405" spans="1:21" ht="78.599999999999994" thickBot="1">
      <c r="A1405" s="791" t="s">
        <v>679</v>
      </c>
      <c r="B1405" s="786"/>
      <c r="C1405" t="s">
        <v>683</v>
      </c>
      <c r="D1405" s="787"/>
      <c r="E1405" s="787"/>
      <c r="F1405" s="787" t="str">
        <f>IF($E1405 = "", "", VLOOKUP($E1405,'[1]levels of intervention'!$A$1:$B$12,2,FALSE))</f>
        <v/>
      </c>
      <c r="G1405" s="789"/>
      <c r="H1405" s="789" t="s">
        <v>878</v>
      </c>
      <c r="I1405" s="789" t="s">
        <v>1331</v>
      </c>
      <c r="J1405" s="789" t="s">
        <v>1731</v>
      </c>
      <c r="K1405" s="789">
        <v>2</v>
      </c>
      <c r="L1405" s="789"/>
      <c r="M1405" s="789">
        <v>1</v>
      </c>
      <c r="N1405" s="789"/>
      <c r="O1405" s="789">
        <v>2</v>
      </c>
      <c r="P1405" s="789">
        <v>882.63</v>
      </c>
      <c r="Q1405" s="793">
        <v>1765.26</v>
      </c>
      <c r="R1405" s="789"/>
      <c r="S1405" s="790">
        <f t="shared" si="25"/>
        <v>1</v>
      </c>
      <c r="T1405" s="789"/>
      <c r="U1405" s="789"/>
    </row>
    <row r="1406" spans="1:21" ht="31.8" thickBot="1">
      <c r="A1406" s="791" t="s">
        <v>679</v>
      </c>
      <c r="B1406" s="786"/>
      <c r="C1406" t="s">
        <v>683</v>
      </c>
      <c r="D1406" s="787"/>
      <c r="E1406" s="787"/>
      <c r="F1406" s="787" t="str">
        <f>IF($E1406 = "", "", VLOOKUP($E1406,'[1]levels of intervention'!$A$1:$B$12,2,FALSE))</f>
        <v/>
      </c>
      <c r="G1406" s="809"/>
      <c r="H1406" s="809" t="s">
        <v>873</v>
      </c>
      <c r="I1406" s="789" t="s">
        <v>1331</v>
      </c>
      <c r="J1406" s="789" t="s">
        <v>1731</v>
      </c>
      <c r="K1406" s="789">
        <v>2</v>
      </c>
      <c r="L1406" s="789">
        <v>2</v>
      </c>
      <c r="M1406" s="789">
        <v>5</v>
      </c>
      <c r="N1406" s="789" t="s">
        <v>1546</v>
      </c>
      <c r="O1406" s="789">
        <v>20</v>
      </c>
      <c r="P1406" s="789">
        <v>441.12</v>
      </c>
      <c r="Q1406" s="793">
        <v>8822.4</v>
      </c>
      <c r="R1406" s="789"/>
      <c r="S1406" s="790">
        <f t="shared" si="25"/>
        <v>1</v>
      </c>
      <c r="T1406" s="789"/>
      <c r="U1406" s="809" t="s">
        <v>873</v>
      </c>
    </row>
    <row r="1407" spans="1:21" ht="31.8" thickBot="1">
      <c r="A1407" s="798" t="s">
        <v>679</v>
      </c>
      <c r="B1407" s="797"/>
      <c r="C1407" t="s">
        <v>683</v>
      </c>
      <c r="D1407" s="797"/>
      <c r="E1407" s="797"/>
      <c r="F1407" s="787" t="str">
        <f>IF($E1407 = "", "", VLOOKUP($E1407,'[1]levels of intervention'!$A$1:$B$12,2,FALSE))</f>
        <v/>
      </c>
      <c r="G1407" s="797"/>
      <c r="H1407" s="797" t="s">
        <v>874</v>
      </c>
      <c r="I1407" s="797" t="s">
        <v>1331</v>
      </c>
      <c r="J1407" s="797"/>
      <c r="K1407" s="797"/>
      <c r="L1407" s="797"/>
      <c r="M1407" s="797"/>
      <c r="N1407" s="797"/>
      <c r="O1407" s="797">
        <v>0</v>
      </c>
      <c r="P1407" s="797"/>
      <c r="Q1407" s="797">
        <v>0</v>
      </c>
      <c r="R1407" s="797"/>
      <c r="S1407" s="790">
        <f t="shared" si="25"/>
        <v>1</v>
      </c>
      <c r="T1407" s="797"/>
      <c r="U1407" s="797"/>
    </row>
    <row r="1408" spans="1:21" ht="78.599999999999994" thickBot="1">
      <c r="A1408" s="791" t="s">
        <v>679</v>
      </c>
      <c r="B1408" s="786"/>
      <c r="C1408" t="s">
        <v>683</v>
      </c>
      <c r="D1408" s="787"/>
      <c r="E1408" s="787"/>
      <c r="F1408" s="787" t="str">
        <f>IF($E1408 = "", "", VLOOKUP($E1408,'[1]levels of intervention'!$A$1:$B$12,2,FALSE))</f>
        <v/>
      </c>
      <c r="G1408" s="789"/>
      <c r="H1408" s="789" t="s">
        <v>871</v>
      </c>
      <c r="I1408" s="789" t="s">
        <v>1331</v>
      </c>
      <c r="J1408" s="789" t="s">
        <v>1731</v>
      </c>
      <c r="K1408" s="789">
        <v>1</v>
      </c>
      <c r="L1408" s="789"/>
      <c r="M1408" s="789">
        <v>1</v>
      </c>
      <c r="N1408" s="789"/>
      <c r="O1408" s="789">
        <v>1</v>
      </c>
      <c r="P1408" s="789">
        <v>130.36000000000001</v>
      </c>
      <c r="Q1408" s="789">
        <v>130.36000000000001</v>
      </c>
      <c r="R1408" s="789"/>
      <c r="S1408" s="790">
        <f t="shared" si="25"/>
        <v>1</v>
      </c>
      <c r="T1408" s="789"/>
      <c r="U1408" s="789"/>
    </row>
    <row r="1409" spans="1:21" ht="125.4" thickBot="1">
      <c r="A1409" s="791" t="s">
        <v>679</v>
      </c>
      <c r="B1409" s="786"/>
      <c r="C1409" t="s">
        <v>683</v>
      </c>
      <c r="D1409" s="787"/>
      <c r="E1409" s="787"/>
      <c r="F1409" s="787" t="str">
        <f>IF($E1409 = "", "", VLOOKUP($E1409,'[1]levels of intervention'!$A$1:$B$12,2,FALSE))</f>
        <v/>
      </c>
      <c r="G1409" s="789"/>
      <c r="H1409" s="789" t="s">
        <v>876</v>
      </c>
      <c r="I1409" s="789" t="s">
        <v>1331</v>
      </c>
      <c r="J1409" s="789"/>
      <c r="K1409" s="789">
        <v>1</v>
      </c>
      <c r="L1409" s="789"/>
      <c r="M1409" s="789">
        <v>1</v>
      </c>
      <c r="N1409" s="789"/>
      <c r="O1409" s="789">
        <v>1</v>
      </c>
      <c r="P1409" s="789">
        <v>465</v>
      </c>
      <c r="Q1409" s="789">
        <v>465</v>
      </c>
      <c r="R1409" s="789"/>
      <c r="S1409" s="790">
        <f t="shared" si="25"/>
        <v>1</v>
      </c>
      <c r="T1409" s="789"/>
      <c r="U1409" s="815" t="s">
        <v>1678</v>
      </c>
    </row>
    <row r="1410" spans="1:21" ht="94.2" thickBot="1">
      <c r="A1410" s="791" t="s">
        <v>679</v>
      </c>
      <c r="B1410" s="786"/>
      <c r="C1410" t="s">
        <v>683</v>
      </c>
      <c r="D1410" s="787"/>
      <c r="E1410" s="787"/>
      <c r="F1410" s="787" t="str">
        <f>IF($E1410 = "", "", VLOOKUP($E1410,'[1]levels of intervention'!$A$1:$B$12,2,FALSE))</f>
        <v/>
      </c>
      <c r="G1410" s="789"/>
      <c r="H1410" s="789" t="s">
        <v>883</v>
      </c>
      <c r="I1410" s="789" t="s">
        <v>1331</v>
      </c>
      <c r="J1410" s="789"/>
      <c r="K1410" s="789">
        <v>2</v>
      </c>
      <c r="L1410" s="789"/>
      <c r="M1410" s="789">
        <v>1</v>
      </c>
      <c r="N1410" s="789"/>
      <c r="O1410" s="789">
        <v>2</v>
      </c>
      <c r="P1410" s="789">
        <v>821.25</v>
      </c>
      <c r="Q1410" s="793">
        <v>1642.5</v>
      </c>
      <c r="R1410" s="789"/>
      <c r="S1410" s="790">
        <f t="shared" si="25"/>
        <v>1</v>
      </c>
      <c r="T1410" s="789"/>
      <c r="U1410" s="789"/>
    </row>
    <row r="1411" spans="1:21" ht="187.8" thickBot="1">
      <c r="A1411" s="791" t="s">
        <v>679</v>
      </c>
      <c r="B1411" s="786"/>
      <c r="C1411" t="s">
        <v>683</v>
      </c>
      <c r="D1411" s="787"/>
      <c r="E1411" s="787"/>
      <c r="F1411" s="787" t="str">
        <f>IF($E1411 = "", "", VLOOKUP($E1411,'[1]levels of intervention'!$A$1:$B$12,2,FALSE))</f>
        <v/>
      </c>
      <c r="G1411" s="789"/>
      <c r="H1411" s="789" t="s">
        <v>839</v>
      </c>
      <c r="I1411" s="789" t="s">
        <v>1331</v>
      </c>
      <c r="J1411" s="789"/>
      <c r="K1411" s="789">
        <v>1</v>
      </c>
      <c r="L1411" s="789"/>
      <c r="M1411" s="789">
        <v>1</v>
      </c>
      <c r="N1411" s="789"/>
      <c r="O1411" s="789">
        <v>1</v>
      </c>
      <c r="P1411" s="789">
        <v>153.5155</v>
      </c>
      <c r="Q1411" s="789">
        <v>153.52000000000001</v>
      </c>
      <c r="R1411" s="789"/>
      <c r="S1411" s="790">
        <f t="shared" si="25"/>
        <v>1</v>
      </c>
      <c r="T1411" s="789"/>
      <c r="U1411" s="789"/>
    </row>
    <row r="1412" spans="1:21" ht="94.2" thickBot="1">
      <c r="A1412" s="791" t="s">
        <v>679</v>
      </c>
      <c r="B1412" s="786"/>
      <c r="C1412" t="s">
        <v>683</v>
      </c>
      <c r="D1412" s="787"/>
      <c r="E1412" s="787"/>
      <c r="F1412" s="787" t="str">
        <f>IF($E1412 = "", "", VLOOKUP($E1412,'[1]levels of intervention'!$A$1:$B$12,2,FALSE))</f>
        <v/>
      </c>
      <c r="G1412" s="789"/>
      <c r="H1412" s="789" t="s">
        <v>877</v>
      </c>
      <c r="I1412" s="789" t="s">
        <v>1331</v>
      </c>
      <c r="J1412" s="789" t="s">
        <v>1388</v>
      </c>
      <c r="K1412" s="789">
        <v>1</v>
      </c>
      <c r="L1412" s="789"/>
      <c r="M1412" s="789">
        <v>1</v>
      </c>
      <c r="N1412" s="789"/>
      <c r="O1412" s="789">
        <v>1</v>
      </c>
      <c r="P1412" s="789">
        <v>1764.94</v>
      </c>
      <c r="Q1412" s="793">
        <v>1764.94</v>
      </c>
      <c r="R1412" s="789"/>
      <c r="S1412" s="790">
        <f t="shared" ref="S1412:S1475" si="26">IF(R1412="",1,R1412)</f>
        <v>1</v>
      </c>
      <c r="T1412" s="789"/>
      <c r="U1412" s="789"/>
    </row>
    <row r="1413" spans="1:21" ht="16.2" thickBot="1">
      <c r="A1413" s="798" t="s">
        <v>679</v>
      </c>
      <c r="B1413" s="797"/>
      <c r="C1413" t="s">
        <v>683</v>
      </c>
      <c r="D1413" s="797"/>
      <c r="E1413" s="797"/>
      <c r="F1413" s="787" t="str">
        <f>IF($E1413 = "", "", VLOOKUP($E1413,'[1]levels of intervention'!$A$1:$B$12,2,FALSE))</f>
        <v/>
      </c>
      <c r="G1413" s="797"/>
      <c r="H1413" s="797" t="s">
        <v>2648</v>
      </c>
      <c r="I1413" s="797" t="s">
        <v>1358</v>
      </c>
      <c r="J1413" s="797" t="s">
        <v>2649</v>
      </c>
      <c r="K1413" s="797"/>
      <c r="L1413" s="797"/>
      <c r="M1413" s="797"/>
      <c r="N1413" s="797"/>
      <c r="O1413" s="797">
        <v>0</v>
      </c>
      <c r="P1413" s="797"/>
      <c r="Q1413" s="797">
        <v>0</v>
      </c>
      <c r="R1413" s="797"/>
      <c r="S1413" s="790">
        <f t="shared" si="26"/>
        <v>1</v>
      </c>
      <c r="T1413" s="797"/>
      <c r="U1413" s="797"/>
    </row>
    <row r="1414" spans="1:21" ht="16.2" thickBot="1">
      <c r="A1414" s="798" t="s">
        <v>679</v>
      </c>
      <c r="B1414" s="797"/>
      <c r="C1414" t="s">
        <v>683</v>
      </c>
      <c r="D1414" s="797"/>
      <c r="E1414" s="797"/>
      <c r="F1414" s="787" t="str">
        <f>IF($E1414 = "", "", VLOOKUP($E1414,'[1]levels of intervention'!$A$1:$B$12,2,FALSE))</f>
        <v/>
      </c>
      <c r="G1414" s="797"/>
      <c r="H1414" s="797" t="s">
        <v>2634</v>
      </c>
      <c r="I1414" s="797" t="s">
        <v>1358</v>
      </c>
      <c r="J1414" s="797" t="s">
        <v>2649</v>
      </c>
      <c r="K1414" s="797"/>
      <c r="L1414" s="797"/>
      <c r="M1414" s="797"/>
      <c r="N1414" s="797"/>
      <c r="O1414" s="797">
        <v>0</v>
      </c>
      <c r="P1414" s="797"/>
      <c r="Q1414" s="797">
        <v>0</v>
      </c>
      <c r="R1414" s="797"/>
      <c r="S1414" s="790">
        <f t="shared" si="26"/>
        <v>1</v>
      </c>
      <c r="T1414" s="797"/>
      <c r="U1414" s="797"/>
    </row>
    <row r="1415" spans="1:21" ht="16.2" thickBot="1">
      <c r="A1415" s="798" t="s">
        <v>679</v>
      </c>
      <c r="B1415" s="797"/>
      <c r="C1415" t="s">
        <v>683</v>
      </c>
      <c r="D1415" s="797"/>
      <c r="E1415" s="797"/>
      <c r="F1415" s="787" t="str">
        <f>IF($E1415 = "", "", VLOOKUP($E1415,'[1]levels of intervention'!$A$1:$B$12,2,FALSE))</f>
        <v/>
      </c>
      <c r="G1415" s="797"/>
      <c r="H1415" s="797" t="s">
        <v>2635</v>
      </c>
      <c r="I1415" s="797" t="s">
        <v>1358</v>
      </c>
      <c r="J1415" s="797" t="s">
        <v>2649</v>
      </c>
      <c r="K1415" s="797"/>
      <c r="L1415" s="797"/>
      <c r="M1415" s="797"/>
      <c r="N1415" s="797"/>
      <c r="O1415" s="797">
        <v>0</v>
      </c>
      <c r="P1415" s="797"/>
      <c r="Q1415" s="797">
        <v>0</v>
      </c>
      <c r="R1415" s="797"/>
      <c r="S1415" s="790">
        <f t="shared" si="26"/>
        <v>1</v>
      </c>
      <c r="T1415" s="797"/>
      <c r="U1415" s="797"/>
    </row>
    <row r="1416" spans="1:21" ht="16.2" thickBot="1">
      <c r="A1416" s="798" t="s">
        <v>679</v>
      </c>
      <c r="B1416" s="797"/>
      <c r="C1416" t="s">
        <v>683</v>
      </c>
      <c r="D1416" s="797"/>
      <c r="E1416" s="797"/>
      <c r="F1416" s="787" t="str">
        <f>IF($E1416 = "", "", VLOOKUP($E1416,'[1]levels of intervention'!$A$1:$B$12,2,FALSE))</f>
        <v/>
      </c>
      <c r="G1416" s="797"/>
      <c r="H1416" s="797" t="s">
        <v>2636</v>
      </c>
      <c r="I1416" s="797" t="s">
        <v>1358</v>
      </c>
      <c r="J1416" s="797" t="s">
        <v>2649</v>
      </c>
      <c r="K1416" s="797"/>
      <c r="L1416" s="797"/>
      <c r="M1416" s="797"/>
      <c r="N1416" s="797"/>
      <c r="O1416" s="797">
        <v>0</v>
      </c>
      <c r="P1416" s="797"/>
      <c r="Q1416" s="797">
        <v>0</v>
      </c>
      <c r="R1416" s="797"/>
      <c r="S1416" s="790">
        <f t="shared" si="26"/>
        <v>1</v>
      </c>
      <c r="T1416" s="797"/>
      <c r="U1416" s="797"/>
    </row>
    <row r="1417" spans="1:21" ht="31.8" thickBot="1">
      <c r="A1417" s="798" t="s">
        <v>679</v>
      </c>
      <c r="B1417" s="797"/>
      <c r="C1417" t="s">
        <v>683</v>
      </c>
      <c r="D1417" s="797"/>
      <c r="E1417" s="797"/>
      <c r="F1417" s="787" t="str">
        <f>IF($E1417 = "", "", VLOOKUP($E1417,'[1]levels of intervention'!$A$1:$B$12,2,FALSE))</f>
        <v/>
      </c>
      <c r="G1417" s="797"/>
      <c r="H1417" s="797" t="s">
        <v>2637</v>
      </c>
      <c r="I1417" s="797" t="s">
        <v>1358</v>
      </c>
      <c r="J1417" s="797"/>
      <c r="K1417" s="797"/>
      <c r="L1417" s="797"/>
      <c r="M1417" s="797"/>
      <c r="N1417" s="797"/>
      <c r="O1417" s="797">
        <v>0</v>
      </c>
      <c r="P1417" s="797"/>
      <c r="Q1417" s="797">
        <v>0</v>
      </c>
      <c r="R1417" s="797"/>
      <c r="S1417" s="790">
        <f t="shared" si="26"/>
        <v>1</v>
      </c>
      <c r="T1417" s="797"/>
      <c r="U1417" s="797"/>
    </row>
    <row r="1418" spans="1:21" ht="16.2" thickBot="1">
      <c r="A1418" s="798" t="s">
        <v>679</v>
      </c>
      <c r="B1418" s="797"/>
      <c r="C1418" t="s">
        <v>683</v>
      </c>
      <c r="D1418" s="797"/>
      <c r="E1418" s="797"/>
      <c r="F1418" s="787" t="str">
        <f>IF($E1418 = "", "", VLOOKUP($E1418,'[1]levels of intervention'!$A$1:$B$12,2,FALSE))</f>
        <v/>
      </c>
      <c r="G1418" s="797"/>
      <c r="H1418" s="797" t="s">
        <v>2638</v>
      </c>
      <c r="I1418" s="797" t="s">
        <v>1358</v>
      </c>
      <c r="J1418" s="797"/>
      <c r="K1418" s="797"/>
      <c r="L1418" s="797"/>
      <c r="M1418" s="797"/>
      <c r="N1418" s="797"/>
      <c r="O1418" s="797">
        <v>0</v>
      </c>
      <c r="P1418" s="797"/>
      <c r="Q1418" s="797">
        <v>0</v>
      </c>
      <c r="R1418" s="797"/>
      <c r="S1418" s="790">
        <f t="shared" si="26"/>
        <v>1</v>
      </c>
      <c r="T1418" s="797"/>
      <c r="U1418" s="797"/>
    </row>
    <row r="1419" spans="1:21" ht="31.8" thickBot="1">
      <c r="A1419" s="798" t="s">
        <v>679</v>
      </c>
      <c r="B1419" s="797"/>
      <c r="C1419" t="s">
        <v>686</v>
      </c>
      <c r="D1419" s="797" t="s">
        <v>686</v>
      </c>
      <c r="E1419" s="797" t="s">
        <v>2162</v>
      </c>
      <c r="F1419" s="787" t="str">
        <f>IF($E1419 = "", "", VLOOKUP($E1419,'[1]levels of intervention'!$A$1:$B$12,2,FALSE))</f>
        <v>tertiary</v>
      </c>
      <c r="G1419" s="797"/>
      <c r="H1419" s="797" t="s">
        <v>884</v>
      </c>
      <c r="I1419" s="797" t="s">
        <v>1358</v>
      </c>
      <c r="J1419" s="797"/>
      <c r="K1419" s="797"/>
      <c r="L1419" s="797"/>
      <c r="M1419" s="797"/>
      <c r="N1419" s="797"/>
      <c r="O1419" s="797">
        <v>0</v>
      </c>
      <c r="P1419" s="797"/>
      <c r="Q1419" s="797">
        <v>0</v>
      </c>
      <c r="R1419" s="797"/>
      <c r="S1419" s="790">
        <f t="shared" si="26"/>
        <v>1</v>
      </c>
      <c r="T1419" s="797"/>
      <c r="U1419" s="797"/>
    </row>
    <row r="1420" spans="1:21" ht="78.599999999999994" thickBot="1">
      <c r="A1420" s="791" t="s">
        <v>679</v>
      </c>
      <c r="B1420" s="786"/>
      <c r="C1420" t="s">
        <v>686</v>
      </c>
      <c r="D1420" s="787"/>
      <c r="E1420" s="787"/>
      <c r="F1420" s="787" t="str">
        <f>IF($E1420 = "", "", VLOOKUP($E1420,'[1]levels of intervention'!$A$1:$B$12,2,FALSE))</f>
        <v/>
      </c>
      <c r="G1420" s="789"/>
      <c r="H1420" s="789" t="s">
        <v>875</v>
      </c>
      <c r="I1420" s="789" t="s">
        <v>1331</v>
      </c>
      <c r="J1420" s="789"/>
      <c r="K1420" s="789">
        <v>2</v>
      </c>
      <c r="L1420" s="789"/>
      <c r="M1420" s="789">
        <v>1</v>
      </c>
      <c r="N1420" s="789"/>
      <c r="O1420" s="789">
        <v>2</v>
      </c>
      <c r="P1420" s="789">
        <v>302.24</v>
      </c>
      <c r="Q1420" s="789">
        <v>604.48</v>
      </c>
      <c r="R1420" s="789"/>
      <c r="S1420" s="790">
        <f t="shared" si="26"/>
        <v>1</v>
      </c>
      <c r="T1420" s="789"/>
      <c r="U1420" s="789" t="s">
        <v>1500</v>
      </c>
    </row>
    <row r="1421" spans="1:21" ht="16.2" thickBot="1">
      <c r="A1421" s="798" t="s">
        <v>679</v>
      </c>
      <c r="B1421" s="797"/>
      <c r="C1421" t="s">
        <v>686</v>
      </c>
      <c r="D1421" s="797"/>
      <c r="E1421" s="797"/>
      <c r="F1421" s="787" t="str">
        <f>IF($E1421 = "", "", VLOOKUP($E1421,'[1]levels of intervention'!$A$1:$B$12,2,FALSE))</f>
        <v/>
      </c>
      <c r="G1421" s="797"/>
      <c r="H1421" s="797" t="s">
        <v>2646</v>
      </c>
      <c r="I1421" s="797" t="s">
        <v>1358</v>
      </c>
      <c r="J1421" s="797"/>
      <c r="K1421" s="797"/>
      <c r="L1421" s="797"/>
      <c r="M1421" s="797"/>
      <c r="N1421" s="797"/>
      <c r="O1421" s="797">
        <v>0</v>
      </c>
      <c r="P1421" s="797"/>
      <c r="Q1421" s="797">
        <v>0</v>
      </c>
      <c r="R1421" s="797"/>
      <c r="S1421" s="790">
        <f t="shared" si="26"/>
        <v>1</v>
      </c>
      <c r="T1421" s="797"/>
      <c r="U1421" s="797"/>
    </row>
    <row r="1422" spans="1:21" ht="16.2" thickBot="1">
      <c r="A1422" s="798" t="s">
        <v>679</v>
      </c>
      <c r="B1422" s="797"/>
      <c r="C1422" t="s">
        <v>686</v>
      </c>
      <c r="D1422" s="797"/>
      <c r="E1422" s="797"/>
      <c r="F1422" s="787" t="str">
        <f>IF($E1422 = "", "", VLOOKUP($E1422,'[1]levels of intervention'!$A$1:$B$12,2,FALSE))</f>
        <v/>
      </c>
      <c r="G1422" s="797"/>
      <c r="H1422" s="797" t="s">
        <v>2647</v>
      </c>
      <c r="I1422" s="797" t="s">
        <v>1358</v>
      </c>
      <c r="J1422" s="797"/>
      <c r="K1422" s="797"/>
      <c r="L1422" s="797"/>
      <c r="M1422" s="797"/>
      <c r="N1422" s="797"/>
      <c r="O1422" s="797">
        <v>0</v>
      </c>
      <c r="P1422" s="797"/>
      <c r="Q1422" s="797">
        <v>0</v>
      </c>
      <c r="R1422" s="797"/>
      <c r="S1422" s="790">
        <f t="shared" si="26"/>
        <v>1</v>
      </c>
      <c r="T1422" s="797"/>
      <c r="U1422" s="797"/>
    </row>
    <row r="1423" spans="1:21" ht="109.8" thickBot="1">
      <c r="A1423" s="791" t="s">
        <v>679</v>
      </c>
      <c r="B1423" s="786"/>
      <c r="C1423" t="s">
        <v>686</v>
      </c>
      <c r="D1423" s="787"/>
      <c r="E1423" s="787"/>
      <c r="F1423" s="787" t="str">
        <f>IF($E1423 = "", "", VLOOKUP($E1423,'[1]levels of intervention'!$A$1:$B$12,2,FALSE))</f>
        <v/>
      </c>
      <c r="G1423" s="789"/>
      <c r="H1423" s="789" t="s">
        <v>879</v>
      </c>
      <c r="I1423" s="789" t="s">
        <v>1331</v>
      </c>
      <c r="J1423" s="789"/>
      <c r="K1423" s="789">
        <v>3</v>
      </c>
      <c r="L1423" s="789"/>
      <c r="M1423" s="789">
        <v>1</v>
      </c>
      <c r="N1423" s="789"/>
      <c r="O1423" s="789">
        <v>3</v>
      </c>
      <c r="P1423" s="789">
        <v>178.76499999999999</v>
      </c>
      <c r="Q1423" s="789">
        <v>536.29999999999995</v>
      </c>
      <c r="R1423" s="789"/>
      <c r="S1423" s="790">
        <f t="shared" si="26"/>
        <v>1</v>
      </c>
      <c r="T1423" s="789"/>
      <c r="U1423" s="789"/>
    </row>
    <row r="1424" spans="1:21" ht="78.599999999999994" thickBot="1">
      <c r="A1424" s="798" t="s">
        <v>679</v>
      </c>
      <c r="B1424" s="797"/>
      <c r="C1424" t="s">
        <v>686</v>
      </c>
      <c r="D1424" s="797"/>
      <c r="E1424" s="797"/>
      <c r="F1424" s="787" t="str">
        <f>IF($E1424 = "", "", VLOOKUP($E1424,'[1]levels of intervention'!$A$1:$B$12,2,FALSE))</f>
        <v/>
      </c>
      <c r="G1424" s="797"/>
      <c r="H1424" s="797" t="s">
        <v>880</v>
      </c>
      <c r="I1424" s="797" t="s">
        <v>1331</v>
      </c>
      <c r="J1424" s="797"/>
      <c r="K1424" s="797"/>
      <c r="L1424" s="797"/>
      <c r="M1424" s="797"/>
      <c r="N1424" s="797"/>
      <c r="O1424" s="797">
        <v>0</v>
      </c>
      <c r="P1424" s="797">
        <v>84.78</v>
      </c>
      <c r="Q1424" s="797">
        <v>0</v>
      </c>
      <c r="R1424" s="797"/>
      <c r="S1424" s="790">
        <f t="shared" si="26"/>
        <v>1</v>
      </c>
      <c r="T1424" s="797"/>
      <c r="U1424" s="797"/>
    </row>
    <row r="1425" spans="1:21" ht="109.8" thickBot="1">
      <c r="A1425" s="798" t="s">
        <v>679</v>
      </c>
      <c r="B1425" s="797"/>
      <c r="C1425" t="s">
        <v>686</v>
      </c>
      <c r="D1425" s="797"/>
      <c r="E1425" s="797"/>
      <c r="F1425" s="787" t="str">
        <f>IF($E1425 = "", "", VLOOKUP($E1425,'[1]levels of intervention'!$A$1:$B$12,2,FALSE))</f>
        <v/>
      </c>
      <c r="G1425" s="797"/>
      <c r="H1425" s="797" t="s">
        <v>872</v>
      </c>
      <c r="I1425" s="797" t="s">
        <v>1331</v>
      </c>
      <c r="J1425" s="797"/>
      <c r="K1425" s="797"/>
      <c r="L1425" s="797"/>
      <c r="M1425" s="797"/>
      <c r="N1425" s="797"/>
      <c r="O1425" s="797">
        <v>0</v>
      </c>
      <c r="P1425" s="797">
        <v>306.88416669999998</v>
      </c>
      <c r="Q1425" s="797">
        <v>0</v>
      </c>
      <c r="R1425" s="797"/>
      <c r="S1425" s="790">
        <f t="shared" si="26"/>
        <v>1</v>
      </c>
      <c r="T1425" s="797"/>
      <c r="U1425" s="797"/>
    </row>
    <row r="1426" spans="1:21" ht="156.6" thickBot="1">
      <c r="A1426" s="798" t="s">
        <v>679</v>
      </c>
      <c r="B1426" s="797"/>
      <c r="C1426" t="s">
        <v>686</v>
      </c>
      <c r="D1426" s="797"/>
      <c r="E1426" s="797"/>
      <c r="F1426" s="787" t="str">
        <f>IF($E1426 = "", "", VLOOKUP($E1426,'[1]levels of intervention'!$A$1:$B$12,2,FALSE))</f>
        <v/>
      </c>
      <c r="G1426" s="797"/>
      <c r="H1426" s="797" t="s">
        <v>882</v>
      </c>
      <c r="I1426" s="797" t="s">
        <v>1331</v>
      </c>
      <c r="J1426" s="797"/>
      <c r="K1426" s="797"/>
      <c r="L1426" s="797"/>
      <c r="M1426" s="797"/>
      <c r="N1426" s="797"/>
      <c r="O1426" s="797">
        <v>0</v>
      </c>
      <c r="P1426" s="797">
        <v>1671.666667</v>
      </c>
      <c r="Q1426" s="797">
        <v>0</v>
      </c>
      <c r="R1426" s="797"/>
      <c r="S1426" s="790">
        <f t="shared" si="26"/>
        <v>1</v>
      </c>
      <c r="T1426" s="797"/>
      <c r="U1426" s="797"/>
    </row>
    <row r="1427" spans="1:21" ht="94.2" thickBot="1">
      <c r="A1427" s="798" t="s">
        <v>679</v>
      </c>
      <c r="B1427" s="797"/>
      <c r="C1427" t="s">
        <v>686</v>
      </c>
      <c r="D1427" s="797"/>
      <c r="E1427" s="797"/>
      <c r="F1427" s="787" t="str">
        <f>IF($E1427 = "", "", VLOOKUP($E1427,'[1]levels of intervention'!$A$1:$B$12,2,FALSE))</f>
        <v/>
      </c>
      <c r="G1427" s="797"/>
      <c r="H1427" s="797" t="s">
        <v>881</v>
      </c>
      <c r="I1427" s="797" t="s">
        <v>1331</v>
      </c>
      <c r="J1427" s="797"/>
      <c r="K1427" s="797"/>
      <c r="L1427" s="797"/>
      <c r="M1427" s="797"/>
      <c r="N1427" s="797"/>
      <c r="O1427" s="797">
        <v>0</v>
      </c>
      <c r="P1427" s="797">
        <v>37.479799999999997</v>
      </c>
      <c r="Q1427" s="797">
        <v>0</v>
      </c>
      <c r="R1427" s="797"/>
      <c r="S1427" s="790">
        <f t="shared" si="26"/>
        <v>1</v>
      </c>
      <c r="T1427" s="797"/>
      <c r="U1427" s="797"/>
    </row>
    <row r="1428" spans="1:21" ht="78.599999999999994" thickBot="1">
      <c r="A1428" s="791" t="s">
        <v>679</v>
      </c>
      <c r="B1428" s="786"/>
      <c r="C1428" t="s">
        <v>686</v>
      </c>
      <c r="D1428" s="787"/>
      <c r="E1428" s="787"/>
      <c r="F1428" s="787" t="str">
        <f>IF($E1428 = "", "", VLOOKUP($E1428,'[1]levels of intervention'!$A$1:$B$12,2,FALSE))</f>
        <v/>
      </c>
      <c r="G1428" s="789"/>
      <c r="H1428" s="789" t="s">
        <v>878</v>
      </c>
      <c r="I1428" s="789" t="s">
        <v>1331</v>
      </c>
      <c r="J1428" s="789" t="s">
        <v>1731</v>
      </c>
      <c r="K1428" s="789">
        <v>2</v>
      </c>
      <c r="L1428" s="789"/>
      <c r="M1428" s="789">
        <v>1</v>
      </c>
      <c r="N1428" s="789"/>
      <c r="O1428" s="789">
        <v>2</v>
      </c>
      <c r="P1428" s="789">
        <v>882.63</v>
      </c>
      <c r="Q1428" s="793">
        <v>1765.26</v>
      </c>
      <c r="R1428" s="789"/>
      <c r="S1428" s="790">
        <f t="shared" si="26"/>
        <v>1</v>
      </c>
      <c r="T1428" s="789"/>
      <c r="U1428" s="789"/>
    </row>
    <row r="1429" spans="1:21" ht="31.8" thickBot="1">
      <c r="A1429" s="791" t="s">
        <v>679</v>
      </c>
      <c r="B1429" s="786"/>
      <c r="C1429" t="s">
        <v>686</v>
      </c>
      <c r="D1429" s="787"/>
      <c r="E1429" s="787"/>
      <c r="F1429" s="787" t="str">
        <f>IF($E1429 = "", "", VLOOKUP($E1429,'[1]levels of intervention'!$A$1:$B$12,2,FALSE))</f>
        <v/>
      </c>
      <c r="G1429" s="809"/>
      <c r="H1429" s="809" t="s">
        <v>873</v>
      </c>
      <c r="I1429" s="789" t="s">
        <v>1331</v>
      </c>
      <c r="J1429" s="789" t="s">
        <v>1731</v>
      </c>
      <c r="K1429" s="789">
        <v>2</v>
      </c>
      <c r="L1429" s="789">
        <v>2</v>
      </c>
      <c r="M1429" s="789">
        <v>5</v>
      </c>
      <c r="N1429" s="789" t="s">
        <v>1546</v>
      </c>
      <c r="O1429" s="789">
        <v>20</v>
      </c>
      <c r="P1429" s="789">
        <v>441.12</v>
      </c>
      <c r="Q1429" s="793">
        <v>8822.4</v>
      </c>
      <c r="R1429" s="789"/>
      <c r="S1429" s="790">
        <f t="shared" si="26"/>
        <v>1</v>
      </c>
      <c r="T1429" s="789"/>
      <c r="U1429" s="809" t="s">
        <v>873</v>
      </c>
    </row>
    <row r="1430" spans="1:21" ht="31.8" thickBot="1">
      <c r="A1430" s="798" t="s">
        <v>679</v>
      </c>
      <c r="B1430" s="797"/>
      <c r="C1430" t="s">
        <v>686</v>
      </c>
      <c r="D1430" s="797"/>
      <c r="E1430" s="797"/>
      <c r="F1430" s="787" t="str">
        <f>IF($E1430 = "", "", VLOOKUP($E1430,'[1]levels of intervention'!$A$1:$B$12,2,FALSE))</f>
        <v/>
      </c>
      <c r="G1430" s="797"/>
      <c r="H1430" s="797" t="s">
        <v>874</v>
      </c>
      <c r="I1430" s="797" t="s">
        <v>1331</v>
      </c>
      <c r="J1430" s="797"/>
      <c r="K1430" s="797"/>
      <c r="L1430" s="797"/>
      <c r="M1430" s="797"/>
      <c r="N1430" s="797"/>
      <c r="O1430" s="797">
        <v>0</v>
      </c>
      <c r="P1430" s="797"/>
      <c r="Q1430" s="797">
        <v>0</v>
      </c>
      <c r="R1430" s="797"/>
      <c r="S1430" s="790">
        <f t="shared" si="26"/>
        <v>1</v>
      </c>
      <c r="T1430" s="797"/>
      <c r="U1430" s="797"/>
    </row>
    <row r="1431" spans="1:21" ht="78.599999999999994" thickBot="1">
      <c r="A1431" s="791" t="s">
        <v>679</v>
      </c>
      <c r="B1431" s="786"/>
      <c r="C1431" t="s">
        <v>686</v>
      </c>
      <c r="D1431" s="787"/>
      <c r="E1431" s="787"/>
      <c r="F1431" s="787" t="str">
        <f>IF($E1431 = "", "", VLOOKUP($E1431,'[1]levels of intervention'!$A$1:$B$12,2,FALSE))</f>
        <v/>
      </c>
      <c r="G1431" s="789"/>
      <c r="H1431" s="789" t="s">
        <v>871</v>
      </c>
      <c r="I1431" s="789" t="s">
        <v>1331</v>
      </c>
      <c r="J1431" s="789" t="s">
        <v>1731</v>
      </c>
      <c r="K1431" s="789">
        <v>1</v>
      </c>
      <c r="L1431" s="789"/>
      <c r="M1431" s="789">
        <v>1</v>
      </c>
      <c r="N1431" s="789"/>
      <c r="O1431" s="789">
        <v>1</v>
      </c>
      <c r="P1431" s="789">
        <v>130.36000000000001</v>
      </c>
      <c r="Q1431" s="789">
        <v>130.36000000000001</v>
      </c>
      <c r="R1431" s="789"/>
      <c r="S1431" s="790">
        <f t="shared" si="26"/>
        <v>1</v>
      </c>
      <c r="T1431" s="789"/>
      <c r="U1431" s="789"/>
    </row>
    <row r="1432" spans="1:21" ht="125.4" thickBot="1">
      <c r="A1432" s="791" t="s">
        <v>679</v>
      </c>
      <c r="B1432" s="786"/>
      <c r="C1432" t="s">
        <v>686</v>
      </c>
      <c r="D1432" s="787"/>
      <c r="E1432" s="787"/>
      <c r="F1432" s="787" t="str">
        <f>IF($E1432 = "", "", VLOOKUP($E1432,'[1]levels of intervention'!$A$1:$B$12,2,FALSE))</f>
        <v/>
      </c>
      <c r="G1432" s="789"/>
      <c r="H1432" s="789" t="s">
        <v>876</v>
      </c>
      <c r="I1432" s="789" t="s">
        <v>1331</v>
      </c>
      <c r="J1432" s="789"/>
      <c r="K1432" s="789">
        <v>1</v>
      </c>
      <c r="L1432" s="789"/>
      <c r="M1432" s="789">
        <v>1</v>
      </c>
      <c r="N1432" s="789"/>
      <c r="O1432" s="789">
        <v>1</v>
      </c>
      <c r="P1432" s="789">
        <v>465</v>
      </c>
      <c r="Q1432" s="789">
        <v>465</v>
      </c>
      <c r="R1432" s="789"/>
      <c r="S1432" s="790">
        <f t="shared" si="26"/>
        <v>1</v>
      </c>
      <c r="T1432" s="789"/>
      <c r="U1432" s="815" t="s">
        <v>1678</v>
      </c>
    </row>
    <row r="1433" spans="1:21" ht="94.2" thickBot="1">
      <c r="A1433" s="791" t="s">
        <v>679</v>
      </c>
      <c r="B1433" s="786"/>
      <c r="C1433" t="s">
        <v>686</v>
      </c>
      <c r="D1433" s="787"/>
      <c r="E1433" s="787"/>
      <c r="F1433" s="787" t="str">
        <f>IF($E1433 = "", "", VLOOKUP($E1433,'[1]levels of intervention'!$A$1:$B$12,2,FALSE))</f>
        <v/>
      </c>
      <c r="G1433" s="789"/>
      <c r="H1433" s="789" t="s">
        <v>883</v>
      </c>
      <c r="I1433" s="789" t="s">
        <v>1331</v>
      </c>
      <c r="J1433" s="789"/>
      <c r="K1433" s="789">
        <v>2</v>
      </c>
      <c r="L1433" s="789"/>
      <c r="M1433" s="789">
        <v>1</v>
      </c>
      <c r="N1433" s="789"/>
      <c r="O1433" s="789">
        <v>2</v>
      </c>
      <c r="P1433" s="789">
        <v>821.25</v>
      </c>
      <c r="Q1433" s="793">
        <v>1642.5</v>
      </c>
      <c r="R1433" s="789"/>
      <c r="S1433" s="790">
        <f t="shared" si="26"/>
        <v>1</v>
      </c>
      <c r="T1433" s="789"/>
      <c r="U1433" s="789"/>
    </row>
    <row r="1434" spans="1:21" ht="187.8" thickBot="1">
      <c r="A1434" s="791" t="s">
        <v>679</v>
      </c>
      <c r="B1434" s="786"/>
      <c r="C1434" t="s">
        <v>686</v>
      </c>
      <c r="D1434" s="787"/>
      <c r="E1434" s="787"/>
      <c r="F1434" s="787" t="str">
        <f>IF($E1434 = "", "", VLOOKUP($E1434,'[1]levels of intervention'!$A$1:$B$12,2,FALSE))</f>
        <v/>
      </c>
      <c r="G1434" s="789"/>
      <c r="H1434" s="789" t="s">
        <v>839</v>
      </c>
      <c r="I1434" s="789" t="s">
        <v>1331</v>
      </c>
      <c r="J1434" s="789"/>
      <c r="K1434" s="789">
        <v>1</v>
      </c>
      <c r="L1434" s="789"/>
      <c r="M1434" s="789">
        <v>1</v>
      </c>
      <c r="N1434" s="789"/>
      <c r="O1434" s="789">
        <v>1</v>
      </c>
      <c r="P1434" s="789">
        <v>153.5155</v>
      </c>
      <c r="Q1434" s="789">
        <v>153.52000000000001</v>
      </c>
      <c r="R1434" s="789"/>
      <c r="S1434" s="790">
        <f t="shared" si="26"/>
        <v>1</v>
      </c>
      <c r="T1434" s="789"/>
      <c r="U1434" s="789"/>
    </row>
    <row r="1435" spans="1:21" ht="94.2" thickBot="1">
      <c r="A1435" s="791" t="s">
        <v>679</v>
      </c>
      <c r="B1435" s="786"/>
      <c r="C1435" t="s">
        <v>686</v>
      </c>
      <c r="D1435" s="787"/>
      <c r="E1435" s="787"/>
      <c r="F1435" s="787" t="str">
        <f>IF($E1435 = "", "", VLOOKUP($E1435,'[1]levels of intervention'!$A$1:$B$12,2,FALSE))</f>
        <v/>
      </c>
      <c r="G1435" s="789"/>
      <c r="H1435" s="789" t="s">
        <v>877</v>
      </c>
      <c r="I1435" s="789" t="s">
        <v>1331</v>
      </c>
      <c r="J1435" s="789" t="s">
        <v>1388</v>
      </c>
      <c r="K1435" s="789">
        <v>1</v>
      </c>
      <c r="L1435" s="789"/>
      <c r="M1435" s="789">
        <v>1</v>
      </c>
      <c r="N1435" s="789"/>
      <c r="O1435" s="789">
        <v>1</v>
      </c>
      <c r="P1435" s="789">
        <v>1764.94</v>
      </c>
      <c r="Q1435" s="793">
        <v>1764.94</v>
      </c>
      <c r="R1435" s="789"/>
      <c r="S1435" s="790">
        <f t="shared" si="26"/>
        <v>1</v>
      </c>
      <c r="T1435" s="789"/>
      <c r="U1435" s="789"/>
    </row>
    <row r="1436" spans="1:21" ht="16.2" thickBot="1">
      <c r="A1436" s="798" t="s">
        <v>679</v>
      </c>
      <c r="B1436" s="797"/>
      <c r="C1436" t="s">
        <v>686</v>
      </c>
      <c r="D1436" s="797"/>
      <c r="E1436" s="797"/>
      <c r="F1436" s="787" t="str">
        <f>IF($E1436 = "", "", VLOOKUP($E1436,'[1]levels of intervention'!$A$1:$B$12,2,FALSE))</f>
        <v/>
      </c>
      <c r="G1436" s="797"/>
      <c r="H1436" s="797" t="s">
        <v>2648</v>
      </c>
      <c r="I1436" s="797" t="s">
        <v>1358</v>
      </c>
      <c r="J1436" s="797" t="s">
        <v>2649</v>
      </c>
      <c r="K1436" s="797"/>
      <c r="L1436" s="797"/>
      <c r="M1436" s="797"/>
      <c r="N1436" s="797"/>
      <c r="O1436" s="797">
        <v>0</v>
      </c>
      <c r="P1436" s="797"/>
      <c r="Q1436" s="797">
        <v>0</v>
      </c>
      <c r="R1436" s="797"/>
      <c r="S1436" s="790">
        <f t="shared" si="26"/>
        <v>1</v>
      </c>
      <c r="T1436" s="797"/>
      <c r="U1436" s="797"/>
    </row>
    <row r="1437" spans="1:21" ht="16.2" thickBot="1">
      <c r="A1437" s="798" t="s">
        <v>679</v>
      </c>
      <c r="B1437" s="797"/>
      <c r="C1437" t="s">
        <v>686</v>
      </c>
      <c r="D1437" s="797"/>
      <c r="E1437" s="797"/>
      <c r="F1437" s="787" t="str">
        <f>IF($E1437 = "", "", VLOOKUP($E1437,'[1]levels of intervention'!$A$1:$B$12,2,FALSE))</f>
        <v/>
      </c>
      <c r="G1437" s="797"/>
      <c r="H1437" s="797" t="s">
        <v>2634</v>
      </c>
      <c r="I1437" s="797" t="s">
        <v>1358</v>
      </c>
      <c r="J1437" s="797" t="s">
        <v>2649</v>
      </c>
      <c r="K1437" s="797"/>
      <c r="L1437" s="797"/>
      <c r="M1437" s="797"/>
      <c r="N1437" s="797"/>
      <c r="O1437" s="797">
        <v>0</v>
      </c>
      <c r="P1437" s="797"/>
      <c r="Q1437" s="797">
        <v>0</v>
      </c>
      <c r="R1437" s="797"/>
      <c r="S1437" s="790">
        <f t="shared" si="26"/>
        <v>1</v>
      </c>
      <c r="T1437" s="797"/>
      <c r="U1437" s="797"/>
    </row>
    <row r="1438" spans="1:21" ht="16.2" thickBot="1">
      <c r="A1438" s="798" t="s">
        <v>679</v>
      </c>
      <c r="B1438" s="797"/>
      <c r="C1438" t="s">
        <v>686</v>
      </c>
      <c r="D1438" s="797"/>
      <c r="E1438" s="797"/>
      <c r="F1438" s="787" t="str">
        <f>IF($E1438 = "", "", VLOOKUP($E1438,'[1]levels of intervention'!$A$1:$B$12,2,FALSE))</f>
        <v/>
      </c>
      <c r="G1438" s="797"/>
      <c r="H1438" s="797" t="s">
        <v>2635</v>
      </c>
      <c r="I1438" s="797" t="s">
        <v>1358</v>
      </c>
      <c r="J1438" s="797" t="s">
        <v>2649</v>
      </c>
      <c r="K1438" s="797"/>
      <c r="L1438" s="797"/>
      <c r="M1438" s="797"/>
      <c r="N1438" s="797"/>
      <c r="O1438" s="797">
        <v>0</v>
      </c>
      <c r="P1438" s="797"/>
      <c r="Q1438" s="797">
        <v>0</v>
      </c>
      <c r="R1438" s="797"/>
      <c r="S1438" s="790">
        <f t="shared" si="26"/>
        <v>1</v>
      </c>
      <c r="T1438" s="797"/>
      <c r="U1438" s="797"/>
    </row>
    <row r="1439" spans="1:21" ht="16.2" thickBot="1">
      <c r="A1439" s="798" t="s">
        <v>679</v>
      </c>
      <c r="B1439" s="797"/>
      <c r="C1439" t="s">
        <v>686</v>
      </c>
      <c r="D1439" s="797"/>
      <c r="E1439" s="797"/>
      <c r="F1439" s="787" t="str">
        <f>IF($E1439 = "", "", VLOOKUP($E1439,'[1]levels of intervention'!$A$1:$B$12,2,FALSE))</f>
        <v/>
      </c>
      <c r="G1439" s="797"/>
      <c r="H1439" s="797" t="s">
        <v>2636</v>
      </c>
      <c r="I1439" s="797" t="s">
        <v>1358</v>
      </c>
      <c r="J1439" s="797" t="s">
        <v>2649</v>
      </c>
      <c r="K1439" s="797"/>
      <c r="L1439" s="797"/>
      <c r="M1439" s="797"/>
      <c r="N1439" s="797"/>
      <c r="O1439" s="797">
        <v>0</v>
      </c>
      <c r="P1439" s="797"/>
      <c r="Q1439" s="797">
        <v>0</v>
      </c>
      <c r="R1439" s="797"/>
      <c r="S1439" s="790">
        <f t="shared" si="26"/>
        <v>1</v>
      </c>
      <c r="T1439" s="797"/>
      <c r="U1439" s="797"/>
    </row>
    <row r="1440" spans="1:21" ht="31.8" thickBot="1">
      <c r="A1440" s="798" t="s">
        <v>679</v>
      </c>
      <c r="B1440" s="797"/>
      <c r="C1440" t="s">
        <v>686</v>
      </c>
      <c r="D1440" s="797"/>
      <c r="E1440" s="797"/>
      <c r="F1440" s="787" t="str">
        <f>IF($E1440 = "", "", VLOOKUP($E1440,'[1]levels of intervention'!$A$1:$B$12,2,FALSE))</f>
        <v/>
      </c>
      <c r="G1440" s="797"/>
      <c r="H1440" s="797" t="s">
        <v>2637</v>
      </c>
      <c r="I1440" s="797" t="s">
        <v>1358</v>
      </c>
      <c r="J1440" s="797"/>
      <c r="K1440" s="797"/>
      <c r="L1440" s="797"/>
      <c r="M1440" s="797"/>
      <c r="N1440" s="797"/>
      <c r="O1440" s="797">
        <v>0</v>
      </c>
      <c r="P1440" s="797"/>
      <c r="Q1440" s="797">
        <v>0</v>
      </c>
      <c r="R1440" s="797"/>
      <c r="S1440" s="790">
        <f t="shared" si="26"/>
        <v>1</v>
      </c>
      <c r="T1440" s="797"/>
      <c r="U1440" s="797"/>
    </row>
    <row r="1441" spans="1:21" ht="16.2" thickBot="1">
      <c r="A1441" s="798" t="s">
        <v>679</v>
      </c>
      <c r="B1441" s="797"/>
      <c r="C1441" t="s">
        <v>686</v>
      </c>
      <c r="D1441" s="797"/>
      <c r="E1441" s="797"/>
      <c r="F1441" s="787" t="str">
        <f>IF($E1441 = "", "", VLOOKUP($E1441,'[1]levels of intervention'!$A$1:$B$12,2,FALSE))</f>
        <v/>
      </c>
      <c r="G1441" s="797"/>
      <c r="H1441" s="797" t="s">
        <v>2638</v>
      </c>
      <c r="I1441" s="797" t="s">
        <v>1358</v>
      </c>
      <c r="J1441" s="797"/>
      <c r="K1441" s="797"/>
      <c r="L1441" s="797"/>
      <c r="M1441" s="797"/>
      <c r="N1441" s="797"/>
      <c r="O1441" s="797">
        <v>0</v>
      </c>
      <c r="P1441" s="797"/>
      <c r="Q1441" s="797">
        <v>0</v>
      </c>
      <c r="R1441" s="797"/>
      <c r="S1441" s="790">
        <f t="shared" si="26"/>
        <v>1</v>
      </c>
      <c r="T1441" s="797"/>
      <c r="U1441" s="797"/>
    </row>
    <row r="1442" spans="1:21" ht="78.599999999999994" thickBot="1">
      <c r="A1442" s="791" t="s">
        <v>679</v>
      </c>
      <c r="B1442" s="786"/>
      <c r="C1442" t="s">
        <v>688</v>
      </c>
      <c r="D1442" s="803" t="s">
        <v>688</v>
      </c>
      <c r="E1442" s="787"/>
      <c r="F1442" s="787" t="str">
        <f>IF($E1442 = "", "", VLOOKUP($E1442,'[1]levels of intervention'!$A$1:$B$12,2,FALSE))</f>
        <v/>
      </c>
      <c r="G1442" s="789"/>
      <c r="H1442" s="789" t="s">
        <v>868</v>
      </c>
      <c r="I1442" s="789" t="s">
        <v>1331</v>
      </c>
      <c r="J1442" s="789" t="s">
        <v>1393</v>
      </c>
      <c r="K1442" s="789">
        <v>1</v>
      </c>
      <c r="L1442" s="789"/>
      <c r="M1442" s="789">
        <v>1</v>
      </c>
      <c r="N1442" s="789"/>
      <c r="O1442" s="789">
        <v>1</v>
      </c>
      <c r="P1442" s="789">
        <v>363.17</v>
      </c>
      <c r="Q1442" s="789">
        <v>363.17</v>
      </c>
      <c r="R1442" s="789"/>
      <c r="S1442" s="790">
        <f t="shared" si="26"/>
        <v>1</v>
      </c>
      <c r="T1442" s="789"/>
      <c r="U1442" s="789"/>
    </row>
    <row r="1443" spans="1:21" ht="78.599999999999994" thickBot="1">
      <c r="A1443" s="791" t="s">
        <v>679</v>
      </c>
      <c r="B1443" s="786"/>
      <c r="C1443" t="s">
        <v>688</v>
      </c>
      <c r="D1443" s="787"/>
      <c r="E1443" s="787"/>
      <c r="F1443" s="787" t="str">
        <f>IF($E1443 = "", "", VLOOKUP($E1443,'[1]levels of intervention'!$A$1:$B$12,2,FALSE))</f>
        <v/>
      </c>
      <c r="G1443" s="789"/>
      <c r="H1443" s="789" t="s">
        <v>834</v>
      </c>
      <c r="I1443" s="789" t="s">
        <v>1331</v>
      </c>
      <c r="J1443" s="789" t="s">
        <v>1347</v>
      </c>
      <c r="K1443" s="789">
        <v>10</v>
      </c>
      <c r="L1443" s="789"/>
      <c r="M1443" s="789">
        <v>1</v>
      </c>
      <c r="N1443" s="789"/>
      <c r="O1443" s="789">
        <v>10</v>
      </c>
      <c r="P1443" s="789">
        <v>4.3868299999999998</v>
      </c>
      <c r="Q1443" s="789">
        <v>43.87</v>
      </c>
      <c r="R1443" s="789"/>
      <c r="S1443" s="790">
        <f t="shared" si="26"/>
        <v>1</v>
      </c>
      <c r="T1443" s="789"/>
      <c r="U1443" s="789"/>
    </row>
    <row r="1444" spans="1:21" ht="63" thickBot="1">
      <c r="A1444" s="791" t="s">
        <v>679</v>
      </c>
      <c r="B1444" s="786"/>
      <c r="C1444" t="s">
        <v>688</v>
      </c>
      <c r="D1444" s="787"/>
      <c r="E1444" s="787"/>
      <c r="F1444" s="787" t="str">
        <f>IF($E1444 = "", "", VLOOKUP($E1444,'[1]levels of intervention'!$A$1:$B$12,2,FALSE))</f>
        <v/>
      </c>
      <c r="G1444" s="789"/>
      <c r="H1444" s="789" t="s">
        <v>891</v>
      </c>
      <c r="I1444" s="789" t="s">
        <v>1331</v>
      </c>
      <c r="J1444" s="789"/>
      <c r="K1444" s="789">
        <v>1</v>
      </c>
      <c r="L1444" s="789"/>
      <c r="M1444" s="789">
        <v>1</v>
      </c>
      <c r="N1444" s="789"/>
      <c r="O1444" s="789">
        <v>1</v>
      </c>
      <c r="P1444" s="793">
        <v>2689.81</v>
      </c>
      <c r="Q1444" s="793">
        <v>2689.81</v>
      </c>
      <c r="R1444" s="789"/>
      <c r="S1444" s="790">
        <f t="shared" si="26"/>
        <v>1</v>
      </c>
      <c r="T1444" s="789"/>
      <c r="U1444" s="789"/>
    </row>
    <row r="1445" spans="1:21" ht="31.8" thickBot="1">
      <c r="A1445" s="798" t="s">
        <v>679</v>
      </c>
      <c r="B1445" s="797"/>
      <c r="C1445" t="s">
        <v>688</v>
      </c>
      <c r="D1445" s="797"/>
      <c r="E1445" s="797"/>
      <c r="F1445" s="787" t="str">
        <f>IF($E1445 = "", "", VLOOKUP($E1445,'[1]levels of intervention'!$A$1:$B$12,2,FALSE))</f>
        <v/>
      </c>
      <c r="G1445" s="797"/>
      <c r="H1445" s="797" t="s">
        <v>2650</v>
      </c>
      <c r="I1445" s="797" t="s">
        <v>1358</v>
      </c>
      <c r="J1445" s="797"/>
      <c r="K1445" s="797"/>
      <c r="L1445" s="797"/>
      <c r="M1445" s="797"/>
      <c r="N1445" s="797"/>
      <c r="O1445" s="797">
        <v>0</v>
      </c>
      <c r="P1445" s="797"/>
      <c r="Q1445" s="797">
        <v>0</v>
      </c>
      <c r="R1445" s="797"/>
      <c r="S1445" s="790">
        <f t="shared" si="26"/>
        <v>1</v>
      </c>
      <c r="T1445" s="797"/>
      <c r="U1445" s="797"/>
    </row>
    <row r="1446" spans="1:21" ht="31.8" thickBot="1">
      <c r="A1446" s="791" t="s">
        <v>679</v>
      </c>
      <c r="B1446" s="786"/>
      <c r="C1446" t="s">
        <v>688</v>
      </c>
      <c r="D1446" s="787"/>
      <c r="E1446" s="787"/>
      <c r="F1446" s="787" t="str">
        <f>IF($E1446 = "", "", VLOOKUP($E1446,'[1]levels of intervention'!$A$1:$B$12,2,FALSE))</f>
        <v/>
      </c>
      <c r="G1446" s="789"/>
      <c r="H1446" s="789" t="s">
        <v>2626</v>
      </c>
      <c r="I1446" s="789" t="s">
        <v>1358</v>
      </c>
      <c r="J1446" s="789" t="s">
        <v>2384</v>
      </c>
      <c r="K1446" s="789" t="s">
        <v>1578</v>
      </c>
      <c r="L1446" s="789"/>
      <c r="M1446" s="789"/>
      <c r="N1446" s="789"/>
      <c r="O1446" s="789">
        <v>0</v>
      </c>
      <c r="P1446" s="789"/>
      <c r="Q1446" s="789">
        <v>0</v>
      </c>
      <c r="R1446" s="789"/>
      <c r="S1446" s="790">
        <f t="shared" si="26"/>
        <v>1</v>
      </c>
      <c r="T1446" s="789"/>
      <c r="U1446" s="789"/>
    </row>
    <row r="1447" spans="1:21" ht="16.2" thickBot="1">
      <c r="A1447" s="798" t="s">
        <v>679</v>
      </c>
      <c r="B1447" s="797"/>
      <c r="C1447" t="s">
        <v>688</v>
      </c>
      <c r="D1447" s="797"/>
      <c r="E1447" s="797"/>
      <c r="F1447" s="787" t="str">
        <f>IF($E1447 = "", "", VLOOKUP($E1447,'[1]levels of intervention'!$A$1:$B$12,2,FALSE))</f>
        <v/>
      </c>
      <c r="G1447" s="797"/>
      <c r="H1447" s="797" t="s">
        <v>2367</v>
      </c>
      <c r="I1447" s="797" t="s">
        <v>1358</v>
      </c>
      <c r="J1447" s="797"/>
      <c r="K1447" s="797"/>
      <c r="L1447" s="797"/>
      <c r="M1447" s="797"/>
      <c r="N1447" s="797"/>
      <c r="O1447" s="797">
        <v>0</v>
      </c>
      <c r="P1447" s="797"/>
      <c r="Q1447" s="797">
        <v>0</v>
      </c>
      <c r="R1447" s="797"/>
      <c r="S1447" s="790">
        <f t="shared" si="26"/>
        <v>1</v>
      </c>
      <c r="T1447" s="797"/>
      <c r="U1447" s="797"/>
    </row>
    <row r="1448" spans="1:21" ht="78.599999999999994" thickBot="1">
      <c r="A1448" s="798" t="s">
        <v>679</v>
      </c>
      <c r="B1448" s="797"/>
      <c r="C1448" t="s">
        <v>678</v>
      </c>
      <c r="D1448" s="798" t="s">
        <v>678</v>
      </c>
      <c r="E1448" s="797"/>
      <c r="F1448" s="787" t="str">
        <f>IF($E1448 = "", "", VLOOKUP($E1448,'[1]levels of intervention'!$A$1:$B$12,2,FALSE))</f>
        <v/>
      </c>
      <c r="G1448" s="797"/>
      <c r="H1448" s="797" t="s">
        <v>889</v>
      </c>
      <c r="I1448" s="797" t="s">
        <v>1331</v>
      </c>
      <c r="J1448" s="797"/>
      <c r="K1448" s="797"/>
      <c r="L1448" s="797">
        <v>2</v>
      </c>
      <c r="M1448" s="797">
        <v>1</v>
      </c>
      <c r="N1448" s="797">
        <v>1</v>
      </c>
      <c r="O1448" s="797">
        <v>2</v>
      </c>
      <c r="P1448" s="797">
        <v>95.013000000000005</v>
      </c>
      <c r="Q1448" s="797">
        <v>190.03</v>
      </c>
      <c r="R1448" s="805">
        <v>0.4</v>
      </c>
      <c r="S1448" s="790">
        <f t="shared" si="26"/>
        <v>0.4</v>
      </c>
      <c r="T1448" s="797"/>
      <c r="U1448" s="797"/>
    </row>
    <row r="1449" spans="1:21" ht="78.599999999999994" thickBot="1">
      <c r="A1449" s="798" t="s">
        <v>679</v>
      </c>
      <c r="B1449" s="797"/>
      <c r="C1449" t="s">
        <v>678</v>
      </c>
      <c r="D1449" s="798" t="s">
        <v>678</v>
      </c>
      <c r="E1449" s="797"/>
      <c r="F1449" s="787" t="str">
        <f>IF($E1449 = "", "", VLOOKUP($E1449,'[1]levels of intervention'!$A$1:$B$12,2,FALSE))</f>
        <v/>
      </c>
      <c r="G1449" s="797"/>
      <c r="H1449" s="797" t="s">
        <v>868</v>
      </c>
      <c r="I1449" s="797" t="s">
        <v>1331</v>
      </c>
      <c r="J1449" s="797"/>
      <c r="K1449" s="797"/>
      <c r="L1449" s="797"/>
      <c r="M1449" s="798" t="s">
        <v>2651</v>
      </c>
      <c r="N1449" s="797"/>
      <c r="O1449" s="797">
        <v>0</v>
      </c>
      <c r="P1449" s="797">
        <v>363.17</v>
      </c>
      <c r="Q1449" s="797">
        <v>0</v>
      </c>
      <c r="R1449" s="805">
        <v>1</v>
      </c>
      <c r="S1449" s="790">
        <f t="shared" si="26"/>
        <v>1</v>
      </c>
      <c r="T1449" s="797"/>
      <c r="U1449" s="797"/>
    </row>
    <row r="1450" spans="1:21" ht="109.8" thickBot="1">
      <c r="A1450" s="798" t="s">
        <v>679</v>
      </c>
      <c r="B1450" s="797"/>
      <c r="C1450" t="s">
        <v>678</v>
      </c>
      <c r="D1450" s="798" t="s">
        <v>678</v>
      </c>
      <c r="E1450" s="797"/>
      <c r="F1450" s="787" t="str">
        <f>IF($E1450 = "", "", VLOOKUP($E1450,'[1]levels of intervention'!$A$1:$B$12,2,FALSE))</f>
        <v/>
      </c>
      <c r="G1450" s="797"/>
      <c r="H1450" s="797" t="s">
        <v>890</v>
      </c>
      <c r="I1450" s="797" t="s">
        <v>1331</v>
      </c>
      <c r="J1450" s="797"/>
      <c r="K1450" s="797"/>
      <c r="L1450" s="797">
        <v>0.5</v>
      </c>
      <c r="M1450" s="797">
        <v>1</v>
      </c>
      <c r="N1450" s="797">
        <v>1</v>
      </c>
      <c r="O1450" s="797">
        <v>0.5</v>
      </c>
      <c r="P1450" s="797">
        <v>469.91</v>
      </c>
      <c r="Q1450" s="797">
        <v>234.96</v>
      </c>
      <c r="R1450" s="805">
        <v>0.6</v>
      </c>
      <c r="S1450" s="790">
        <f t="shared" si="26"/>
        <v>0.6</v>
      </c>
      <c r="T1450" s="797"/>
      <c r="U1450" s="797"/>
    </row>
    <row r="1451" spans="1:21" ht="16.2" thickBot="1">
      <c r="A1451" s="798" t="s">
        <v>679</v>
      </c>
      <c r="B1451" s="797"/>
      <c r="C1451" t="s">
        <v>678</v>
      </c>
      <c r="D1451" s="798" t="s">
        <v>678</v>
      </c>
      <c r="E1451" s="797"/>
      <c r="F1451" s="787" t="str">
        <f>IF($E1451 = "", "", VLOOKUP($E1451,'[1]levels of intervention'!$A$1:$B$12,2,FALSE))</f>
        <v/>
      </c>
      <c r="G1451" s="797"/>
      <c r="H1451" s="797" t="s">
        <v>2652</v>
      </c>
      <c r="I1451" s="797" t="s">
        <v>1358</v>
      </c>
      <c r="J1451" s="797"/>
      <c r="K1451" s="797"/>
      <c r="L1451" s="797"/>
      <c r="M1451" s="797"/>
      <c r="N1451" s="797"/>
      <c r="O1451" s="797">
        <v>0</v>
      </c>
      <c r="P1451" s="797"/>
      <c r="Q1451" s="797">
        <v>0</v>
      </c>
      <c r="R1451" s="797"/>
      <c r="S1451" s="790">
        <f t="shared" si="26"/>
        <v>1</v>
      </c>
      <c r="T1451" s="797"/>
      <c r="U1451" s="797"/>
    </row>
    <row r="1452" spans="1:21" ht="16.2" thickBot="1">
      <c r="A1452" s="798" t="s">
        <v>679</v>
      </c>
      <c r="B1452" s="797"/>
      <c r="C1452" t="s">
        <v>2653</v>
      </c>
      <c r="D1452" s="798" t="s">
        <v>2653</v>
      </c>
      <c r="E1452" s="797"/>
      <c r="F1452" s="787" t="str">
        <f>IF($E1452 = "", "", VLOOKUP($E1452,'[1]levels of intervention'!$A$1:$B$12,2,FALSE))</f>
        <v/>
      </c>
      <c r="G1452" s="797"/>
      <c r="H1452" s="797" t="s">
        <v>2654</v>
      </c>
      <c r="I1452" s="797" t="s">
        <v>1358</v>
      </c>
      <c r="J1452" s="797"/>
      <c r="K1452" s="797"/>
      <c r="L1452" s="797"/>
      <c r="M1452" s="797"/>
      <c r="N1452" s="797"/>
      <c r="O1452" s="797">
        <v>0</v>
      </c>
      <c r="P1452" s="797"/>
      <c r="Q1452" s="797">
        <v>0</v>
      </c>
      <c r="R1452" s="797"/>
      <c r="S1452" s="790">
        <f t="shared" si="26"/>
        <v>1</v>
      </c>
      <c r="T1452" s="797"/>
      <c r="U1452" s="797"/>
    </row>
    <row r="1453" spans="1:21" ht="16.2" thickBot="1">
      <c r="A1453" s="798" t="s">
        <v>679</v>
      </c>
      <c r="B1453" s="797"/>
      <c r="C1453" t="s">
        <v>2653</v>
      </c>
      <c r="D1453" s="797"/>
      <c r="E1453" s="797"/>
      <c r="F1453" s="787" t="str">
        <f>IF($E1453 = "", "", VLOOKUP($E1453,'[1]levels of intervention'!$A$1:$B$12,2,FALSE))</f>
        <v/>
      </c>
      <c r="G1453" s="797"/>
      <c r="H1453" s="797" t="s">
        <v>2655</v>
      </c>
      <c r="I1453" s="797" t="s">
        <v>1358</v>
      </c>
      <c r="J1453" s="797"/>
      <c r="K1453" s="797"/>
      <c r="L1453" s="797"/>
      <c r="M1453" s="797"/>
      <c r="N1453" s="797"/>
      <c r="O1453" s="797">
        <v>0</v>
      </c>
      <c r="P1453" s="797"/>
      <c r="Q1453" s="797">
        <v>0</v>
      </c>
      <c r="R1453" s="797"/>
      <c r="S1453" s="790">
        <f t="shared" si="26"/>
        <v>1</v>
      </c>
      <c r="T1453" s="797"/>
      <c r="U1453" s="797"/>
    </row>
    <row r="1454" spans="1:21" ht="16.2" thickBot="1">
      <c r="A1454" s="798" t="s">
        <v>679</v>
      </c>
      <c r="B1454" s="797"/>
      <c r="C1454" t="s">
        <v>2653</v>
      </c>
      <c r="D1454" s="797"/>
      <c r="E1454" s="797"/>
      <c r="F1454" s="787" t="str">
        <f>IF($E1454 = "", "", VLOOKUP($E1454,'[1]levels of intervention'!$A$1:$B$12,2,FALSE))</f>
        <v/>
      </c>
      <c r="G1454" s="797"/>
      <c r="H1454" s="797" t="s">
        <v>2656</v>
      </c>
      <c r="I1454" s="797" t="s">
        <v>1358</v>
      </c>
      <c r="J1454" s="797"/>
      <c r="K1454" s="797"/>
      <c r="L1454" s="797"/>
      <c r="M1454" s="797"/>
      <c r="N1454" s="797"/>
      <c r="O1454" s="797">
        <v>0</v>
      </c>
      <c r="P1454" s="797"/>
      <c r="Q1454" s="797">
        <v>0</v>
      </c>
      <c r="R1454" s="797"/>
      <c r="S1454" s="790">
        <f t="shared" si="26"/>
        <v>1</v>
      </c>
      <c r="T1454" s="797"/>
      <c r="U1454" s="797"/>
    </row>
    <row r="1455" spans="1:21" ht="16.2" thickBot="1">
      <c r="A1455" s="798" t="s">
        <v>679</v>
      </c>
      <c r="B1455" s="797"/>
      <c r="C1455" t="s">
        <v>2653</v>
      </c>
      <c r="D1455" s="797"/>
      <c r="E1455" s="797"/>
      <c r="F1455" s="787" t="str">
        <f>IF($E1455 = "", "", VLOOKUP($E1455,'[1]levels of intervention'!$A$1:$B$12,2,FALSE))</f>
        <v/>
      </c>
      <c r="G1455" s="797"/>
      <c r="H1455" s="797" t="s">
        <v>2657</v>
      </c>
      <c r="I1455" s="797" t="s">
        <v>1358</v>
      </c>
      <c r="J1455" s="797"/>
      <c r="K1455" s="797"/>
      <c r="L1455" s="797"/>
      <c r="M1455" s="797"/>
      <c r="N1455" s="797"/>
      <c r="O1455" s="797">
        <v>0</v>
      </c>
      <c r="P1455" s="797"/>
      <c r="Q1455" s="797">
        <v>0</v>
      </c>
      <c r="R1455" s="797"/>
      <c r="S1455" s="790">
        <f t="shared" si="26"/>
        <v>1</v>
      </c>
      <c r="T1455" s="797"/>
      <c r="U1455" s="797"/>
    </row>
    <row r="1456" spans="1:21" ht="35.4" thickBot="1">
      <c r="A1456" s="785" t="s">
        <v>89</v>
      </c>
      <c r="B1456" s="786" t="s">
        <v>90</v>
      </c>
      <c r="C1456" t="s">
        <v>2658</v>
      </c>
      <c r="D1456" s="787" t="s">
        <v>2658</v>
      </c>
      <c r="E1456" s="787" t="s">
        <v>2117</v>
      </c>
      <c r="F1456" s="787" t="str">
        <f>IF($E1456 = "", "", VLOOKUP($E1456,'[1]levels of intervention'!$A$1:$B$12,2,FALSE))</f>
        <v>community</v>
      </c>
      <c r="G1456" s="789"/>
      <c r="H1456" s="789" t="s">
        <v>2659</v>
      </c>
      <c r="I1456" s="789" t="s">
        <v>1358</v>
      </c>
      <c r="J1456" s="789"/>
      <c r="K1456" s="789" t="s">
        <v>2660</v>
      </c>
      <c r="L1456" s="789"/>
      <c r="M1456" s="813" t="s">
        <v>2661</v>
      </c>
      <c r="N1456" s="789"/>
      <c r="O1456" s="789">
        <v>0</v>
      </c>
      <c r="P1456" s="789"/>
      <c r="Q1456" s="789">
        <v>0</v>
      </c>
      <c r="R1456" s="789"/>
      <c r="S1456" s="790">
        <f t="shared" si="26"/>
        <v>1</v>
      </c>
      <c r="T1456" s="789"/>
      <c r="U1456" s="789"/>
    </row>
    <row r="1457" spans="1:21" ht="18" thickBot="1">
      <c r="A1457" s="785" t="s">
        <v>89</v>
      </c>
      <c r="B1457" s="786"/>
      <c r="C1457" t="s">
        <v>2658</v>
      </c>
      <c r="D1457" s="787"/>
      <c r="E1457" s="787"/>
      <c r="F1457" s="787" t="str">
        <f>IF($E1457 = "", "", VLOOKUP($E1457,'[1]levels of intervention'!$A$1:$B$12,2,FALSE))</f>
        <v/>
      </c>
      <c r="G1457" s="789"/>
      <c r="H1457" s="789" t="s">
        <v>2662</v>
      </c>
      <c r="I1457" s="789" t="s">
        <v>1358</v>
      </c>
      <c r="J1457" s="789"/>
      <c r="K1457" s="789" t="s">
        <v>2660</v>
      </c>
      <c r="L1457" s="789"/>
      <c r="M1457" s="789"/>
      <c r="N1457" s="789"/>
      <c r="O1457" s="789">
        <v>0</v>
      </c>
      <c r="P1457" s="789"/>
      <c r="Q1457" s="789">
        <v>0</v>
      </c>
      <c r="R1457" s="789"/>
      <c r="S1457" s="790">
        <f t="shared" si="26"/>
        <v>1</v>
      </c>
      <c r="T1457" s="789"/>
      <c r="U1457" s="789"/>
    </row>
    <row r="1458" spans="1:21" ht="18" thickBot="1">
      <c r="A1458" s="785" t="s">
        <v>89</v>
      </c>
      <c r="B1458" s="786"/>
      <c r="C1458" t="s">
        <v>2658</v>
      </c>
      <c r="D1458" s="787"/>
      <c r="E1458" s="787"/>
      <c r="F1458" s="787" t="str">
        <f>IF($E1458 = "", "", VLOOKUP($E1458,'[1]levels of intervention'!$A$1:$B$12,2,FALSE))</f>
        <v/>
      </c>
      <c r="G1458" s="789"/>
      <c r="H1458" s="789" t="s">
        <v>2663</v>
      </c>
      <c r="I1458" s="789" t="s">
        <v>1358</v>
      </c>
      <c r="J1458" s="789" t="s">
        <v>2664</v>
      </c>
      <c r="K1458" s="789" t="s">
        <v>2660</v>
      </c>
      <c r="L1458" s="789"/>
      <c r="M1458" s="789"/>
      <c r="N1458" s="789"/>
      <c r="O1458" s="789">
        <v>0</v>
      </c>
      <c r="P1458" s="789"/>
      <c r="Q1458" s="789">
        <v>0</v>
      </c>
      <c r="R1458" s="789"/>
      <c r="S1458" s="790">
        <f t="shared" si="26"/>
        <v>1</v>
      </c>
      <c r="T1458" s="789"/>
      <c r="U1458" s="789"/>
    </row>
    <row r="1459" spans="1:21" ht="18" thickBot="1">
      <c r="A1459" s="785" t="s">
        <v>89</v>
      </c>
      <c r="B1459" s="786"/>
      <c r="C1459" t="s">
        <v>2658</v>
      </c>
      <c r="D1459" s="787"/>
      <c r="E1459" s="787"/>
      <c r="F1459" s="787" t="str">
        <f>IF($E1459 = "", "", VLOOKUP($E1459,'[1]levels of intervention'!$A$1:$B$12,2,FALSE))</f>
        <v/>
      </c>
      <c r="G1459" s="789"/>
      <c r="H1459" s="789" t="s">
        <v>2665</v>
      </c>
      <c r="I1459" s="789" t="s">
        <v>1358</v>
      </c>
      <c r="J1459" s="789" t="s">
        <v>2666</v>
      </c>
      <c r="K1459" s="789" t="s">
        <v>2660</v>
      </c>
      <c r="L1459" s="789"/>
      <c r="M1459" s="789"/>
      <c r="N1459" s="789"/>
      <c r="O1459" s="789">
        <v>0</v>
      </c>
      <c r="P1459" s="789"/>
      <c r="Q1459" s="789">
        <v>0</v>
      </c>
      <c r="R1459" s="789"/>
      <c r="S1459" s="790">
        <f t="shared" si="26"/>
        <v>1</v>
      </c>
      <c r="T1459" s="789"/>
      <c r="U1459" s="789"/>
    </row>
    <row r="1460" spans="1:21" ht="18" thickBot="1">
      <c r="A1460" s="785" t="s">
        <v>89</v>
      </c>
      <c r="B1460" s="786"/>
      <c r="C1460" t="s">
        <v>2658</v>
      </c>
      <c r="D1460" s="787"/>
      <c r="E1460" s="787"/>
      <c r="F1460" s="787" t="str">
        <f>IF($E1460 = "", "", VLOOKUP($E1460,'[1]levels of intervention'!$A$1:$B$12,2,FALSE))</f>
        <v/>
      </c>
      <c r="G1460" s="789"/>
      <c r="H1460" s="789" t="s">
        <v>2667</v>
      </c>
      <c r="I1460" s="789" t="s">
        <v>1358</v>
      </c>
      <c r="J1460" s="789" t="s">
        <v>2666</v>
      </c>
      <c r="K1460" s="789" t="s">
        <v>2660</v>
      </c>
      <c r="L1460" s="789"/>
      <c r="M1460" s="789"/>
      <c r="N1460" s="789"/>
      <c r="O1460" s="789">
        <v>0</v>
      </c>
      <c r="P1460" s="789"/>
      <c r="Q1460" s="789">
        <v>0</v>
      </c>
      <c r="R1460" s="789"/>
      <c r="S1460" s="790">
        <f t="shared" si="26"/>
        <v>1</v>
      </c>
      <c r="T1460" s="789"/>
      <c r="U1460" s="789"/>
    </row>
    <row r="1461" spans="1:21" ht="18" thickBot="1">
      <c r="A1461" s="785" t="s">
        <v>89</v>
      </c>
      <c r="B1461" s="786"/>
      <c r="C1461" t="s">
        <v>2658</v>
      </c>
      <c r="D1461" s="787"/>
      <c r="E1461" s="787"/>
      <c r="F1461" s="787" t="str">
        <f>IF($E1461 = "", "", VLOOKUP($E1461,'[1]levels of intervention'!$A$1:$B$12,2,FALSE))</f>
        <v/>
      </c>
      <c r="G1461" s="789"/>
      <c r="H1461" s="789" t="s">
        <v>2668</v>
      </c>
      <c r="I1461" s="789" t="s">
        <v>1358</v>
      </c>
      <c r="J1461" s="789" t="s">
        <v>2669</v>
      </c>
      <c r="K1461" s="789" t="s">
        <v>2660</v>
      </c>
      <c r="L1461" s="789"/>
      <c r="M1461" s="789"/>
      <c r="N1461" s="789"/>
      <c r="O1461" s="789">
        <v>0</v>
      </c>
      <c r="P1461" s="789"/>
      <c r="Q1461" s="789">
        <v>0</v>
      </c>
      <c r="R1461" s="789"/>
      <c r="S1461" s="790">
        <f t="shared" si="26"/>
        <v>1</v>
      </c>
      <c r="T1461" s="789"/>
      <c r="U1461" s="789"/>
    </row>
    <row r="1462" spans="1:21" ht="18" thickBot="1">
      <c r="A1462" s="785" t="s">
        <v>89</v>
      </c>
      <c r="B1462" s="786"/>
      <c r="C1462" t="s">
        <v>2658</v>
      </c>
      <c r="D1462" s="787"/>
      <c r="E1462" s="787"/>
      <c r="F1462" s="787" t="str">
        <f>IF($E1462 = "", "", VLOOKUP($E1462,'[1]levels of intervention'!$A$1:$B$12,2,FALSE))</f>
        <v/>
      </c>
      <c r="G1462" s="789"/>
      <c r="H1462" s="789" t="s">
        <v>2670</v>
      </c>
      <c r="I1462" s="789" t="s">
        <v>1358</v>
      </c>
      <c r="J1462" s="789" t="s">
        <v>2664</v>
      </c>
      <c r="K1462" s="789" t="s">
        <v>2660</v>
      </c>
      <c r="L1462" s="789"/>
      <c r="M1462" s="789"/>
      <c r="N1462" s="789"/>
      <c r="O1462" s="789">
        <v>0</v>
      </c>
      <c r="P1462" s="789"/>
      <c r="Q1462" s="789">
        <v>0</v>
      </c>
      <c r="R1462" s="789"/>
      <c r="S1462" s="790">
        <f t="shared" si="26"/>
        <v>1</v>
      </c>
      <c r="T1462" s="789"/>
      <c r="U1462" s="789"/>
    </row>
    <row r="1463" spans="1:21" ht="18" thickBot="1">
      <c r="A1463" s="785" t="s">
        <v>89</v>
      </c>
      <c r="B1463" s="786"/>
      <c r="C1463" t="s">
        <v>2658</v>
      </c>
      <c r="D1463" s="787"/>
      <c r="E1463" s="787"/>
      <c r="F1463" s="787" t="str">
        <f>IF($E1463 = "", "", VLOOKUP($E1463,'[1]levels of intervention'!$A$1:$B$12,2,FALSE))</f>
        <v/>
      </c>
      <c r="G1463" s="789"/>
      <c r="H1463" s="789" t="s">
        <v>2671</v>
      </c>
      <c r="I1463" s="789" t="s">
        <v>1358</v>
      </c>
      <c r="J1463" s="789"/>
      <c r="K1463" s="789" t="s">
        <v>2660</v>
      </c>
      <c r="L1463" s="789"/>
      <c r="M1463" s="789"/>
      <c r="N1463" s="789"/>
      <c r="O1463" s="789">
        <v>0</v>
      </c>
      <c r="P1463" s="789"/>
      <c r="Q1463" s="789">
        <v>0</v>
      </c>
      <c r="R1463" s="789"/>
      <c r="S1463" s="790">
        <f t="shared" si="26"/>
        <v>1</v>
      </c>
      <c r="T1463" s="789"/>
      <c r="U1463" s="789"/>
    </row>
    <row r="1464" spans="1:21" ht="35.4" thickBot="1">
      <c r="A1464" s="785" t="s">
        <v>89</v>
      </c>
      <c r="B1464" s="786" t="s">
        <v>90</v>
      </c>
      <c r="C1464" s="787" t="s">
        <v>710</v>
      </c>
      <c r="D1464" s="787" t="s">
        <v>710</v>
      </c>
      <c r="E1464" s="787" t="s">
        <v>2171</v>
      </c>
      <c r="F1464" s="787" t="str">
        <f>IF($E1464 = "", "", VLOOKUP($E1464,'[1]levels of intervention'!$A$1:$B$12,2,FALSE))</f>
        <v>primary</v>
      </c>
      <c r="G1464" s="789"/>
      <c r="H1464" s="789" t="s">
        <v>936</v>
      </c>
      <c r="I1464" s="789" t="s">
        <v>1331</v>
      </c>
      <c r="J1464" s="789"/>
      <c r="K1464" s="789">
        <v>1</v>
      </c>
      <c r="L1464" s="789">
        <v>1</v>
      </c>
      <c r="M1464" s="789">
        <v>1</v>
      </c>
      <c r="N1464" s="789" t="s">
        <v>2672</v>
      </c>
      <c r="O1464" s="789">
        <v>1</v>
      </c>
      <c r="P1464" s="789">
        <v>677</v>
      </c>
      <c r="Q1464" s="789">
        <v>677</v>
      </c>
      <c r="R1464" s="790">
        <v>1</v>
      </c>
      <c r="S1464" s="790">
        <f t="shared" si="26"/>
        <v>1</v>
      </c>
      <c r="T1464" s="789"/>
      <c r="U1464" s="789"/>
    </row>
    <row r="1465" spans="1:21" ht="31.8" thickBot="1">
      <c r="A1465" s="785" t="s">
        <v>89</v>
      </c>
      <c r="B1465" s="786"/>
      <c r="C1465" s="787" t="s">
        <v>710</v>
      </c>
      <c r="D1465" s="787"/>
      <c r="E1465" s="787"/>
      <c r="F1465" s="787" t="str">
        <f>IF($E1465 = "", "", VLOOKUP($E1465,'[1]levels of intervention'!$A$1:$B$12,2,FALSE))</f>
        <v/>
      </c>
      <c r="G1465" s="789"/>
      <c r="H1465" s="789" t="s">
        <v>2673</v>
      </c>
      <c r="I1465" s="789" t="s">
        <v>1358</v>
      </c>
      <c r="J1465" s="789" t="s">
        <v>2674</v>
      </c>
      <c r="K1465" s="813" t="s">
        <v>2675</v>
      </c>
      <c r="L1465" s="789"/>
      <c r="M1465" s="789"/>
      <c r="N1465" s="789"/>
      <c r="O1465" s="789">
        <v>0</v>
      </c>
      <c r="P1465" s="789"/>
      <c r="Q1465" s="789">
        <v>0</v>
      </c>
      <c r="R1465" s="789"/>
      <c r="S1465" s="790">
        <f t="shared" si="26"/>
        <v>1</v>
      </c>
      <c r="T1465" s="789"/>
      <c r="U1465" s="789"/>
    </row>
    <row r="1466" spans="1:21" ht="18" thickBot="1">
      <c r="A1466" s="785" t="s">
        <v>89</v>
      </c>
      <c r="B1466" s="786"/>
      <c r="C1466" s="787" t="s">
        <v>710</v>
      </c>
      <c r="D1466" s="787"/>
      <c r="E1466" s="787"/>
      <c r="F1466" s="787" t="str">
        <f>IF($E1466 = "", "", VLOOKUP($E1466,'[1]levels of intervention'!$A$1:$B$12,2,FALSE))</f>
        <v/>
      </c>
      <c r="G1466" s="789"/>
      <c r="H1466" s="789" t="s">
        <v>2676</v>
      </c>
      <c r="I1466" s="789" t="s">
        <v>1358</v>
      </c>
      <c r="J1466" s="789"/>
      <c r="K1466" s="813" t="s">
        <v>2677</v>
      </c>
      <c r="L1466" s="789"/>
      <c r="M1466" s="789"/>
      <c r="N1466" s="789"/>
      <c r="O1466" s="789">
        <v>0</v>
      </c>
      <c r="P1466" s="789"/>
      <c r="Q1466" s="789">
        <v>0</v>
      </c>
      <c r="R1466" s="789"/>
      <c r="S1466" s="790">
        <f t="shared" si="26"/>
        <v>1</v>
      </c>
      <c r="T1466" s="789"/>
      <c r="U1466" s="789"/>
    </row>
    <row r="1467" spans="1:21" ht="35.4" thickBot="1">
      <c r="A1467" s="785" t="s">
        <v>89</v>
      </c>
      <c r="B1467" s="786" t="s">
        <v>90</v>
      </c>
      <c r="C1467" s="787" t="s">
        <v>709</v>
      </c>
      <c r="D1467" s="787" t="s">
        <v>709</v>
      </c>
      <c r="E1467" s="787" t="s">
        <v>2171</v>
      </c>
      <c r="F1467" s="787" t="str">
        <f>IF($E1467 = "", "", VLOOKUP($E1467,'[1]levels of intervention'!$A$1:$B$12,2,FALSE))</f>
        <v>primary</v>
      </c>
      <c r="G1467" s="789"/>
      <c r="H1467" s="789" t="s">
        <v>936</v>
      </c>
      <c r="I1467" s="789" t="s">
        <v>1331</v>
      </c>
      <c r="J1467" s="789"/>
      <c r="K1467" s="789">
        <v>1</v>
      </c>
      <c r="L1467" s="789">
        <v>1</v>
      </c>
      <c r="M1467" s="789">
        <v>1</v>
      </c>
      <c r="N1467" s="789"/>
      <c r="O1467" s="789">
        <v>1</v>
      </c>
      <c r="P1467" s="789">
        <v>677</v>
      </c>
      <c r="Q1467" s="789">
        <v>677</v>
      </c>
      <c r="R1467" s="790">
        <v>1</v>
      </c>
      <c r="S1467" s="790">
        <f t="shared" si="26"/>
        <v>1</v>
      </c>
      <c r="T1467" s="789"/>
      <c r="U1467" s="789"/>
    </row>
    <row r="1468" spans="1:21" ht="31.8" thickBot="1">
      <c r="A1468" s="785" t="s">
        <v>89</v>
      </c>
      <c r="B1468" s="786"/>
      <c r="C1468" s="787" t="s">
        <v>709</v>
      </c>
      <c r="D1468" s="787"/>
      <c r="E1468" s="787"/>
      <c r="F1468" s="787" t="str">
        <f>IF($E1468 = "", "", VLOOKUP($E1468,'[1]levels of intervention'!$A$1:$B$12,2,FALSE))</f>
        <v/>
      </c>
      <c r="G1468" s="789"/>
      <c r="H1468" s="789" t="s">
        <v>2673</v>
      </c>
      <c r="I1468" s="789" t="s">
        <v>1358</v>
      </c>
      <c r="J1468" s="789" t="s">
        <v>2674</v>
      </c>
      <c r="K1468" s="813" t="s">
        <v>2675</v>
      </c>
      <c r="L1468" s="789"/>
      <c r="M1468" s="789"/>
      <c r="N1468" s="789"/>
      <c r="O1468" s="789">
        <v>0</v>
      </c>
      <c r="P1468" s="789"/>
      <c r="Q1468" s="789">
        <v>0</v>
      </c>
      <c r="R1468" s="789"/>
      <c r="S1468" s="790">
        <f t="shared" si="26"/>
        <v>1</v>
      </c>
      <c r="T1468" s="789"/>
      <c r="U1468" s="789"/>
    </row>
    <row r="1469" spans="1:21" ht="18" thickBot="1">
      <c r="A1469" s="785" t="s">
        <v>89</v>
      </c>
      <c r="B1469" s="786"/>
      <c r="C1469" s="787" t="s">
        <v>709</v>
      </c>
      <c r="D1469" s="787"/>
      <c r="E1469" s="787"/>
      <c r="F1469" s="787" t="str">
        <f>IF($E1469 = "", "", VLOOKUP($E1469,'[1]levels of intervention'!$A$1:$B$12,2,FALSE))</f>
        <v/>
      </c>
      <c r="G1469" s="789"/>
      <c r="H1469" s="789" t="s">
        <v>2676</v>
      </c>
      <c r="I1469" s="789" t="s">
        <v>1358</v>
      </c>
      <c r="J1469" s="789"/>
      <c r="K1469" s="813" t="s">
        <v>2677</v>
      </c>
      <c r="L1469" s="789"/>
      <c r="M1469" s="789"/>
      <c r="N1469" s="789"/>
      <c r="O1469" s="789">
        <v>0</v>
      </c>
      <c r="P1469" s="789"/>
      <c r="Q1469" s="789">
        <v>0</v>
      </c>
      <c r="R1469" s="789"/>
      <c r="S1469" s="790">
        <f t="shared" si="26"/>
        <v>1</v>
      </c>
      <c r="T1469" s="789"/>
      <c r="U1469" s="789"/>
    </row>
    <row r="1470" spans="1:21" ht="35.4" thickBot="1">
      <c r="A1470" s="785" t="s">
        <v>89</v>
      </c>
      <c r="B1470" s="786" t="s">
        <v>90</v>
      </c>
      <c r="C1470" s="787" t="s">
        <v>91</v>
      </c>
      <c r="D1470" s="787" t="s">
        <v>91</v>
      </c>
      <c r="E1470" s="787" t="s">
        <v>2117</v>
      </c>
      <c r="F1470" s="787" t="str">
        <f>IF($E1470 = "", "", VLOOKUP($E1470,'[1]levels of intervention'!$A$1:$B$12,2,FALSE))</f>
        <v>community</v>
      </c>
      <c r="G1470" s="789"/>
      <c r="H1470" s="789" t="s">
        <v>936</v>
      </c>
      <c r="I1470" s="789" t="s">
        <v>1331</v>
      </c>
      <c r="J1470" s="789"/>
      <c r="K1470" s="789">
        <v>1</v>
      </c>
      <c r="L1470" s="789">
        <v>1</v>
      </c>
      <c r="M1470" s="789">
        <v>1</v>
      </c>
      <c r="N1470" s="789"/>
      <c r="O1470" s="789">
        <v>1</v>
      </c>
      <c r="P1470" s="789">
        <v>677</v>
      </c>
      <c r="Q1470" s="789">
        <v>677</v>
      </c>
      <c r="R1470" s="790">
        <v>1</v>
      </c>
      <c r="S1470" s="790">
        <f t="shared" si="26"/>
        <v>1</v>
      </c>
      <c r="T1470" s="789"/>
      <c r="U1470" s="789"/>
    </row>
    <row r="1471" spans="1:21" ht="31.8" thickBot="1">
      <c r="A1471" s="785" t="s">
        <v>89</v>
      </c>
      <c r="B1471" s="786"/>
      <c r="C1471" s="787" t="s">
        <v>91</v>
      </c>
      <c r="D1471" s="787"/>
      <c r="E1471" s="787"/>
      <c r="F1471" s="787" t="str">
        <f>IF($E1471 = "", "", VLOOKUP($E1471,'[1]levels of intervention'!$A$1:$B$12,2,FALSE))</f>
        <v/>
      </c>
      <c r="G1471" s="789"/>
      <c r="H1471" s="789" t="s">
        <v>2678</v>
      </c>
      <c r="I1471" s="789" t="s">
        <v>1358</v>
      </c>
      <c r="J1471" s="789" t="s">
        <v>2679</v>
      </c>
      <c r="K1471" s="813" t="s">
        <v>2680</v>
      </c>
      <c r="L1471" s="789"/>
      <c r="M1471" s="789"/>
      <c r="N1471" s="789"/>
      <c r="O1471" s="789">
        <v>0</v>
      </c>
      <c r="P1471" s="789"/>
      <c r="Q1471" s="789">
        <v>0</v>
      </c>
      <c r="R1471" s="789"/>
      <c r="S1471" s="790">
        <f t="shared" si="26"/>
        <v>1</v>
      </c>
      <c r="T1471" s="789"/>
      <c r="U1471" s="789"/>
    </row>
    <row r="1472" spans="1:21" ht="31.8" thickBot="1">
      <c r="A1472" s="785" t="s">
        <v>89</v>
      </c>
      <c r="B1472" s="786"/>
      <c r="C1472" s="787" t="s">
        <v>91</v>
      </c>
      <c r="D1472" s="787"/>
      <c r="E1472" s="787"/>
      <c r="F1472" s="787" t="str">
        <f>IF($E1472 = "", "", VLOOKUP($E1472,'[1]levels of intervention'!$A$1:$B$12,2,FALSE))</f>
        <v/>
      </c>
      <c r="G1472" s="789"/>
      <c r="H1472" s="789" t="s">
        <v>2681</v>
      </c>
      <c r="I1472" s="789" t="s">
        <v>1358</v>
      </c>
      <c r="J1472" s="789" t="s">
        <v>2682</v>
      </c>
      <c r="K1472" s="813" t="s">
        <v>2680</v>
      </c>
      <c r="L1472" s="789"/>
      <c r="M1472" s="789"/>
      <c r="N1472" s="789"/>
      <c r="O1472" s="789">
        <v>0</v>
      </c>
      <c r="P1472" s="789"/>
      <c r="Q1472" s="789">
        <v>0</v>
      </c>
      <c r="R1472" s="789"/>
      <c r="S1472" s="790">
        <f t="shared" si="26"/>
        <v>1</v>
      </c>
      <c r="T1472" s="789"/>
      <c r="U1472" s="789"/>
    </row>
    <row r="1473" spans="1:21" ht="16.2" thickBot="1">
      <c r="A1473" s="797" t="s">
        <v>89</v>
      </c>
      <c r="B1473" s="797"/>
      <c r="C1473" s="787" t="s">
        <v>91</v>
      </c>
      <c r="D1473" s="797"/>
      <c r="E1473" s="797"/>
      <c r="F1473" s="787" t="str">
        <f>IF($E1473 = "", "", VLOOKUP($E1473,'[1]levels of intervention'!$A$1:$B$12,2,FALSE))</f>
        <v/>
      </c>
      <c r="G1473" s="797"/>
      <c r="H1473" s="797" t="s">
        <v>2676</v>
      </c>
      <c r="I1473" s="797" t="s">
        <v>1358</v>
      </c>
      <c r="J1473" s="797"/>
      <c r="K1473" s="797"/>
      <c r="L1473" s="797"/>
      <c r="M1473" s="797"/>
      <c r="N1473" s="797"/>
      <c r="O1473" s="797">
        <v>0</v>
      </c>
      <c r="P1473" s="797"/>
      <c r="Q1473" s="797">
        <v>0</v>
      </c>
      <c r="R1473" s="797"/>
      <c r="S1473" s="790">
        <f t="shared" si="26"/>
        <v>1</v>
      </c>
      <c r="T1473" s="797"/>
      <c r="U1473" s="797"/>
    </row>
    <row r="1474" spans="1:21" ht="47.4" thickBot="1">
      <c r="A1474" s="797" t="s">
        <v>89</v>
      </c>
      <c r="B1474" s="797" t="s">
        <v>90</v>
      </c>
      <c r="C1474" s="816" t="s">
        <v>93</v>
      </c>
      <c r="D1474" s="797" t="s">
        <v>93</v>
      </c>
      <c r="E1474" s="797" t="s">
        <v>2117</v>
      </c>
      <c r="F1474" s="787" t="str">
        <f>IF($E1474 = "", "", VLOOKUP($E1474,'[1]levels of intervention'!$A$1:$B$12,2,FALSE))</f>
        <v>community</v>
      </c>
      <c r="G1474" s="797"/>
      <c r="H1474" s="797" t="s">
        <v>2683</v>
      </c>
      <c r="I1474" s="798" t="s">
        <v>1358</v>
      </c>
      <c r="J1474" s="797"/>
      <c r="K1474" s="797"/>
      <c r="L1474" s="797"/>
      <c r="M1474" s="797"/>
      <c r="N1474" s="797"/>
      <c r="O1474" s="797">
        <v>0</v>
      </c>
      <c r="P1474" s="797"/>
      <c r="Q1474" s="797">
        <v>0</v>
      </c>
      <c r="R1474" s="797"/>
      <c r="S1474" s="790">
        <f t="shared" si="26"/>
        <v>1</v>
      </c>
      <c r="T1474" s="797"/>
      <c r="U1474" s="797"/>
    </row>
    <row r="1475" spans="1:21" ht="31.8" thickBot="1">
      <c r="A1475" s="785" t="s">
        <v>89</v>
      </c>
      <c r="B1475" s="786"/>
      <c r="C1475" s="816" t="s">
        <v>93</v>
      </c>
      <c r="D1475" s="787"/>
      <c r="E1475" s="787"/>
      <c r="F1475" s="787" t="str">
        <f>IF($E1475 = "", "", VLOOKUP($E1475,'[1]levels of intervention'!$A$1:$B$12,2,FALSE))</f>
        <v/>
      </c>
      <c r="G1475" s="789"/>
      <c r="H1475" s="789" t="s">
        <v>2684</v>
      </c>
      <c r="I1475" s="789" t="s">
        <v>1358</v>
      </c>
      <c r="J1475" s="789" t="s">
        <v>2685</v>
      </c>
      <c r="K1475" s="813" t="s">
        <v>2686</v>
      </c>
      <c r="L1475" s="789"/>
      <c r="M1475" s="789"/>
      <c r="N1475" s="789"/>
      <c r="O1475" s="789">
        <v>0</v>
      </c>
      <c r="P1475" s="789"/>
      <c r="Q1475" s="789">
        <v>0</v>
      </c>
      <c r="R1475" s="789"/>
      <c r="S1475" s="790">
        <f t="shared" si="26"/>
        <v>1</v>
      </c>
      <c r="T1475" s="789"/>
      <c r="U1475" s="789"/>
    </row>
    <row r="1476" spans="1:21" ht="16.2" thickBot="1">
      <c r="A1476" s="797" t="s">
        <v>89</v>
      </c>
      <c r="B1476" s="797"/>
      <c r="C1476" s="816" t="s">
        <v>93</v>
      </c>
      <c r="D1476" s="797"/>
      <c r="E1476" s="797"/>
      <c r="F1476" s="787" t="str">
        <f>IF($E1476 = "", "", VLOOKUP($E1476,'[1]levels of intervention'!$A$1:$B$12,2,FALSE))</f>
        <v/>
      </c>
      <c r="G1476" s="797"/>
      <c r="H1476" s="797" t="s">
        <v>2687</v>
      </c>
      <c r="I1476" s="797" t="s">
        <v>1358</v>
      </c>
      <c r="J1476" s="798" t="s">
        <v>2688</v>
      </c>
      <c r="K1476" s="797"/>
      <c r="L1476" s="797"/>
      <c r="M1476" s="797"/>
      <c r="N1476" s="797"/>
      <c r="O1476" s="797">
        <v>0</v>
      </c>
      <c r="P1476" s="797"/>
      <c r="Q1476" s="797">
        <v>0</v>
      </c>
      <c r="R1476" s="797"/>
      <c r="S1476" s="790">
        <f t="shared" ref="S1476:S1539" si="27">IF(R1476="",1,R1476)</f>
        <v>1</v>
      </c>
      <c r="T1476" s="797"/>
      <c r="U1476" s="797"/>
    </row>
    <row r="1477" spans="1:21" ht="16.2" thickBot="1">
      <c r="A1477" s="797" t="s">
        <v>89</v>
      </c>
      <c r="B1477" s="797"/>
      <c r="C1477" s="816" t="s">
        <v>93</v>
      </c>
      <c r="D1477" s="797"/>
      <c r="E1477" s="797"/>
      <c r="F1477" s="787" t="str">
        <f>IF($E1477 = "", "", VLOOKUP($E1477,'[1]levels of intervention'!$A$1:$B$12,2,FALSE))</f>
        <v/>
      </c>
      <c r="G1477" s="797"/>
      <c r="H1477" s="797" t="s">
        <v>2670</v>
      </c>
      <c r="I1477" s="797" t="s">
        <v>1358</v>
      </c>
      <c r="J1477" s="798" t="s">
        <v>2689</v>
      </c>
      <c r="K1477" s="797"/>
      <c r="L1477" s="797"/>
      <c r="M1477" s="797"/>
      <c r="N1477" s="797"/>
      <c r="O1477" s="797">
        <v>0</v>
      </c>
      <c r="P1477" s="797"/>
      <c r="Q1477" s="797">
        <v>0</v>
      </c>
      <c r="R1477" s="797"/>
      <c r="S1477" s="790">
        <f t="shared" si="27"/>
        <v>1</v>
      </c>
      <c r="T1477" s="797"/>
      <c r="U1477" s="797"/>
    </row>
    <row r="1478" spans="1:21" ht="16.2" thickBot="1">
      <c r="A1478" s="797" t="s">
        <v>89</v>
      </c>
      <c r="B1478" s="797"/>
      <c r="C1478" s="816" t="s">
        <v>93</v>
      </c>
      <c r="D1478" s="797"/>
      <c r="E1478" s="797"/>
      <c r="F1478" s="787" t="str">
        <f>IF($E1478 = "", "", VLOOKUP($E1478,'[1]levels of intervention'!$A$1:$B$12,2,FALSE))</f>
        <v/>
      </c>
      <c r="G1478" s="797"/>
      <c r="H1478" s="797" t="s">
        <v>2668</v>
      </c>
      <c r="I1478" s="797" t="s">
        <v>1358</v>
      </c>
      <c r="J1478" s="798" t="s">
        <v>2690</v>
      </c>
      <c r="K1478" s="797"/>
      <c r="L1478" s="797"/>
      <c r="M1478" s="797"/>
      <c r="N1478" s="797"/>
      <c r="O1478" s="797">
        <v>0</v>
      </c>
      <c r="P1478" s="797"/>
      <c r="Q1478" s="797">
        <v>0</v>
      </c>
      <c r="R1478" s="797"/>
      <c r="S1478" s="790">
        <f t="shared" si="27"/>
        <v>1</v>
      </c>
      <c r="T1478" s="797"/>
      <c r="U1478" s="797"/>
    </row>
    <row r="1479" spans="1:21" ht="16.2" thickBot="1">
      <c r="A1479" s="797" t="s">
        <v>89</v>
      </c>
      <c r="B1479" s="797"/>
      <c r="C1479" s="816" t="s">
        <v>93</v>
      </c>
      <c r="D1479" s="797"/>
      <c r="E1479" s="797"/>
      <c r="F1479" s="787" t="str">
        <f>IF($E1479 = "", "", VLOOKUP($E1479,'[1]levels of intervention'!$A$1:$B$12,2,FALSE))</f>
        <v/>
      </c>
      <c r="G1479" s="797"/>
      <c r="H1479" s="797" t="s">
        <v>2665</v>
      </c>
      <c r="I1479" s="797" t="s">
        <v>1358</v>
      </c>
      <c r="J1479" s="798" t="s">
        <v>2691</v>
      </c>
      <c r="K1479" s="797"/>
      <c r="L1479" s="797"/>
      <c r="M1479" s="797"/>
      <c r="N1479" s="797"/>
      <c r="O1479" s="797">
        <v>0</v>
      </c>
      <c r="P1479" s="797"/>
      <c r="Q1479" s="797">
        <v>0</v>
      </c>
      <c r="R1479" s="797"/>
      <c r="S1479" s="790">
        <f t="shared" si="27"/>
        <v>1</v>
      </c>
      <c r="T1479" s="797"/>
      <c r="U1479" s="797"/>
    </row>
    <row r="1480" spans="1:21" ht="31.8" thickBot="1">
      <c r="A1480" s="797" t="s">
        <v>89</v>
      </c>
      <c r="B1480" s="797"/>
      <c r="C1480" s="816" t="s">
        <v>93</v>
      </c>
      <c r="D1480" s="797"/>
      <c r="E1480" s="797"/>
      <c r="F1480" s="787" t="str">
        <f>IF($E1480 = "", "", VLOOKUP($E1480,'[1]levels of intervention'!$A$1:$B$12,2,FALSE))</f>
        <v/>
      </c>
      <c r="G1480" s="797"/>
      <c r="H1480" s="797" t="s">
        <v>2678</v>
      </c>
      <c r="I1480" s="797" t="s">
        <v>1358</v>
      </c>
      <c r="J1480" s="798" t="s">
        <v>2679</v>
      </c>
      <c r="K1480" s="797"/>
      <c r="L1480" s="797"/>
      <c r="M1480" s="797"/>
      <c r="N1480" s="797"/>
      <c r="O1480" s="797">
        <v>0</v>
      </c>
      <c r="P1480" s="797"/>
      <c r="Q1480" s="797">
        <v>0</v>
      </c>
      <c r="R1480" s="797"/>
      <c r="S1480" s="790">
        <f t="shared" si="27"/>
        <v>1</v>
      </c>
      <c r="T1480" s="797"/>
      <c r="U1480" s="797"/>
    </row>
    <row r="1481" spans="1:21" ht="16.2" thickBot="1">
      <c r="A1481" s="797" t="s">
        <v>89</v>
      </c>
      <c r="B1481" s="797"/>
      <c r="C1481" s="816" t="s">
        <v>93</v>
      </c>
      <c r="D1481" s="797"/>
      <c r="E1481" s="797"/>
      <c r="F1481" s="787" t="str">
        <f>IF($E1481 = "", "", VLOOKUP($E1481,'[1]levels of intervention'!$A$1:$B$12,2,FALSE))</f>
        <v/>
      </c>
      <c r="G1481" s="797"/>
      <c r="H1481" s="797" t="s">
        <v>2681</v>
      </c>
      <c r="I1481" s="797" t="s">
        <v>1358</v>
      </c>
      <c r="J1481" s="798" t="s">
        <v>2682</v>
      </c>
      <c r="K1481" s="797"/>
      <c r="L1481" s="797"/>
      <c r="M1481" s="797"/>
      <c r="N1481" s="797"/>
      <c r="O1481" s="797">
        <v>0</v>
      </c>
      <c r="P1481" s="797"/>
      <c r="Q1481" s="797">
        <v>0</v>
      </c>
      <c r="R1481" s="797"/>
      <c r="S1481" s="790">
        <f t="shared" si="27"/>
        <v>1</v>
      </c>
      <c r="T1481" s="797"/>
      <c r="U1481" s="797"/>
    </row>
    <row r="1482" spans="1:21" ht="47.4" thickBot="1">
      <c r="A1482" s="785" t="s">
        <v>89</v>
      </c>
      <c r="B1482" s="786" t="s">
        <v>90</v>
      </c>
      <c r="C1482" t="s">
        <v>94</v>
      </c>
      <c r="D1482" s="787" t="s">
        <v>94</v>
      </c>
      <c r="E1482" s="787" t="s">
        <v>2117</v>
      </c>
      <c r="F1482" s="787" t="str">
        <f>IF($E1482 = "", "", VLOOKUP($E1482,'[1]levels of intervention'!$A$1:$B$12,2,FALSE))</f>
        <v>community</v>
      </c>
      <c r="G1482" s="789"/>
      <c r="H1482" s="812" t="s">
        <v>935</v>
      </c>
      <c r="I1482" s="789" t="s">
        <v>1331</v>
      </c>
      <c r="J1482" s="789" t="s">
        <v>1400</v>
      </c>
      <c r="K1482" s="789">
        <v>1</v>
      </c>
      <c r="L1482" s="789">
        <v>1</v>
      </c>
      <c r="M1482" s="789">
        <v>9</v>
      </c>
      <c r="N1482" s="789"/>
      <c r="O1482" s="789">
        <v>9</v>
      </c>
      <c r="P1482" s="789">
        <v>13.95</v>
      </c>
      <c r="Q1482" s="789">
        <v>125.55</v>
      </c>
      <c r="R1482" s="789"/>
      <c r="S1482" s="790">
        <f t="shared" si="27"/>
        <v>1</v>
      </c>
      <c r="T1482" s="789" t="s">
        <v>2692</v>
      </c>
      <c r="U1482" s="789"/>
    </row>
    <row r="1483" spans="1:21" ht="78.599999999999994" thickBot="1">
      <c r="A1483" s="785" t="s">
        <v>89</v>
      </c>
      <c r="B1483" s="786" t="s">
        <v>96</v>
      </c>
      <c r="C1483" t="s">
        <v>718</v>
      </c>
      <c r="D1483" s="787" t="s">
        <v>2693</v>
      </c>
      <c r="E1483" s="787" t="s">
        <v>2171</v>
      </c>
      <c r="F1483" s="787" t="str">
        <f>IF($E1483 = "", "", VLOOKUP($E1483,'[1]levels of intervention'!$A$1:$B$12,2,FALSE))</f>
        <v>primary</v>
      </c>
      <c r="G1483" s="789"/>
      <c r="H1483" s="789" t="s">
        <v>863</v>
      </c>
      <c r="I1483" s="789" t="s">
        <v>1331</v>
      </c>
      <c r="J1483" s="789" t="s">
        <v>1400</v>
      </c>
      <c r="K1483" s="789">
        <v>1</v>
      </c>
      <c r="L1483" s="789"/>
      <c r="M1483" s="789"/>
      <c r="N1483" s="789"/>
      <c r="O1483" s="789">
        <v>1</v>
      </c>
      <c r="P1483" s="789">
        <v>29.486000000000001</v>
      </c>
      <c r="Q1483" s="789">
        <v>29.49</v>
      </c>
      <c r="R1483" s="790">
        <v>1</v>
      </c>
      <c r="S1483" s="790">
        <f t="shared" si="27"/>
        <v>1</v>
      </c>
      <c r="T1483" s="789" t="s">
        <v>2694</v>
      </c>
      <c r="U1483" s="789"/>
    </row>
    <row r="1484" spans="1:21" ht="16.2" thickBot="1">
      <c r="A1484" s="797" t="s">
        <v>89</v>
      </c>
      <c r="B1484" s="797"/>
      <c r="C1484" t="s">
        <v>718</v>
      </c>
      <c r="D1484" s="798" t="s">
        <v>2693</v>
      </c>
      <c r="E1484" s="797"/>
      <c r="F1484" s="787" t="str">
        <f>IF($E1484 = "", "", VLOOKUP($E1484,'[1]levels of intervention'!$A$1:$B$12,2,FALSE))</f>
        <v/>
      </c>
      <c r="G1484" s="797"/>
      <c r="H1484" s="797" t="s">
        <v>2695</v>
      </c>
      <c r="I1484" s="797" t="s">
        <v>1358</v>
      </c>
      <c r="J1484" s="798" t="s">
        <v>2674</v>
      </c>
      <c r="K1484" s="797"/>
      <c r="L1484" s="797"/>
      <c r="M1484" s="797"/>
      <c r="N1484" s="797"/>
      <c r="O1484" s="797">
        <v>0</v>
      </c>
      <c r="P1484" s="797"/>
      <c r="Q1484" s="797">
        <v>0</v>
      </c>
      <c r="R1484" s="797"/>
      <c r="S1484" s="790">
        <f t="shared" si="27"/>
        <v>1</v>
      </c>
      <c r="T1484" s="797"/>
      <c r="U1484" s="797"/>
    </row>
    <row r="1485" spans="1:21" ht="16.2" thickBot="1">
      <c r="A1485" s="797" t="s">
        <v>89</v>
      </c>
      <c r="B1485" s="797"/>
      <c r="C1485" t="s">
        <v>718</v>
      </c>
      <c r="D1485" s="798" t="s">
        <v>2693</v>
      </c>
      <c r="E1485" s="797"/>
      <c r="F1485" s="787" t="str">
        <f>IF($E1485 = "", "", VLOOKUP($E1485,'[1]levels of intervention'!$A$1:$B$12,2,FALSE))</f>
        <v/>
      </c>
      <c r="G1485" s="797"/>
      <c r="H1485" s="797" t="s">
        <v>2696</v>
      </c>
      <c r="I1485" s="797" t="s">
        <v>1358</v>
      </c>
      <c r="J1485" s="798" t="s">
        <v>2674</v>
      </c>
      <c r="K1485" s="797"/>
      <c r="L1485" s="797"/>
      <c r="M1485" s="797"/>
      <c r="N1485" s="797"/>
      <c r="O1485" s="797">
        <v>0</v>
      </c>
      <c r="P1485" s="797"/>
      <c r="Q1485" s="797">
        <v>0</v>
      </c>
      <c r="R1485" s="797"/>
      <c r="S1485" s="790">
        <f t="shared" si="27"/>
        <v>1</v>
      </c>
      <c r="T1485" s="797"/>
      <c r="U1485" s="797"/>
    </row>
    <row r="1486" spans="1:21" ht="16.2" thickBot="1">
      <c r="A1486" s="797" t="s">
        <v>89</v>
      </c>
      <c r="B1486" s="797"/>
      <c r="C1486" t="s">
        <v>718</v>
      </c>
      <c r="D1486" s="798" t="s">
        <v>2693</v>
      </c>
      <c r="E1486" s="797"/>
      <c r="F1486" s="787" t="str">
        <f>IF($E1486 = "", "", VLOOKUP($E1486,'[1]levels of intervention'!$A$1:$B$12,2,FALSE))</f>
        <v/>
      </c>
      <c r="G1486" s="797"/>
      <c r="H1486" s="797" t="s">
        <v>2697</v>
      </c>
      <c r="I1486" s="797" t="s">
        <v>1358</v>
      </c>
      <c r="J1486" s="798" t="s">
        <v>2674</v>
      </c>
      <c r="K1486" s="797"/>
      <c r="L1486" s="797"/>
      <c r="M1486" s="797"/>
      <c r="N1486" s="797"/>
      <c r="O1486" s="797">
        <v>0</v>
      </c>
      <c r="P1486" s="797"/>
      <c r="Q1486" s="797">
        <v>0</v>
      </c>
      <c r="R1486" s="797"/>
      <c r="S1486" s="790">
        <f t="shared" si="27"/>
        <v>1</v>
      </c>
      <c r="T1486" s="797"/>
      <c r="U1486" s="797"/>
    </row>
    <row r="1487" spans="1:21" ht="16.2" thickBot="1">
      <c r="A1487" s="797" t="s">
        <v>89</v>
      </c>
      <c r="B1487" s="797"/>
      <c r="C1487" t="s">
        <v>718</v>
      </c>
      <c r="D1487" s="798" t="s">
        <v>2693</v>
      </c>
      <c r="E1487" s="797"/>
      <c r="F1487" s="787" t="str">
        <f>IF($E1487 = "", "", VLOOKUP($E1487,'[1]levels of intervention'!$A$1:$B$12,2,FALSE))</f>
        <v/>
      </c>
      <c r="G1487" s="797"/>
      <c r="H1487" s="797" t="s">
        <v>2698</v>
      </c>
      <c r="I1487" s="797" t="s">
        <v>1358</v>
      </c>
      <c r="J1487" s="798" t="s">
        <v>2699</v>
      </c>
      <c r="K1487" s="797"/>
      <c r="L1487" s="797"/>
      <c r="M1487" s="797"/>
      <c r="N1487" s="797"/>
      <c r="O1487" s="797">
        <v>0</v>
      </c>
      <c r="P1487" s="797"/>
      <c r="Q1487" s="797">
        <v>0</v>
      </c>
      <c r="R1487" s="797"/>
      <c r="S1487" s="790">
        <f t="shared" si="27"/>
        <v>1</v>
      </c>
      <c r="T1487" s="797"/>
      <c r="U1487" s="797"/>
    </row>
    <row r="1488" spans="1:21" ht="16.2" thickBot="1">
      <c r="A1488" s="797" t="s">
        <v>89</v>
      </c>
      <c r="B1488" s="797"/>
      <c r="C1488" t="s">
        <v>718</v>
      </c>
      <c r="D1488" s="798" t="s">
        <v>2693</v>
      </c>
      <c r="E1488" s="797"/>
      <c r="F1488" s="787" t="str">
        <f>IF($E1488 = "", "", VLOOKUP($E1488,'[1]levels of intervention'!$A$1:$B$12,2,FALSE))</f>
        <v/>
      </c>
      <c r="G1488" s="797"/>
      <c r="H1488" s="797" t="s">
        <v>2700</v>
      </c>
      <c r="I1488" s="797" t="s">
        <v>1358</v>
      </c>
      <c r="J1488" s="798" t="s">
        <v>2701</v>
      </c>
      <c r="K1488" s="797"/>
      <c r="L1488" s="797"/>
      <c r="M1488" s="797"/>
      <c r="N1488" s="797"/>
      <c r="O1488" s="797">
        <v>0</v>
      </c>
      <c r="P1488" s="797"/>
      <c r="Q1488" s="797">
        <v>0</v>
      </c>
      <c r="R1488" s="797"/>
      <c r="S1488" s="790">
        <f t="shared" si="27"/>
        <v>1</v>
      </c>
      <c r="T1488" s="797"/>
      <c r="U1488" s="797"/>
    </row>
    <row r="1489" spans="1:21" ht="16.2" thickBot="1">
      <c r="A1489" s="797" t="s">
        <v>89</v>
      </c>
      <c r="B1489" s="797"/>
      <c r="C1489" t="s">
        <v>718</v>
      </c>
      <c r="D1489" s="798" t="s">
        <v>2693</v>
      </c>
      <c r="E1489" s="797"/>
      <c r="F1489" s="787" t="str">
        <f>IF($E1489 = "", "", VLOOKUP($E1489,'[1]levels of intervention'!$A$1:$B$12,2,FALSE))</f>
        <v/>
      </c>
      <c r="G1489" s="797"/>
      <c r="H1489" s="797" t="s">
        <v>2702</v>
      </c>
      <c r="I1489" s="797" t="s">
        <v>1358</v>
      </c>
      <c r="J1489" s="798" t="s">
        <v>2703</v>
      </c>
      <c r="K1489" s="797"/>
      <c r="L1489" s="797"/>
      <c r="M1489" s="797"/>
      <c r="N1489" s="797"/>
      <c r="O1489" s="797">
        <v>0</v>
      </c>
      <c r="P1489" s="797"/>
      <c r="Q1489" s="797">
        <v>0</v>
      </c>
      <c r="R1489" s="797"/>
      <c r="S1489" s="790">
        <f t="shared" si="27"/>
        <v>1</v>
      </c>
      <c r="T1489" s="797"/>
      <c r="U1489" s="797"/>
    </row>
    <row r="1490" spans="1:21" ht="31.8" thickBot="1">
      <c r="A1490" s="797" t="s">
        <v>89</v>
      </c>
      <c r="B1490" s="797"/>
      <c r="C1490" t="s">
        <v>718</v>
      </c>
      <c r="D1490" s="798" t="s">
        <v>2693</v>
      </c>
      <c r="E1490" s="797"/>
      <c r="F1490" s="787" t="str">
        <f>IF($E1490 = "", "", VLOOKUP($E1490,'[1]levels of intervention'!$A$1:$B$12,2,FALSE))</f>
        <v/>
      </c>
      <c r="G1490" s="797"/>
      <c r="H1490" s="797" t="s">
        <v>2704</v>
      </c>
      <c r="I1490" s="797" t="s">
        <v>1358</v>
      </c>
      <c r="J1490" s="797"/>
      <c r="K1490" s="797"/>
      <c r="L1490" s="797"/>
      <c r="M1490" s="797"/>
      <c r="N1490" s="797"/>
      <c r="O1490" s="797">
        <v>0</v>
      </c>
      <c r="P1490" s="797"/>
      <c r="Q1490" s="797">
        <v>0</v>
      </c>
      <c r="R1490" s="797"/>
      <c r="S1490" s="790">
        <f t="shared" si="27"/>
        <v>1</v>
      </c>
      <c r="T1490" s="797"/>
      <c r="U1490" s="797"/>
    </row>
    <row r="1491" spans="1:21" ht="94.2" thickBot="1">
      <c r="A1491" s="785" t="s">
        <v>89</v>
      </c>
      <c r="B1491" s="786"/>
      <c r="C1491" t="s">
        <v>718</v>
      </c>
      <c r="D1491" s="803" t="s">
        <v>2693</v>
      </c>
      <c r="E1491" s="787"/>
      <c r="F1491" s="787" t="str">
        <f>IF($E1491 = "", "", VLOOKUP($E1491,'[1]levels of intervention'!$A$1:$B$12,2,FALSE))</f>
        <v/>
      </c>
      <c r="G1491" s="789"/>
      <c r="H1491" s="789" t="s">
        <v>943</v>
      </c>
      <c r="I1491" s="789" t="s">
        <v>1331</v>
      </c>
      <c r="J1491" s="789"/>
      <c r="K1491" s="789">
        <v>1</v>
      </c>
      <c r="L1491" s="789"/>
      <c r="M1491" s="789"/>
      <c r="N1491" s="789"/>
      <c r="O1491" s="789">
        <v>1</v>
      </c>
      <c r="P1491" s="789">
        <v>646.64</v>
      </c>
      <c r="Q1491" s="789">
        <v>646.64</v>
      </c>
      <c r="R1491" s="790">
        <v>1</v>
      </c>
      <c r="S1491" s="790">
        <f t="shared" si="27"/>
        <v>1</v>
      </c>
      <c r="T1491" s="789"/>
      <c r="U1491" s="789"/>
    </row>
    <row r="1492" spans="1:21" ht="78.599999999999994" thickBot="1">
      <c r="A1492" s="785" t="s">
        <v>89</v>
      </c>
      <c r="B1492" s="786"/>
      <c r="C1492" t="s">
        <v>718</v>
      </c>
      <c r="D1492" s="803" t="s">
        <v>2693</v>
      </c>
      <c r="E1492" s="787"/>
      <c r="F1492" s="787" t="str">
        <f>IF($E1492 = "", "", VLOOKUP($E1492,'[1]levels of intervention'!$A$1:$B$12,2,FALSE))</f>
        <v/>
      </c>
      <c r="G1492" s="789"/>
      <c r="H1492" s="789" t="s">
        <v>834</v>
      </c>
      <c r="I1492" s="789" t="s">
        <v>1331</v>
      </c>
      <c r="J1492" s="789"/>
      <c r="K1492" s="789">
        <v>1</v>
      </c>
      <c r="L1492" s="789"/>
      <c r="M1492" s="789"/>
      <c r="N1492" s="789"/>
      <c r="O1492" s="789">
        <v>1</v>
      </c>
      <c r="P1492" s="789">
        <v>4.3868299999999998</v>
      </c>
      <c r="Q1492" s="789">
        <v>4.3899999999999997</v>
      </c>
      <c r="R1492" s="790">
        <v>1</v>
      </c>
      <c r="S1492" s="790">
        <f t="shared" si="27"/>
        <v>1</v>
      </c>
      <c r="T1492" s="789"/>
      <c r="U1492" s="789"/>
    </row>
    <row r="1493" spans="1:21" ht="78.599999999999994" thickBot="1">
      <c r="A1493" s="785" t="s">
        <v>89</v>
      </c>
      <c r="B1493" s="786" t="s">
        <v>96</v>
      </c>
      <c r="C1493" s="811" t="s">
        <v>719</v>
      </c>
      <c r="D1493" s="787" t="s">
        <v>719</v>
      </c>
      <c r="E1493" s="787" t="s">
        <v>2171</v>
      </c>
      <c r="F1493" s="787" t="str">
        <f>IF($E1493 = "", "", VLOOKUP($E1493,'[1]levels of intervention'!$A$1:$B$12,2,FALSE))</f>
        <v>primary</v>
      </c>
      <c r="G1493" s="789"/>
      <c r="H1493" s="789" t="s">
        <v>863</v>
      </c>
      <c r="I1493" s="789" t="s">
        <v>1331</v>
      </c>
      <c r="J1493" s="789"/>
      <c r="K1493" s="789">
        <v>1</v>
      </c>
      <c r="L1493" s="789"/>
      <c r="M1493" s="789"/>
      <c r="N1493" s="789"/>
      <c r="O1493" s="789">
        <v>1</v>
      </c>
      <c r="P1493" s="789">
        <v>29.486000000000001</v>
      </c>
      <c r="Q1493" s="789">
        <v>29.49</v>
      </c>
      <c r="R1493" s="790">
        <v>1</v>
      </c>
      <c r="S1493" s="790">
        <f t="shared" si="27"/>
        <v>1</v>
      </c>
      <c r="T1493" s="789"/>
      <c r="U1493" s="789"/>
    </row>
    <row r="1494" spans="1:21" ht="16.2" thickBot="1">
      <c r="A1494" s="797" t="s">
        <v>89</v>
      </c>
      <c r="B1494" s="797"/>
      <c r="C1494" s="811" t="s">
        <v>719</v>
      </c>
      <c r="D1494" s="798" t="s">
        <v>719</v>
      </c>
      <c r="E1494" s="797"/>
      <c r="F1494" s="787" t="str">
        <f>IF($E1494 = "", "", VLOOKUP($E1494,'[1]levels of intervention'!$A$1:$B$12,2,FALSE))</f>
        <v/>
      </c>
      <c r="G1494" s="797"/>
      <c r="H1494" s="797" t="s">
        <v>2695</v>
      </c>
      <c r="I1494" s="797" t="s">
        <v>1358</v>
      </c>
      <c r="J1494" s="798" t="s">
        <v>2674</v>
      </c>
      <c r="K1494" s="797"/>
      <c r="L1494" s="797"/>
      <c r="M1494" s="797"/>
      <c r="N1494" s="797"/>
      <c r="O1494" s="797">
        <v>0</v>
      </c>
      <c r="P1494" s="797"/>
      <c r="Q1494" s="797">
        <v>0</v>
      </c>
      <c r="R1494" s="797"/>
      <c r="S1494" s="790">
        <f t="shared" si="27"/>
        <v>1</v>
      </c>
      <c r="T1494" s="797"/>
      <c r="U1494" s="797"/>
    </row>
    <row r="1495" spans="1:21" ht="16.2" thickBot="1">
      <c r="A1495" s="797" t="s">
        <v>89</v>
      </c>
      <c r="B1495" s="797"/>
      <c r="C1495" s="811" t="s">
        <v>719</v>
      </c>
      <c r="D1495" s="798" t="s">
        <v>719</v>
      </c>
      <c r="E1495" s="797"/>
      <c r="F1495" s="787" t="str">
        <f>IF($E1495 = "", "", VLOOKUP($E1495,'[1]levels of intervention'!$A$1:$B$12,2,FALSE))</f>
        <v/>
      </c>
      <c r="G1495" s="797"/>
      <c r="H1495" s="797" t="s">
        <v>2696</v>
      </c>
      <c r="I1495" s="797" t="s">
        <v>1358</v>
      </c>
      <c r="J1495" s="798" t="s">
        <v>2674</v>
      </c>
      <c r="K1495" s="797"/>
      <c r="L1495" s="797"/>
      <c r="M1495" s="797"/>
      <c r="N1495" s="797"/>
      <c r="O1495" s="797">
        <v>0</v>
      </c>
      <c r="P1495" s="797"/>
      <c r="Q1495" s="797">
        <v>0</v>
      </c>
      <c r="R1495" s="797"/>
      <c r="S1495" s="790">
        <f t="shared" si="27"/>
        <v>1</v>
      </c>
      <c r="T1495" s="797"/>
      <c r="U1495" s="797"/>
    </row>
    <row r="1496" spans="1:21" ht="16.2" thickBot="1">
      <c r="A1496" s="797" t="s">
        <v>89</v>
      </c>
      <c r="B1496" s="797"/>
      <c r="C1496" s="811" t="s">
        <v>719</v>
      </c>
      <c r="D1496" s="798" t="s">
        <v>719</v>
      </c>
      <c r="E1496" s="797"/>
      <c r="F1496" s="787" t="str">
        <f>IF($E1496 = "", "", VLOOKUP($E1496,'[1]levels of intervention'!$A$1:$B$12,2,FALSE))</f>
        <v/>
      </c>
      <c r="G1496" s="797"/>
      <c r="H1496" s="797" t="s">
        <v>2697</v>
      </c>
      <c r="I1496" s="797" t="s">
        <v>1358</v>
      </c>
      <c r="J1496" s="798" t="s">
        <v>2674</v>
      </c>
      <c r="K1496" s="797"/>
      <c r="L1496" s="797"/>
      <c r="M1496" s="797"/>
      <c r="N1496" s="797"/>
      <c r="O1496" s="797">
        <v>0</v>
      </c>
      <c r="P1496" s="797"/>
      <c r="Q1496" s="797">
        <v>0</v>
      </c>
      <c r="R1496" s="797"/>
      <c r="S1496" s="790">
        <f t="shared" si="27"/>
        <v>1</v>
      </c>
      <c r="T1496" s="797"/>
      <c r="U1496" s="797"/>
    </row>
    <row r="1497" spans="1:21" ht="16.2" thickBot="1">
      <c r="A1497" s="797" t="s">
        <v>89</v>
      </c>
      <c r="B1497" s="797"/>
      <c r="C1497" s="811" t="s">
        <v>719</v>
      </c>
      <c r="D1497" s="798" t="s">
        <v>719</v>
      </c>
      <c r="E1497" s="797"/>
      <c r="F1497" s="787" t="str">
        <f>IF($E1497 = "", "", VLOOKUP($E1497,'[1]levels of intervention'!$A$1:$B$12,2,FALSE))</f>
        <v/>
      </c>
      <c r="G1497" s="797"/>
      <c r="H1497" s="797" t="s">
        <v>2698</v>
      </c>
      <c r="I1497" s="797" t="s">
        <v>1358</v>
      </c>
      <c r="J1497" s="798" t="s">
        <v>2699</v>
      </c>
      <c r="K1497" s="797"/>
      <c r="L1497" s="797"/>
      <c r="M1497" s="797"/>
      <c r="N1497" s="797"/>
      <c r="O1497" s="797">
        <v>0</v>
      </c>
      <c r="P1497" s="797"/>
      <c r="Q1497" s="797">
        <v>0</v>
      </c>
      <c r="R1497" s="797"/>
      <c r="S1497" s="790">
        <f t="shared" si="27"/>
        <v>1</v>
      </c>
      <c r="T1497" s="797"/>
      <c r="U1497" s="797"/>
    </row>
    <row r="1498" spans="1:21" ht="16.2" thickBot="1">
      <c r="A1498" s="797" t="s">
        <v>89</v>
      </c>
      <c r="B1498" s="797"/>
      <c r="C1498" s="811" t="s">
        <v>719</v>
      </c>
      <c r="D1498" s="798" t="s">
        <v>719</v>
      </c>
      <c r="E1498" s="797"/>
      <c r="F1498" s="787" t="str">
        <f>IF($E1498 = "", "", VLOOKUP($E1498,'[1]levels of intervention'!$A$1:$B$12,2,FALSE))</f>
        <v/>
      </c>
      <c r="G1498" s="797"/>
      <c r="H1498" s="797" t="s">
        <v>2700</v>
      </c>
      <c r="I1498" s="797" t="s">
        <v>1358</v>
      </c>
      <c r="J1498" s="798" t="s">
        <v>2701</v>
      </c>
      <c r="K1498" s="797"/>
      <c r="L1498" s="797"/>
      <c r="M1498" s="797"/>
      <c r="N1498" s="797"/>
      <c r="O1498" s="797">
        <v>0</v>
      </c>
      <c r="P1498" s="797"/>
      <c r="Q1498" s="797">
        <v>0</v>
      </c>
      <c r="R1498" s="797"/>
      <c r="S1498" s="790">
        <f t="shared" si="27"/>
        <v>1</v>
      </c>
      <c r="T1498" s="797"/>
      <c r="U1498" s="797"/>
    </row>
    <row r="1499" spans="1:21" ht="16.2" thickBot="1">
      <c r="A1499" s="797" t="s">
        <v>89</v>
      </c>
      <c r="B1499" s="797"/>
      <c r="C1499" s="811" t="s">
        <v>719</v>
      </c>
      <c r="D1499" s="798" t="s">
        <v>719</v>
      </c>
      <c r="E1499" s="797"/>
      <c r="F1499" s="787" t="str">
        <f>IF($E1499 = "", "", VLOOKUP($E1499,'[1]levels of intervention'!$A$1:$B$12,2,FALSE))</f>
        <v/>
      </c>
      <c r="G1499" s="797"/>
      <c r="H1499" s="797" t="s">
        <v>2702</v>
      </c>
      <c r="I1499" s="797" t="s">
        <v>1358</v>
      </c>
      <c r="J1499" s="798" t="s">
        <v>2703</v>
      </c>
      <c r="K1499" s="797"/>
      <c r="L1499" s="797"/>
      <c r="M1499" s="797"/>
      <c r="N1499" s="797"/>
      <c r="O1499" s="797">
        <v>0</v>
      </c>
      <c r="P1499" s="797"/>
      <c r="Q1499" s="797">
        <v>0</v>
      </c>
      <c r="R1499" s="797"/>
      <c r="S1499" s="790">
        <f t="shared" si="27"/>
        <v>1</v>
      </c>
      <c r="T1499" s="797"/>
      <c r="U1499" s="797"/>
    </row>
    <row r="1500" spans="1:21" ht="31.8" thickBot="1">
      <c r="A1500" s="797" t="s">
        <v>89</v>
      </c>
      <c r="B1500" s="797"/>
      <c r="C1500" s="811" t="s">
        <v>719</v>
      </c>
      <c r="D1500" s="798" t="s">
        <v>719</v>
      </c>
      <c r="E1500" s="797"/>
      <c r="F1500" s="787" t="str">
        <f>IF($E1500 = "", "", VLOOKUP($E1500,'[1]levels of intervention'!$A$1:$B$12,2,FALSE))</f>
        <v/>
      </c>
      <c r="G1500" s="797"/>
      <c r="H1500" s="797" t="s">
        <v>2704</v>
      </c>
      <c r="I1500" s="797" t="s">
        <v>1358</v>
      </c>
      <c r="J1500" s="797"/>
      <c r="K1500" s="797"/>
      <c r="L1500" s="797"/>
      <c r="M1500" s="797"/>
      <c r="N1500" s="797"/>
      <c r="O1500" s="797">
        <v>0</v>
      </c>
      <c r="P1500" s="797"/>
      <c r="Q1500" s="797">
        <v>0</v>
      </c>
      <c r="R1500" s="797"/>
      <c r="S1500" s="790">
        <f t="shared" si="27"/>
        <v>1</v>
      </c>
      <c r="T1500" s="797"/>
      <c r="U1500" s="797"/>
    </row>
    <row r="1501" spans="1:21" ht="94.2" thickBot="1">
      <c r="A1501" s="785" t="s">
        <v>89</v>
      </c>
      <c r="B1501" s="786"/>
      <c r="C1501" s="811" t="s">
        <v>719</v>
      </c>
      <c r="D1501" s="803" t="s">
        <v>719</v>
      </c>
      <c r="E1501" s="787"/>
      <c r="F1501" s="787" t="str">
        <f>IF($E1501 = "", "", VLOOKUP($E1501,'[1]levels of intervention'!$A$1:$B$12,2,FALSE))</f>
        <v/>
      </c>
      <c r="G1501" s="789"/>
      <c r="H1501" s="789" t="s">
        <v>943</v>
      </c>
      <c r="I1501" s="789" t="s">
        <v>1331</v>
      </c>
      <c r="J1501" s="789"/>
      <c r="K1501" s="789">
        <v>1</v>
      </c>
      <c r="L1501" s="789"/>
      <c r="M1501" s="789"/>
      <c r="N1501" s="789"/>
      <c r="O1501" s="789">
        <v>1</v>
      </c>
      <c r="P1501" s="789">
        <v>646.64</v>
      </c>
      <c r="Q1501" s="789">
        <v>646.64</v>
      </c>
      <c r="R1501" s="790">
        <v>1</v>
      </c>
      <c r="S1501" s="790">
        <f t="shared" si="27"/>
        <v>1</v>
      </c>
      <c r="T1501" s="789"/>
      <c r="U1501" s="789"/>
    </row>
    <row r="1502" spans="1:21" ht="78.599999999999994" thickBot="1">
      <c r="A1502" s="785" t="s">
        <v>89</v>
      </c>
      <c r="B1502" s="786"/>
      <c r="C1502" s="811" t="s">
        <v>719</v>
      </c>
      <c r="D1502" s="803" t="s">
        <v>719</v>
      </c>
      <c r="E1502" s="787"/>
      <c r="F1502" s="787" t="str">
        <f>IF($E1502 = "", "", VLOOKUP($E1502,'[1]levels of intervention'!$A$1:$B$12,2,FALSE))</f>
        <v/>
      </c>
      <c r="G1502" s="789"/>
      <c r="H1502" s="789" t="s">
        <v>834</v>
      </c>
      <c r="I1502" s="789" t="s">
        <v>1331</v>
      </c>
      <c r="J1502" s="789"/>
      <c r="K1502" s="789">
        <v>1</v>
      </c>
      <c r="L1502" s="789"/>
      <c r="M1502" s="789"/>
      <c r="N1502" s="789"/>
      <c r="O1502" s="789">
        <v>1</v>
      </c>
      <c r="P1502" s="789">
        <v>4.3868299999999998</v>
      </c>
      <c r="Q1502" s="789">
        <v>4.3899999999999997</v>
      </c>
      <c r="R1502" s="790">
        <v>1</v>
      </c>
      <c r="S1502" s="790">
        <f t="shared" si="27"/>
        <v>1</v>
      </c>
      <c r="T1502" s="789"/>
      <c r="U1502" s="789"/>
    </row>
    <row r="1503" spans="1:21" ht="16.2" thickBot="1">
      <c r="A1503" s="797" t="s">
        <v>89</v>
      </c>
      <c r="B1503" s="797"/>
      <c r="C1503" s="811" t="s">
        <v>719</v>
      </c>
      <c r="D1503" s="798" t="s">
        <v>719</v>
      </c>
      <c r="E1503" s="797"/>
      <c r="F1503" s="787" t="str">
        <f>IF($E1503 = "", "", VLOOKUP($E1503,'[1]levels of intervention'!$A$1:$B$12,2,FALSE))</f>
        <v/>
      </c>
      <c r="G1503" s="797"/>
      <c r="H1503" s="797" t="s">
        <v>2705</v>
      </c>
      <c r="I1503" s="797" t="s">
        <v>1358</v>
      </c>
      <c r="J1503" s="797"/>
      <c r="K1503" s="797"/>
      <c r="L1503" s="797"/>
      <c r="M1503" s="797"/>
      <c r="N1503" s="797"/>
      <c r="O1503" s="797">
        <v>0</v>
      </c>
      <c r="P1503" s="797"/>
      <c r="Q1503" s="797">
        <v>0</v>
      </c>
      <c r="R1503" s="797"/>
      <c r="S1503" s="790">
        <f t="shared" si="27"/>
        <v>1</v>
      </c>
      <c r="T1503" s="797"/>
      <c r="U1503" s="797"/>
    </row>
    <row r="1504" spans="1:21" ht="31.8" thickBot="1">
      <c r="A1504" s="797" t="s">
        <v>89</v>
      </c>
      <c r="B1504" s="797" t="s">
        <v>96</v>
      </c>
      <c r="C1504" s="811" t="s">
        <v>712</v>
      </c>
      <c r="D1504" s="797" t="s">
        <v>712</v>
      </c>
      <c r="E1504" s="797" t="s">
        <v>2193</v>
      </c>
      <c r="F1504" s="787" t="str">
        <f>IF($E1504 = "", "", VLOOKUP($E1504,'[1]levels of intervention'!$A$1:$B$12,2,FALSE))</f>
        <v>secondary</v>
      </c>
      <c r="G1504" s="797"/>
      <c r="H1504" s="797" t="s">
        <v>2706</v>
      </c>
      <c r="I1504" s="797" t="s">
        <v>1358</v>
      </c>
      <c r="J1504" s="798" t="s">
        <v>2707</v>
      </c>
      <c r="K1504" s="797"/>
      <c r="L1504" s="797"/>
      <c r="M1504" s="797"/>
      <c r="N1504" s="797"/>
      <c r="O1504" s="797">
        <v>0</v>
      </c>
      <c r="P1504" s="797"/>
      <c r="Q1504" s="797">
        <v>0</v>
      </c>
      <c r="R1504" s="797"/>
      <c r="S1504" s="790">
        <f t="shared" si="27"/>
        <v>1</v>
      </c>
      <c r="T1504" s="797"/>
      <c r="U1504" s="797"/>
    </row>
    <row r="1505" spans="1:21" ht="16.2" thickBot="1">
      <c r="A1505" s="797" t="s">
        <v>89</v>
      </c>
      <c r="B1505" s="797"/>
      <c r="C1505" s="811" t="s">
        <v>712</v>
      </c>
      <c r="D1505" s="798" t="s">
        <v>712</v>
      </c>
      <c r="E1505" s="797"/>
      <c r="F1505" s="787" t="str">
        <f>IF($E1505 = "", "", VLOOKUP($E1505,'[1]levels of intervention'!$A$1:$B$12,2,FALSE))</f>
        <v/>
      </c>
      <c r="G1505" s="797"/>
      <c r="H1505" s="797" t="s">
        <v>2708</v>
      </c>
      <c r="I1505" s="797" t="s">
        <v>1358</v>
      </c>
      <c r="J1505" s="798" t="s">
        <v>2674</v>
      </c>
      <c r="K1505" s="797"/>
      <c r="L1505" s="797"/>
      <c r="M1505" s="797"/>
      <c r="N1505" s="797"/>
      <c r="O1505" s="797">
        <v>0</v>
      </c>
      <c r="P1505" s="797"/>
      <c r="Q1505" s="797">
        <v>0</v>
      </c>
      <c r="R1505" s="797"/>
      <c r="S1505" s="790">
        <f t="shared" si="27"/>
        <v>1</v>
      </c>
      <c r="T1505" s="797"/>
      <c r="U1505" s="797"/>
    </row>
    <row r="1506" spans="1:21" ht="16.2" thickBot="1">
      <c r="A1506" s="797" t="s">
        <v>89</v>
      </c>
      <c r="B1506" s="797"/>
      <c r="C1506" s="811" t="s">
        <v>712</v>
      </c>
      <c r="D1506" s="798" t="s">
        <v>712</v>
      </c>
      <c r="E1506" s="797"/>
      <c r="F1506" s="787" t="str">
        <f>IF($E1506 = "", "", VLOOKUP($E1506,'[1]levels of intervention'!$A$1:$B$12,2,FALSE))</f>
        <v/>
      </c>
      <c r="G1506" s="797"/>
      <c r="H1506" s="797" t="s">
        <v>2709</v>
      </c>
      <c r="I1506" s="797" t="s">
        <v>1358</v>
      </c>
      <c r="J1506" s="797"/>
      <c r="K1506" s="797"/>
      <c r="L1506" s="797"/>
      <c r="M1506" s="797"/>
      <c r="N1506" s="797"/>
      <c r="O1506" s="797">
        <v>0</v>
      </c>
      <c r="P1506" s="797"/>
      <c r="Q1506" s="797">
        <v>0</v>
      </c>
      <c r="R1506" s="797"/>
      <c r="S1506" s="790">
        <f t="shared" si="27"/>
        <v>1</v>
      </c>
      <c r="T1506" s="797"/>
      <c r="U1506" s="797"/>
    </row>
    <row r="1507" spans="1:21" ht="16.2" thickBot="1">
      <c r="A1507" s="797" t="s">
        <v>89</v>
      </c>
      <c r="B1507" s="797"/>
      <c r="C1507" s="811" t="s">
        <v>712</v>
      </c>
      <c r="D1507" s="798" t="s">
        <v>712</v>
      </c>
      <c r="E1507" s="797"/>
      <c r="F1507" s="787" t="str">
        <f>IF($E1507 = "", "", VLOOKUP($E1507,'[1]levels of intervention'!$A$1:$B$12,2,FALSE))</f>
        <v/>
      </c>
      <c r="G1507" s="797"/>
      <c r="H1507" s="797" t="s">
        <v>2710</v>
      </c>
      <c r="I1507" s="797" t="s">
        <v>1358</v>
      </c>
      <c r="J1507" s="797"/>
      <c r="K1507" s="797"/>
      <c r="L1507" s="797"/>
      <c r="M1507" s="797"/>
      <c r="N1507" s="797"/>
      <c r="O1507" s="797">
        <v>0</v>
      </c>
      <c r="P1507" s="797"/>
      <c r="Q1507" s="797">
        <v>0</v>
      </c>
      <c r="R1507" s="797"/>
      <c r="S1507" s="790">
        <f t="shared" si="27"/>
        <v>1</v>
      </c>
      <c r="T1507" s="797"/>
      <c r="U1507" s="797"/>
    </row>
    <row r="1508" spans="1:21" ht="31.8" thickBot="1">
      <c r="A1508" s="785" t="s">
        <v>89</v>
      </c>
      <c r="B1508" s="786"/>
      <c r="C1508" s="811" t="s">
        <v>712</v>
      </c>
      <c r="D1508" s="803" t="s">
        <v>712</v>
      </c>
      <c r="E1508" s="787"/>
      <c r="F1508" s="787" t="str">
        <f>IF($E1508 = "", "", VLOOKUP($E1508,'[1]levels of intervention'!$A$1:$B$12,2,FALSE))</f>
        <v/>
      </c>
      <c r="G1508" s="789"/>
      <c r="H1508" s="789" t="s">
        <v>2711</v>
      </c>
      <c r="I1508" s="789" t="s">
        <v>1358</v>
      </c>
      <c r="J1508" s="789" t="s">
        <v>2712</v>
      </c>
      <c r="K1508" s="813" t="s">
        <v>2713</v>
      </c>
      <c r="L1508" s="789"/>
      <c r="M1508" s="789"/>
      <c r="N1508" s="789"/>
      <c r="O1508" s="789">
        <v>0</v>
      </c>
      <c r="P1508" s="789"/>
      <c r="Q1508" s="789">
        <v>0</v>
      </c>
      <c r="R1508" s="789"/>
      <c r="S1508" s="790">
        <f t="shared" si="27"/>
        <v>1</v>
      </c>
      <c r="T1508" s="789"/>
      <c r="U1508" s="789"/>
    </row>
    <row r="1509" spans="1:21" ht="47.4" thickBot="1">
      <c r="A1509" s="785" t="s">
        <v>89</v>
      </c>
      <c r="B1509" s="786"/>
      <c r="C1509" s="811" t="s">
        <v>712</v>
      </c>
      <c r="D1509" s="803" t="s">
        <v>712</v>
      </c>
      <c r="E1509" s="787"/>
      <c r="F1509" s="787" t="str">
        <f>IF($E1509 = "", "", VLOOKUP($E1509,'[1]levels of intervention'!$A$1:$B$12,2,FALSE))</f>
        <v/>
      </c>
      <c r="G1509" s="789"/>
      <c r="H1509" s="789" t="s">
        <v>939</v>
      </c>
      <c r="I1509" s="789" t="s">
        <v>1331</v>
      </c>
      <c r="J1509" s="789" t="s">
        <v>2714</v>
      </c>
      <c r="K1509" s="789">
        <v>1</v>
      </c>
      <c r="L1509" s="789">
        <v>1</v>
      </c>
      <c r="M1509" s="789">
        <v>1</v>
      </c>
      <c r="N1509" s="789" t="s">
        <v>1341</v>
      </c>
      <c r="O1509" s="789">
        <v>1</v>
      </c>
      <c r="P1509" s="789">
        <v>585.48</v>
      </c>
      <c r="Q1509" s="789">
        <v>585.48</v>
      </c>
      <c r="R1509" s="790">
        <v>1</v>
      </c>
      <c r="S1509" s="790">
        <f t="shared" si="27"/>
        <v>1</v>
      </c>
      <c r="T1509" s="789"/>
      <c r="U1509" s="789"/>
    </row>
    <row r="1510" spans="1:21" ht="78.599999999999994" thickBot="1">
      <c r="A1510" s="785" t="s">
        <v>89</v>
      </c>
      <c r="B1510" s="786"/>
      <c r="C1510" s="811" t="s">
        <v>712</v>
      </c>
      <c r="D1510" s="803" t="s">
        <v>712</v>
      </c>
      <c r="E1510" s="787"/>
      <c r="F1510" s="787" t="str">
        <f>IF($E1510 = "", "", VLOOKUP($E1510,'[1]levels of intervention'!$A$1:$B$12,2,FALSE))</f>
        <v/>
      </c>
      <c r="G1510" s="789"/>
      <c r="H1510" s="789" t="s">
        <v>834</v>
      </c>
      <c r="I1510" s="789" t="s">
        <v>1331</v>
      </c>
      <c r="J1510" s="789" t="s">
        <v>2714</v>
      </c>
      <c r="K1510" s="789">
        <v>2</v>
      </c>
      <c r="L1510" s="789">
        <v>4</v>
      </c>
      <c r="M1510" s="789">
        <v>3</v>
      </c>
      <c r="N1510" s="789" t="s">
        <v>1546</v>
      </c>
      <c r="O1510" s="789">
        <v>24</v>
      </c>
      <c r="P1510" s="789">
        <v>4.3868299999999998</v>
      </c>
      <c r="Q1510" s="789">
        <v>105.28</v>
      </c>
      <c r="R1510" s="790">
        <v>1</v>
      </c>
      <c r="S1510" s="790">
        <f t="shared" si="27"/>
        <v>1</v>
      </c>
      <c r="T1510" s="789"/>
      <c r="U1510" s="789"/>
    </row>
    <row r="1511" spans="1:21" ht="31.8" thickBot="1">
      <c r="A1511" s="785" t="s">
        <v>89</v>
      </c>
      <c r="B1511" s="786"/>
      <c r="C1511" s="811" t="s">
        <v>712</v>
      </c>
      <c r="D1511" s="803" t="s">
        <v>712</v>
      </c>
      <c r="E1511" s="787"/>
      <c r="F1511" s="787" t="str">
        <f>IF($E1511 = "", "", VLOOKUP($E1511,'[1]levels of intervention'!$A$1:$B$12,2,FALSE))</f>
        <v/>
      </c>
      <c r="G1511" s="789"/>
      <c r="H1511" s="789" t="s">
        <v>2704</v>
      </c>
      <c r="I1511" s="789" t="s">
        <v>1358</v>
      </c>
      <c r="J1511" s="789"/>
      <c r="K1511" s="813" t="s">
        <v>2715</v>
      </c>
      <c r="L1511" s="789"/>
      <c r="M1511" s="789"/>
      <c r="N1511" s="789"/>
      <c r="O1511" s="789">
        <v>0</v>
      </c>
      <c r="P1511" s="789"/>
      <c r="Q1511" s="789">
        <v>0</v>
      </c>
      <c r="R1511" s="789"/>
      <c r="S1511" s="790">
        <f t="shared" si="27"/>
        <v>1</v>
      </c>
      <c r="T1511" s="789"/>
      <c r="U1511" s="789"/>
    </row>
    <row r="1512" spans="1:21" ht="31.8" thickBot="1">
      <c r="A1512" s="797" t="s">
        <v>89</v>
      </c>
      <c r="B1512" s="797" t="s">
        <v>96</v>
      </c>
      <c r="C1512" s="811" t="s">
        <v>713</v>
      </c>
      <c r="D1512" s="797" t="s">
        <v>713</v>
      </c>
      <c r="E1512" s="797" t="s">
        <v>2193</v>
      </c>
      <c r="F1512" s="787" t="str">
        <f>IF($E1512 = "", "", VLOOKUP($E1512,'[1]levels of intervention'!$A$1:$B$12,2,FALSE))</f>
        <v>secondary</v>
      </c>
      <c r="G1512" s="797"/>
      <c r="H1512" s="797" t="s">
        <v>2706</v>
      </c>
      <c r="I1512" s="797" t="s">
        <v>1358</v>
      </c>
      <c r="J1512" s="798" t="s">
        <v>2707</v>
      </c>
      <c r="K1512" s="797"/>
      <c r="L1512" s="797"/>
      <c r="M1512" s="797"/>
      <c r="N1512" s="797"/>
      <c r="O1512" s="797">
        <v>0</v>
      </c>
      <c r="P1512" s="797"/>
      <c r="Q1512" s="797">
        <v>0</v>
      </c>
      <c r="R1512" s="797"/>
      <c r="S1512" s="790">
        <f t="shared" si="27"/>
        <v>1</v>
      </c>
      <c r="T1512" s="797"/>
      <c r="U1512" s="797"/>
    </row>
    <row r="1513" spans="1:21" ht="16.2" thickBot="1">
      <c r="A1513" s="797" t="s">
        <v>89</v>
      </c>
      <c r="B1513" s="797"/>
      <c r="C1513" s="811" t="s">
        <v>713</v>
      </c>
      <c r="D1513" s="798" t="s">
        <v>713</v>
      </c>
      <c r="E1513" s="797"/>
      <c r="F1513" s="787" t="str">
        <f>IF($E1513 = "", "", VLOOKUP($E1513,'[1]levels of intervention'!$A$1:$B$12,2,FALSE))</f>
        <v/>
      </c>
      <c r="G1513" s="797"/>
      <c r="H1513" s="797" t="s">
        <v>2708</v>
      </c>
      <c r="I1513" s="797" t="s">
        <v>1358</v>
      </c>
      <c r="J1513" s="798" t="s">
        <v>2674</v>
      </c>
      <c r="K1513" s="797"/>
      <c r="L1513" s="797"/>
      <c r="M1513" s="797"/>
      <c r="N1513" s="797"/>
      <c r="O1513" s="797">
        <v>0</v>
      </c>
      <c r="P1513" s="797"/>
      <c r="Q1513" s="797">
        <v>0</v>
      </c>
      <c r="R1513" s="797"/>
      <c r="S1513" s="790">
        <f t="shared" si="27"/>
        <v>1</v>
      </c>
      <c r="T1513" s="797"/>
      <c r="U1513" s="797"/>
    </row>
    <row r="1514" spans="1:21" ht="16.2" thickBot="1">
      <c r="A1514" s="797" t="s">
        <v>89</v>
      </c>
      <c r="B1514" s="797"/>
      <c r="C1514" s="811" t="s">
        <v>713</v>
      </c>
      <c r="D1514" s="798" t="s">
        <v>713</v>
      </c>
      <c r="E1514" s="797"/>
      <c r="F1514" s="787" t="str">
        <f>IF($E1514 = "", "", VLOOKUP($E1514,'[1]levels of intervention'!$A$1:$B$12,2,FALSE))</f>
        <v/>
      </c>
      <c r="G1514" s="797"/>
      <c r="H1514" s="797" t="s">
        <v>2709</v>
      </c>
      <c r="I1514" s="797" t="s">
        <v>1358</v>
      </c>
      <c r="J1514" s="797"/>
      <c r="K1514" s="797"/>
      <c r="L1514" s="797"/>
      <c r="M1514" s="797"/>
      <c r="N1514" s="797"/>
      <c r="O1514" s="797">
        <v>0</v>
      </c>
      <c r="P1514" s="797"/>
      <c r="Q1514" s="797">
        <v>0</v>
      </c>
      <c r="R1514" s="797"/>
      <c r="S1514" s="790">
        <f t="shared" si="27"/>
        <v>1</v>
      </c>
      <c r="T1514" s="797"/>
      <c r="U1514" s="797"/>
    </row>
    <row r="1515" spans="1:21" ht="16.2" thickBot="1">
      <c r="A1515" s="797" t="s">
        <v>89</v>
      </c>
      <c r="B1515" s="797"/>
      <c r="C1515" s="811" t="s">
        <v>713</v>
      </c>
      <c r="D1515" s="798" t="s">
        <v>713</v>
      </c>
      <c r="E1515" s="797"/>
      <c r="F1515" s="787" t="str">
        <f>IF($E1515 = "", "", VLOOKUP($E1515,'[1]levels of intervention'!$A$1:$B$12,2,FALSE))</f>
        <v/>
      </c>
      <c r="G1515" s="797"/>
      <c r="H1515" s="797" t="s">
        <v>2710</v>
      </c>
      <c r="I1515" s="797" t="s">
        <v>1358</v>
      </c>
      <c r="J1515" s="797"/>
      <c r="K1515" s="797"/>
      <c r="L1515" s="797"/>
      <c r="M1515" s="797"/>
      <c r="N1515" s="797"/>
      <c r="O1515" s="797">
        <v>0</v>
      </c>
      <c r="P1515" s="797"/>
      <c r="Q1515" s="797">
        <v>0</v>
      </c>
      <c r="R1515" s="797"/>
      <c r="S1515" s="790">
        <f t="shared" si="27"/>
        <v>1</v>
      </c>
      <c r="T1515" s="797"/>
      <c r="U1515" s="797"/>
    </row>
    <row r="1516" spans="1:21" ht="31.8" thickBot="1">
      <c r="A1516" s="785" t="s">
        <v>89</v>
      </c>
      <c r="B1516" s="786"/>
      <c r="C1516" s="811" t="s">
        <v>713</v>
      </c>
      <c r="D1516" s="803" t="s">
        <v>713</v>
      </c>
      <c r="E1516" s="787"/>
      <c r="F1516" s="787" t="str">
        <f>IF($E1516 = "", "", VLOOKUP($E1516,'[1]levels of intervention'!$A$1:$B$12,2,FALSE))</f>
        <v/>
      </c>
      <c r="G1516" s="789"/>
      <c r="H1516" s="789" t="s">
        <v>2711</v>
      </c>
      <c r="I1516" s="789" t="s">
        <v>1358</v>
      </c>
      <c r="J1516" s="789" t="s">
        <v>2712</v>
      </c>
      <c r="K1516" s="813" t="s">
        <v>2713</v>
      </c>
      <c r="L1516" s="789"/>
      <c r="M1516" s="789"/>
      <c r="N1516" s="789"/>
      <c r="O1516" s="789">
        <v>0</v>
      </c>
      <c r="P1516" s="789"/>
      <c r="Q1516" s="789">
        <v>0</v>
      </c>
      <c r="R1516" s="789"/>
      <c r="S1516" s="790">
        <f t="shared" si="27"/>
        <v>1</v>
      </c>
      <c r="T1516" s="789"/>
      <c r="U1516" s="789"/>
    </row>
    <row r="1517" spans="1:21" ht="31.8" thickBot="1">
      <c r="A1517" s="785" t="s">
        <v>89</v>
      </c>
      <c r="B1517" s="786"/>
      <c r="C1517" s="811" t="s">
        <v>713</v>
      </c>
      <c r="D1517" s="803" t="s">
        <v>713</v>
      </c>
      <c r="E1517" s="787"/>
      <c r="F1517" s="787" t="str">
        <f>IF($E1517 = "", "", VLOOKUP($E1517,'[1]levels of intervention'!$A$1:$B$12,2,FALSE))</f>
        <v/>
      </c>
      <c r="G1517" s="789"/>
      <c r="H1517" s="789" t="s">
        <v>2704</v>
      </c>
      <c r="I1517" s="789" t="s">
        <v>1358</v>
      </c>
      <c r="J1517" s="789"/>
      <c r="K1517" s="813" t="s">
        <v>2715</v>
      </c>
      <c r="L1517" s="789"/>
      <c r="M1517" s="789"/>
      <c r="N1517" s="789"/>
      <c r="O1517" s="789">
        <v>0</v>
      </c>
      <c r="P1517" s="789"/>
      <c r="Q1517" s="789">
        <v>0</v>
      </c>
      <c r="R1517" s="789"/>
      <c r="S1517" s="790">
        <f t="shared" si="27"/>
        <v>1</v>
      </c>
      <c r="T1517" s="789"/>
      <c r="U1517" s="789"/>
    </row>
    <row r="1518" spans="1:21" ht="31.8" thickBot="1">
      <c r="A1518" s="785" t="s">
        <v>89</v>
      </c>
      <c r="B1518" s="786"/>
      <c r="C1518" s="811" t="s">
        <v>713</v>
      </c>
      <c r="D1518" s="803" t="s">
        <v>713</v>
      </c>
      <c r="E1518" s="787"/>
      <c r="F1518" s="787" t="str">
        <f>IF($E1518 = "", "", VLOOKUP($E1518,'[1]levels of intervention'!$A$1:$B$12,2,FALSE))</f>
        <v/>
      </c>
      <c r="G1518" s="789"/>
      <c r="H1518" s="789" t="s">
        <v>939</v>
      </c>
      <c r="I1518" s="789" t="s">
        <v>1331</v>
      </c>
      <c r="J1518" s="789">
        <v>20000</v>
      </c>
      <c r="K1518" s="789">
        <v>1</v>
      </c>
      <c r="L1518" s="789"/>
      <c r="M1518" s="789"/>
      <c r="N1518" s="789"/>
      <c r="O1518" s="789">
        <v>1</v>
      </c>
      <c r="P1518" s="789">
        <v>585.48</v>
      </c>
      <c r="Q1518" s="789">
        <v>585.48</v>
      </c>
      <c r="R1518" s="790">
        <v>1</v>
      </c>
      <c r="S1518" s="790">
        <f t="shared" si="27"/>
        <v>1</v>
      </c>
      <c r="T1518" s="789"/>
      <c r="U1518" s="789"/>
    </row>
    <row r="1519" spans="1:21" ht="78.599999999999994" thickBot="1">
      <c r="A1519" s="785" t="s">
        <v>89</v>
      </c>
      <c r="B1519" s="786"/>
      <c r="C1519" s="811" t="s">
        <v>713</v>
      </c>
      <c r="D1519" s="803" t="s">
        <v>713</v>
      </c>
      <c r="E1519" s="787"/>
      <c r="F1519" s="787" t="str">
        <f>IF($E1519 = "", "", VLOOKUP($E1519,'[1]levels of intervention'!$A$1:$B$12,2,FALSE))</f>
        <v/>
      </c>
      <c r="G1519" s="789"/>
      <c r="H1519" s="789" t="s">
        <v>834</v>
      </c>
      <c r="I1519" s="789" t="s">
        <v>1331</v>
      </c>
      <c r="J1519" s="789">
        <v>20000</v>
      </c>
      <c r="K1519" s="789">
        <v>1</v>
      </c>
      <c r="L1519" s="789"/>
      <c r="M1519" s="789"/>
      <c r="N1519" s="789"/>
      <c r="O1519" s="789">
        <v>1</v>
      </c>
      <c r="P1519" s="789">
        <v>4.3868299999999998</v>
      </c>
      <c r="Q1519" s="789">
        <v>4.3899999999999997</v>
      </c>
      <c r="R1519" s="790">
        <v>1</v>
      </c>
      <c r="S1519" s="790">
        <f t="shared" si="27"/>
        <v>1</v>
      </c>
      <c r="T1519" s="789"/>
      <c r="U1519" s="789"/>
    </row>
    <row r="1520" spans="1:21" ht="94.2" thickBot="1">
      <c r="A1520" s="785" t="s">
        <v>89</v>
      </c>
      <c r="B1520" s="786" t="s">
        <v>96</v>
      </c>
      <c r="C1520" t="s">
        <v>720</v>
      </c>
      <c r="D1520" s="787" t="s">
        <v>2716</v>
      </c>
      <c r="E1520" s="787" t="s">
        <v>2171</v>
      </c>
      <c r="F1520" s="787" t="str">
        <f>IF($E1520 = "", "", VLOOKUP($E1520,'[1]levels of intervention'!$A$1:$B$12,2,FALSE))</f>
        <v>primary</v>
      </c>
      <c r="G1520" s="831" t="s">
        <v>2717</v>
      </c>
      <c r="H1520" s="789" t="s">
        <v>863</v>
      </c>
      <c r="I1520" s="789" t="s">
        <v>1331</v>
      </c>
      <c r="J1520" s="789"/>
      <c r="K1520" s="789">
        <v>1</v>
      </c>
      <c r="L1520" s="789">
        <v>1</v>
      </c>
      <c r="M1520" s="789">
        <v>1</v>
      </c>
      <c r="N1520" s="789"/>
      <c r="O1520" s="789">
        <v>1</v>
      </c>
      <c r="P1520" s="789">
        <v>29.486000000000001</v>
      </c>
      <c r="Q1520" s="789">
        <v>29.49</v>
      </c>
      <c r="R1520" s="790">
        <v>1</v>
      </c>
      <c r="S1520" s="790">
        <f t="shared" si="27"/>
        <v>1</v>
      </c>
      <c r="T1520" s="789"/>
      <c r="U1520" s="789"/>
    </row>
    <row r="1521" spans="1:21" ht="94.2" thickBot="1">
      <c r="A1521" s="785" t="s">
        <v>89</v>
      </c>
      <c r="B1521" s="786"/>
      <c r="C1521" t="s">
        <v>720</v>
      </c>
      <c r="D1521" s="803" t="s">
        <v>2716</v>
      </c>
      <c r="E1521" s="787"/>
      <c r="F1521" s="787" t="str">
        <f>IF($E1521 = "", "", VLOOKUP($E1521,'[1]levels of intervention'!$A$1:$B$12,2,FALSE))</f>
        <v/>
      </c>
      <c r="G1521" s="831" t="s">
        <v>2717</v>
      </c>
      <c r="H1521" s="832" t="s">
        <v>858</v>
      </c>
      <c r="I1521" s="789"/>
      <c r="J1521" s="789"/>
      <c r="K1521" s="789">
        <v>1</v>
      </c>
      <c r="L1521" s="789">
        <v>1</v>
      </c>
      <c r="M1521" s="789">
        <v>1</v>
      </c>
      <c r="N1521" s="789"/>
      <c r="O1521" s="789">
        <v>1</v>
      </c>
      <c r="P1521" s="789">
        <v>590</v>
      </c>
      <c r="Q1521" s="789">
        <v>590</v>
      </c>
      <c r="R1521" s="790">
        <v>1</v>
      </c>
      <c r="S1521" s="790">
        <f t="shared" si="27"/>
        <v>1</v>
      </c>
      <c r="T1521" s="789"/>
      <c r="U1521" s="789"/>
    </row>
    <row r="1522" spans="1:21" ht="94.2" thickBot="1">
      <c r="A1522" s="797" t="s">
        <v>89</v>
      </c>
      <c r="B1522" s="797"/>
      <c r="C1522" t="s">
        <v>720</v>
      </c>
      <c r="D1522" s="798" t="s">
        <v>2716</v>
      </c>
      <c r="E1522" s="797"/>
      <c r="F1522" s="787" t="str">
        <f>IF($E1522 = "", "", VLOOKUP($E1522,'[1]levels of intervention'!$A$1:$B$12,2,FALSE))</f>
        <v/>
      </c>
      <c r="G1522" s="831" t="s">
        <v>2717</v>
      </c>
      <c r="H1522" s="797" t="s">
        <v>2695</v>
      </c>
      <c r="I1522" s="797" t="s">
        <v>1358</v>
      </c>
      <c r="J1522" s="798" t="s">
        <v>2674</v>
      </c>
      <c r="K1522" s="797"/>
      <c r="L1522" s="797"/>
      <c r="M1522" s="797"/>
      <c r="N1522" s="797"/>
      <c r="O1522" s="797">
        <v>0</v>
      </c>
      <c r="P1522" s="797"/>
      <c r="Q1522" s="797">
        <v>0</v>
      </c>
      <c r="R1522" s="797"/>
      <c r="S1522" s="790">
        <f t="shared" si="27"/>
        <v>1</v>
      </c>
      <c r="T1522" s="797"/>
      <c r="U1522" s="797"/>
    </row>
    <row r="1523" spans="1:21" ht="94.2" thickBot="1">
      <c r="A1523" s="797" t="s">
        <v>89</v>
      </c>
      <c r="B1523" s="797"/>
      <c r="C1523" t="s">
        <v>720</v>
      </c>
      <c r="D1523" s="798" t="s">
        <v>2716</v>
      </c>
      <c r="E1523" s="797"/>
      <c r="F1523" s="787" t="str">
        <f>IF($E1523 = "", "", VLOOKUP($E1523,'[1]levels of intervention'!$A$1:$B$12,2,FALSE))</f>
        <v/>
      </c>
      <c r="G1523" s="831" t="s">
        <v>2717</v>
      </c>
      <c r="H1523" s="797" t="s">
        <v>2696</v>
      </c>
      <c r="I1523" s="797" t="s">
        <v>1358</v>
      </c>
      <c r="J1523" s="798" t="s">
        <v>2674</v>
      </c>
      <c r="K1523" s="797"/>
      <c r="L1523" s="797"/>
      <c r="M1523" s="797"/>
      <c r="N1523" s="797"/>
      <c r="O1523" s="797">
        <v>0</v>
      </c>
      <c r="P1523" s="797"/>
      <c r="Q1523" s="797">
        <v>0</v>
      </c>
      <c r="R1523" s="797"/>
      <c r="S1523" s="790">
        <f t="shared" si="27"/>
        <v>1</v>
      </c>
      <c r="T1523" s="797"/>
      <c r="U1523" s="797"/>
    </row>
    <row r="1524" spans="1:21" ht="94.2" thickBot="1">
      <c r="A1524" s="797" t="s">
        <v>89</v>
      </c>
      <c r="B1524" s="797"/>
      <c r="C1524" t="s">
        <v>720</v>
      </c>
      <c r="D1524" s="798" t="s">
        <v>2716</v>
      </c>
      <c r="E1524" s="797"/>
      <c r="F1524" s="787" t="str">
        <f>IF($E1524 = "", "", VLOOKUP($E1524,'[1]levels of intervention'!$A$1:$B$12,2,FALSE))</f>
        <v/>
      </c>
      <c r="G1524" s="831" t="s">
        <v>2717</v>
      </c>
      <c r="H1524" s="797" t="s">
        <v>2697</v>
      </c>
      <c r="I1524" s="797" t="s">
        <v>1358</v>
      </c>
      <c r="J1524" s="798" t="s">
        <v>2674</v>
      </c>
      <c r="K1524" s="797"/>
      <c r="L1524" s="797"/>
      <c r="M1524" s="797"/>
      <c r="N1524" s="797"/>
      <c r="O1524" s="797">
        <v>0</v>
      </c>
      <c r="P1524" s="797"/>
      <c r="Q1524" s="797">
        <v>0</v>
      </c>
      <c r="R1524" s="797"/>
      <c r="S1524" s="790">
        <f t="shared" si="27"/>
        <v>1</v>
      </c>
      <c r="T1524" s="797"/>
      <c r="U1524" s="797"/>
    </row>
    <row r="1525" spans="1:21" ht="94.2" thickBot="1">
      <c r="A1525" s="797" t="s">
        <v>89</v>
      </c>
      <c r="B1525" s="797"/>
      <c r="C1525" t="s">
        <v>720</v>
      </c>
      <c r="D1525" s="798" t="s">
        <v>2716</v>
      </c>
      <c r="E1525" s="797"/>
      <c r="F1525" s="787" t="str">
        <f>IF($E1525 = "", "", VLOOKUP($E1525,'[1]levels of intervention'!$A$1:$B$12,2,FALSE))</f>
        <v/>
      </c>
      <c r="G1525" s="831" t="s">
        <v>2717</v>
      </c>
      <c r="H1525" s="797" t="s">
        <v>2698</v>
      </c>
      <c r="I1525" s="797" t="s">
        <v>1358</v>
      </c>
      <c r="J1525" s="798" t="s">
        <v>2699</v>
      </c>
      <c r="K1525" s="797"/>
      <c r="L1525" s="797"/>
      <c r="M1525" s="797"/>
      <c r="N1525" s="797"/>
      <c r="O1525" s="797">
        <v>0</v>
      </c>
      <c r="P1525" s="797"/>
      <c r="Q1525" s="797">
        <v>0</v>
      </c>
      <c r="R1525" s="797"/>
      <c r="S1525" s="790">
        <f t="shared" si="27"/>
        <v>1</v>
      </c>
      <c r="T1525" s="797"/>
      <c r="U1525" s="797"/>
    </row>
    <row r="1526" spans="1:21" ht="94.2" thickBot="1">
      <c r="A1526" s="797" t="s">
        <v>89</v>
      </c>
      <c r="B1526" s="797"/>
      <c r="C1526" t="s">
        <v>720</v>
      </c>
      <c r="D1526" s="798" t="s">
        <v>2716</v>
      </c>
      <c r="E1526" s="797"/>
      <c r="F1526" s="787" t="str">
        <f>IF($E1526 = "", "", VLOOKUP($E1526,'[1]levels of intervention'!$A$1:$B$12,2,FALSE))</f>
        <v/>
      </c>
      <c r="G1526" s="831" t="s">
        <v>2717</v>
      </c>
      <c r="H1526" s="797" t="s">
        <v>2700</v>
      </c>
      <c r="I1526" s="797" t="s">
        <v>1358</v>
      </c>
      <c r="J1526" s="798" t="s">
        <v>2701</v>
      </c>
      <c r="K1526" s="797"/>
      <c r="L1526" s="797"/>
      <c r="M1526" s="797"/>
      <c r="N1526" s="797"/>
      <c r="O1526" s="797">
        <v>0</v>
      </c>
      <c r="P1526" s="797"/>
      <c r="Q1526" s="797">
        <v>0</v>
      </c>
      <c r="R1526" s="797"/>
      <c r="S1526" s="790">
        <f t="shared" si="27"/>
        <v>1</v>
      </c>
      <c r="T1526" s="797"/>
      <c r="U1526" s="797"/>
    </row>
    <row r="1527" spans="1:21" ht="94.2" thickBot="1">
      <c r="A1527" s="797" t="s">
        <v>89</v>
      </c>
      <c r="B1527" s="797"/>
      <c r="C1527" t="s">
        <v>720</v>
      </c>
      <c r="D1527" s="798" t="s">
        <v>2716</v>
      </c>
      <c r="E1527" s="797"/>
      <c r="F1527" s="787" t="str">
        <f>IF($E1527 = "", "", VLOOKUP($E1527,'[1]levels of intervention'!$A$1:$B$12,2,FALSE))</f>
        <v/>
      </c>
      <c r="G1527" s="831" t="s">
        <v>2717</v>
      </c>
      <c r="H1527" s="797" t="s">
        <v>2702</v>
      </c>
      <c r="I1527" s="797" t="s">
        <v>1358</v>
      </c>
      <c r="J1527" s="798" t="s">
        <v>2703</v>
      </c>
      <c r="K1527" s="797"/>
      <c r="L1527" s="797"/>
      <c r="M1527" s="797"/>
      <c r="N1527" s="797"/>
      <c r="O1527" s="797">
        <v>0</v>
      </c>
      <c r="P1527" s="797"/>
      <c r="Q1527" s="797">
        <v>0</v>
      </c>
      <c r="R1527" s="797"/>
      <c r="S1527" s="790">
        <f t="shared" si="27"/>
        <v>1</v>
      </c>
      <c r="T1527" s="797"/>
      <c r="U1527" s="797"/>
    </row>
    <row r="1528" spans="1:21" ht="94.2" thickBot="1">
      <c r="A1528" s="797" t="s">
        <v>89</v>
      </c>
      <c r="B1528" s="797"/>
      <c r="C1528" t="s">
        <v>720</v>
      </c>
      <c r="D1528" s="798" t="s">
        <v>2716</v>
      </c>
      <c r="E1528" s="797"/>
      <c r="F1528" s="787" t="str">
        <f>IF($E1528 = "", "", VLOOKUP($E1528,'[1]levels of intervention'!$A$1:$B$12,2,FALSE))</f>
        <v/>
      </c>
      <c r="G1528" s="831" t="s">
        <v>2717</v>
      </c>
      <c r="H1528" s="797" t="s">
        <v>2704</v>
      </c>
      <c r="I1528" s="797" t="s">
        <v>1358</v>
      </c>
      <c r="J1528" s="797"/>
      <c r="K1528" s="797"/>
      <c r="L1528" s="797"/>
      <c r="M1528" s="797"/>
      <c r="N1528" s="797"/>
      <c r="O1528" s="797">
        <v>0</v>
      </c>
      <c r="P1528" s="797"/>
      <c r="Q1528" s="797">
        <v>0</v>
      </c>
      <c r="R1528" s="797"/>
      <c r="S1528" s="790">
        <f t="shared" si="27"/>
        <v>1</v>
      </c>
      <c r="T1528" s="797"/>
      <c r="U1528" s="797"/>
    </row>
    <row r="1529" spans="1:21" ht="94.2" thickBot="1">
      <c r="A1529" s="785" t="s">
        <v>89</v>
      </c>
      <c r="B1529" s="786"/>
      <c r="C1529" t="s">
        <v>720</v>
      </c>
      <c r="D1529" s="803" t="s">
        <v>2716</v>
      </c>
      <c r="E1529" s="787"/>
      <c r="F1529" s="787" t="str">
        <f>IF($E1529 = "", "", VLOOKUP($E1529,'[1]levels of intervention'!$A$1:$B$12,2,FALSE))</f>
        <v/>
      </c>
      <c r="G1529" s="831" t="s">
        <v>2717</v>
      </c>
      <c r="H1529" s="789" t="s">
        <v>943</v>
      </c>
      <c r="I1529" s="789" t="s">
        <v>1331</v>
      </c>
      <c r="J1529" s="789"/>
      <c r="K1529" s="789">
        <v>1</v>
      </c>
      <c r="L1529" s="789">
        <v>1</v>
      </c>
      <c r="M1529" s="789">
        <v>1</v>
      </c>
      <c r="N1529" s="789"/>
      <c r="O1529" s="789">
        <v>1</v>
      </c>
      <c r="P1529" s="789">
        <v>646.64</v>
      </c>
      <c r="Q1529" s="789">
        <v>646.64</v>
      </c>
      <c r="R1529" s="790">
        <v>1</v>
      </c>
      <c r="S1529" s="790">
        <f t="shared" si="27"/>
        <v>1</v>
      </c>
      <c r="T1529" s="789"/>
      <c r="U1529" s="789"/>
    </row>
    <row r="1530" spans="1:21" ht="94.2" thickBot="1">
      <c r="A1530" s="785" t="s">
        <v>89</v>
      </c>
      <c r="B1530" s="786"/>
      <c r="C1530" t="s">
        <v>720</v>
      </c>
      <c r="D1530" s="803" t="s">
        <v>2716</v>
      </c>
      <c r="E1530" s="787"/>
      <c r="F1530" s="787" t="str">
        <f>IF($E1530 = "", "", VLOOKUP($E1530,'[1]levels of intervention'!$A$1:$B$12,2,FALSE))</f>
        <v/>
      </c>
      <c r="G1530" s="831" t="s">
        <v>2717</v>
      </c>
      <c r="H1530" s="789" t="s">
        <v>940</v>
      </c>
      <c r="I1530" s="789" t="s">
        <v>1331</v>
      </c>
      <c r="J1530" s="789"/>
      <c r="K1530" s="789">
        <v>2</v>
      </c>
      <c r="L1530" s="789">
        <v>1</v>
      </c>
      <c r="M1530" s="789">
        <v>1</v>
      </c>
      <c r="N1530" s="789"/>
      <c r="O1530" s="789">
        <v>2</v>
      </c>
      <c r="P1530" s="789">
        <v>312.51</v>
      </c>
      <c r="Q1530" s="789">
        <v>625.02</v>
      </c>
      <c r="R1530" s="790">
        <v>1</v>
      </c>
      <c r="S1530" s="790">
        <f t="shared" si="27"/>
        <v>1</v>
      </c>
      <c r="T1530" s="789"/>
      <c r="U1530" s="789"/>
    </row>
    <row r="1531" spans="1:21" ht="94.2" thickBot="1">
      <c r="A1531" s="785" t="s">
        <v>89</v>
      </c>
      <c r="B1531" s="786" t="s">
        <v>96</v>
      </c>
      <c r="C1531" s="811" t="s">
        <v>721</v>
      </c>
      <c r="D1531" s="787" t="s">
        <v>721</v>
      </c>
      <c r="E1531" s="787" t="s">
        <v>2171</v>
      </c>
      <c r="F1531" s="787" t="str">
        <f>IF($E1531 = "", "", VLOOKUP($E1531,'[1]levels of intervention'!$A$1:$B$12,2,FALSE))</f>
        <v>primary</v>
      </c>
      <c r="G1531" s="831" t="s">
        <v>2717</v>
      </c>
      <c r="H1531" s="789" t="s">
        <v>863</v>
      </c>
      <c r="I1531" s="789" t="s">
        <v>1331</v>
      </c>
      <c r="J1531" s="789"/>
      <c r="K1531" s="789">
        <v>1</v>
      </c>
      <c r="L1531" s="789">
        <v>1</v>
      </c>
      <c r="M1531" s="789">
        <v>1</v>
      </c>
      <c r="N1531" s="789"/>
      <c r="O1531" s="789">
        <v>1</v>
      </c>
      <c r="P1531" s="789">
        <v>29.486000000000001</v>
      </c>
      <c r="Q1531" s="789">
        <v>29.49</v>
      </c>
      <c r="R1531" s="790">
        <v>1</v>
      </c>
      <c r="S1531" s="790">
        <f t="shared" si="27"/>
        <v>1</v>
      </c>
      <c r="T1531" s="789"/>
      <c r="U1531" s="789"/>
    </row>
    <row r="1532" spans="1:21" ht="94.2" thickBot="1">
      <c r="A1532" s="785" t="s">
        <v>89</v>
      </c>
      <c r="B1532" s="786"/>
      <c r="C1532" s="811" t="s">
        <v>721</v>
      </c>
      <c r="D1532" s="803" t="s">
        <v>721</v>
      </c>
      <c r="E1532" s="787"/>
      <c r="F1532" s="787" t="str">
        <f>IF($E1532 = "", "", VLOOKUP($E1532,'[1]levels of intervention'!$A$1:$B$12,2,FALSE))</f>
        <v/>
      </c>
      <c r="G1532" s="831" t="s">
        <v>2717</v>
      </c>
      <c r="H1532" s="832" t="s">
        <v>858</v>
      </c>
      <c r="I1532" s="789"/>
      <c r="J1532" s="789"/>
      <c r="K1532" s="789">
        <v>1</v>
      </c>
      <c r="L1532" s="789">
        <v>1</v>
      </c>
      <c r="M1532" s="789">
        <v>1</v>
      </c>
      <c r="N1532" s="789"/>
      <c r="O1532" s="789">
        <v>1</v>
      </c>
      <c r="P1532" s="789">
        <v>590</v>
      </c>
      <c r="Q1532" s="789">
        <v>590</v>
      </c>
      <c r="R1532" s="790">
        <v>1</v>
      </c>
      <c r="S1532" s="790">
        <f t="shared" si="27"/>
        <v>1</v>
      </c>
      <c r="T1532" s="789"/>
      <c r="U1532" s="789"/>
    </row>
    <row r="1533" spans="1:21" ht="94.2" thickBot="1">
      <c r="A1533" s="797" t="s">
        <v>89</v>
      </c>
      <c r="B1533" s="797"/>
      <c r="C1533" s="811" t="s">
        <v>721</v>
      </c>
      <c r="D1533" s="798" t="s">
        <v>721</v>
      </c>
      <c r="E1533" s="797"/>
      <c r="F1533" s="787" t="str">
        <f>IF($E1533 = "", "", VLOOKUP($E1533,'[1]levels of intervention'!$A$1:$B$12,2,FALSE))</f>
        <v/>
      </c>
      <c r="G1533" s="831" t="s">
        <v>2717</v>
      </c>
      <c r="H1533" s="797" t="s">
        <v>2697</v>
      </c>
      <c r="I1533" s="797" t="s">
        <v>1358</v>
      </c>
      <c r="J1533" s="798" t="s">
        <v>2674</v>
      </c>
      <c r="K1533" s="797"/>
      <c r="L1533" s="797"/>
      <c r="M1533" s="797"/>
      <c r="N1533" s="797"/>
      <c r="O1533" s="797">
        <v>0</v>
      </c>
      <c r="P1533" s="797"/>
      <c r="Q1533" s="797">
        <v>0</v>
      </c>
      <c r="R1533" s="797"/>
      <c r="S1533" s="790">
        <f t="shared" si="27"/>
        <v>1</v>
      </c>
      <c r="T1533" s="797"/>
      <c r="U1533" s="797"/>
    </row>
    <row r="1534" spans="1:21" ht="94.2" thickBot="1">
      <c r="A1534" s="797" t="s">
        <v>89</v>
      </c>
      <c r="B1534" s="797"/>
      <c r="C1534" s="811" t="s">
        <v>721</v>
      </c>
      <c r="D1534" s="798" t="s">
        <v>721</v>
      </c>
      <c r="E1534" s="797"/>
      <c r="F1534" s="787" t="str">
        <f>IF($E1534 = "", "", VLOOKUP($E1534,'[1]levels of intervention'!$A$1:$B$12,2,FALSE))</f>
        <v/>
      </c>
      <c r="G1534" s="831" t="s">
        <v>2717</v>
      </c>
      <c r="H1534" s="797" t="s">
        <v>2698</v>
      </c>
      <c r="I1534" s="797" t="s">
        <v>1358</v>
      </c>
      <c r="J1534" s="798" t="s">
        <v>2699</v>
      </c>
      <c r="K1534" s="797"/>
      <c r="L1534" s="797"/>
      <c r="M1534" s="797"/>
      <c r="N1534" s="797"/>
      <c r="O1534" s="797">
        <v>0</v>
      </c>
      <c r="P1534" s="797"/>
      <c r="Q1534" s="797">
        <v>0</v>
      </c>
      <c r="R1534" s="797"/>
      <c r="S1534" s="790">
        <f t="shared" si="27"/>
        <v>1</v>
      </c>
      <c r="T1534" s="797"/>
      <c r="U1534" s="797"/>
    </row>
    <row r="1535" spans="1:21" ht="94.2" thickBot="1">
      <c r="A1535" s="797" t="s">
        <v>89</v>
      </c>
      <c r="B1535" s="797"/>
      <c r="C1535" s="811" t="s">
        <v>721</v>
      </c>
      <c r="D1535" s="798" t="s">
        <v>721</v>
      </c>
      <c r="E1535" s="797"/>
      <c r="F1535" s="787" t="str">
        <f>IF($E1535 = "", "", VLOOKUP($E1535,'[1]levels of intervention'!$A$1:$B$12,2,FALSE))</f>
        <v/>
      </c>
      <c r="G1535" s="831" t="s">
        <v>2717</v>
      </c>
      <c r="H1535" s="797" t="s">
        <v>2700</v>
      </c>
      <c r="I1535" s="797" t="s">
        <v>1358</v>
      </c>
      <c r="J1535" s="798" t="s">
        <v>2701</v>
      </c>
      <c r="K1535" s="797"/>
      <c r="L1535" s="797"/>
      <c r="M1535" s="797"/>
      <c r="N1535" s="797"/>
      <c r="O1535" s="797">
        <v>0</v>
      </c>
      <c r="P1535" s="797"/>
      <c r="Q1535" s="797">
        <v>0</v>
      </c>
      <c r="R1535" s="797"/>
      <c r="S1535" s="790">
        <f t="shared" si="27"/>
        <v>1</v>
      </c>
      <c r="T1535" s="797"/>
      <c r="U1535" s="797"/>
    </row>
    <row r="1536" spans="1:21" ht="94.2" thickBot="1">
      <c r="A1536" s="797" t="s">
        <v>89</v>
      </c>
      <c r="B1536" s="797"/>
      <c r="C1536" s="811" t="s">
        <v>721</v>
      </c>
      <c r="D1536" s="798" t="s">
        <v>721</v>
      </c>
      <c r="E1536" s="797"/>
      <c r="F1536" s="787" t="str">
        <f>IF($E1536 = "", "", VLOOKUP($E1536,'[1]levels of intervention'!$A$1:$B$12,2,FALSE))</f>
        <v/>
      </c>
      <c r="G1536" s="831" t="s">
        <v>2717</v>
      </c>
      <c r="H1536" s="797" t="s">
        <v>2702</v>
      </c>
      <c r="I1536" s="797" t="s">
        <v>1358</v>
      </c>
      <c r="J1536" s="798" t="s">
        <v>2703</v>
      </c>
      <c r="K1536" s="797"/>
      <c r="L1536" s="797"/>
      <c r="M1536" s="797"/>
      <c r="N1536" s="797"/>
      <c r="O1536" s="797">
        <v>0</v>
      </c>
      <c r="P1536" s="797"/>
      <c r="Q1536" s="797">
        <v>0</v>
      </c>
      <c r="R1536" s="797"/>
      <c r="S1536" s="790">
        <f t="shared" si="27"/>
        <v>1</v>
      </c>
      <c r="T1536" s="797"/>
      <c r="U1536" s="797"/>
    </row>
    <row r="1537" spans="1:21" ht="94.2" thickBot="1">
      <c r="A1537" s="797" t="s">
        <v>89</v>
      </c>
      <c r="B1537" s="797"/>
      <c r="C1537" s="811" t="s">
        <v>721</v>
      </c>
      <c r="D1537" s="798" t="s">
        <v>721</v>
      </c>
      <c r="E1537" s="797"/>
      <c r="F1537" s="787" t="str">
        <f>IF($E1537 = "", "", VLOOKUP($E1537,'[1]levels of intervention'!$A$1:$B$12,2,FALSE))</f>
        <v/>
      </c>
      <c r="G1537" s="831" t="s">
        <v>2717</v>
      </c>
      <c r="H1537" s="797" t="s">
        <v>2704</v>
      </c>
      <c r="I1537" s="797" t="s">
        <v>1358</v>
      </c>
      <c r="J1537" s="797"/>
      <c r="K1537" s="797"/>
      <c r="L1537" s="797"/>
      <c r="M1537" s="797"/>
      <c r="N1537" s="797"/>
      <c r="O1537" s="797">
        <v>0</v>
      </c>
      <c r="P1537" s="797"/>
      <c r="Q1537" s="797">
        <v>0</v>
      </c>
      <c r="R1537" s="797"/>
      <c r="S1537" s="790">
        <f t="shared" si="27"/>
        <v>1</v>
      </c>
      <c r="T1537" s="797"/>
      <c r="U1537" s="797"/>
    </row>
    <row r="1538" spans="1:21" ht="94.2" thickBot="1">
      <c r="A1538" s="785" t="s">
        <v>89</v>
      </c>
      <c r="B1538" s="786"/>
      <c r="C1538" s="811" t="s">
        <v>721</v>
      </c>
      <c r="D1538" s="803" t="s">
        <v>721</v>
      </c>
      <c r="E1538" s="787"/>
      <c r="F1538" s="787" t="str">
        <f>IF($E1538 = "", "", VLOOKUP($E1538,'[1]levels of intervention'!$A$1:$B$12,2,FALSE))</f>
        <v/>
      </c>
      <c r="G1538" s="831" t="s">
        <v>2717</v>
      </c>
      <c r="H1538" s="789" t="s">
        <v>943</v>
      </c>
      <c r="I1538" s="789" t="s">
        <v>1331</v>
      </c>
      <c r="J1538" s="789"/>
      <c r="K1538" s="789">
        <v>1</v>
      </c>
      <c r="L1538" s="789">
        <v>1</v>
      </c>
      <c r="M1538" s="789">
        <v>1</v>
      </c>
      <c r="N1538" s="789"/>
      <c r="O1538" s="789">
        <v>1</v>
      </c>
      <c r="P1538" s="789">
        <v>646.64</v>
      </c>
      <c r="Q1538" s="789">
        <v>646.64</v>
      </c>
      <c r="R1538" s="790">
        <v>1</v>
      </c>
      <c r="S1538" s="790">
        <f t="shared" si="27"/>
        <v>1</v>
      </c>
      <c r="T1538" s="789"/>
      <c r="U1538" s="789"/>
    </row>
    <row r="1539" spans="1:21" ht="94.2" thickBot="1">
      <c r="A1539" s="785" t="s">
        <v>89</v>
      </c>
      <c r="B1539" s="786"/>
      <c r="C1539" s="811" t="s">
        <v>721</v>
      </c>
      <c r="D1539" s="803" t="s">
        <v>721</v>
      </c>
      <c r="E1539" s="787"/>
      <c r="F1539" s="787" t="str">
        <f>IF($E1539 = "", "", VLOOKUP($E1539,'[1]levels of intervention'!$A$1:$B$12,2,FALSE))</f>
        <v/>
      </c>
      <c r="G1539" s="831" t="s">
        <v>2717</v>
      </c>
      <c r="H1539" s="789" t="s">
        <v>940</v>
      </c>
      <c r="I1539" s="789" t="s">
        <v>1331</v>
      </c>
      <c r="J1539" s="789"/>
      <c r="K1539" s="789">
        <v>1</v>
      </c>
      <c r="L1539" s="789">
        <v>1</v>
      </c>
      <c r="M1539" s="789">
        <v>1</v>
      </c>
      <c r="N1539" s="789"/>
      <c r="O1539" s="789">
        <v>1</v>
      </c>
      <c r="P1539" s="789">
        <v>312.51</v>
      </c>
      <c r="Q1539" s="789">
        <v>312.51</v>
      </c>
      <c r="R1539" s="790">
        <v>1</v>
      </c>
      <c r="S1539" s="790">
        <f t="shared" si="27"/>
        <v>1</v>
      </c>
      <c r="T1539" s="789"/>
      <c r="U1539" s="789"/>
    </row>
    <row r="1540" spans="1:21" ht="47.4" thickBot="1">
      <c r="A1540" s="797" t="s">
        <v>89</v>
      </c>
      <c r="B1540" s="797" t="s">
        <v>96</v>
      </c>
      <c r="C1540" s="811" t="s">
        <v>714</v>
      </c>
      <c r="D1540" s="798" t="s">
        <v>714</v>
      </c>
      <c r="E1540" s="797"/>
      <c r="F1540" s="787" t="str">
        <f>IF($E1540 = "", "", VLOOKUP($E1540,'[1]levels of intervention'!$A$1:$B$12,2,FALSE))</f>
        <v/>
      </c>
      <c r="G1540" s="797"/>
      <c r="H1540" s="797" t="s">
        <v>2718</v>
      </c>
      <c r="I1540" s="797" t="s">
        <v>1358</v>
      </c>
      <c r="J1540" s="797"/>
      <c r="K1540" s="797"/>
      <c r="L1540" s="797"/>
      <c r="M1540" s="797"/>
      <c r="N1540" s="797"/>
      <c r="O1540" s="797">
        <v>0</v>
      </c>
      <c r="P1540" s="797"/>
      <c r="Q1540" s="797">
        <v>0</v>
      </c>
      <c r="R1540" s="797"/>
      <c r="S1540" s="790">
        <f t="shared" ref="S1540:S1603" si="28">IF(R1540="",1,R1540)</f>
        <v>1</v>
      </c>
      <c r="T1540" s="797"/>
      <c r="U1540" s="797"/>
    </row>
    <row r="1541" spans="1:21" ht="16.2" thickBot="1">
      <c r="A1541" s="797" t="s">
        <v>89</v>
      </c>
      <c r="B1541" s="797"/>
      <c r="C1541" s="811" t="s">
        <v>714</v>
      </c>
      <c r="D1541" s="798" t="s">
        <v>714</v>
      </c>
      <c r="E1541" s="797"/>
      <c r="F1541" s="787" t="str">
        <f>IF($E1541 = "", "", VLOOKUP($E1541,'[1]levels of intervention'!$A$1:$B$12,2,FALSE))</f>
        <v/>
      </c>
      <c r="G1541" s="797"/>
      <c r="H1541" s="797" t="s">
        <v>2708</v>
      </c>
      <c r="I1541" s="797" t="s">
        <v>1358</v>
      </c>
      <c r="J1541" s="798" t="s">
        <v>2674</v>
      </c>
      <c r="K1541" s="797"/>
      <c r="L1541" s="797"/>
      <c r="M1541" s="797"/>
      <c r="N1541" s="797"/>
      <c r="O1541" s="797">
        <v>0</v>
      </c>
      <c r="P1541" s="797"/>
      <c r="Q1541" s="797">
        <v>0</v>
      </c>
      <c r="R1541" s="797"/>
      <c r="S1541" s="790">
        <f t="shared" si="28"/>
        <v>1</v>
      </c>
      <c r="T1541" s="797"/>
      <c r="U1541" s="797"/>
    </row>
    <row r="1542" spans="1:21" ht="16.2" thickBot="1">
      <c r="A1542" s="797" t="s">
        <v>89</v>
      </c>
      <c r="B1542" s="797"/>
      <c r="C1542" s="811" t="s">
        <v>714</v>
      </c>
      <c r="D1542" s="798" t="s">
        <v>714</v>
      </c>
      <c r="E1542" s="797"/>
      <c r="F1542" s="787" t="str">
        <f>IF($E1542 = "", "", VLOOKUP($E1542,'[1]levels of intervention'!$A$1:$B$12,2,FALSE))</f>
        <v/>
      </c>
      <c r="G1542" s="797"/>
      <c r="H1542" s="797" t="s">
        <v>2709</v>
      </c>
      <c r="I1542" s="797" t="s">
        <v>1358</v>
      </c>
      <c r="J1542" s="797"/>
      <c r="K1542" s="797"/>
      <c r="L1542" s="797"/>
      <c r="M1542" s="797"/>
      <c r="N1542" s="797"/>
      <c r="O1542" s="797">
        <v>0</v>
      </c>
      <c r="P1542" s="797"/>
      <c r="Q1542" s="797">
        <v>0</v>
      </c>
      <c r="R1542" s="797"/>
      <c r="S1542" s="790">
        <f t="shared" si="28"/>
        <v>1</v>
      </c>
      <c r="T1542" s="797"/>
      <c r="U1542" s="797"/>
    </row>
    <row r="1543" spans="1:21" ht="16.2" thickBot="1">
      <c r="A1543" s="797" t="s">
        <v>89</v>
      </c>
      <c r="B1543" s="797"/>
      <c r="C1543" s="811" t="s">
        <v>714</v>
      </c>
      <c r="D1543" s="798" t="s">
        <v>714</v>
      </c>
      <c r="E1543" s="797"/>
      <c r="F1543" s="787" t="str">
        <f>IF($E1543 = "", "", VLOOKUP($E1543,'[1]levels of intervention'!$A$1:$B$12,2,FALSE))</f>
        <v/>
      </c>
      <c r="G1543" s="797"/>
      <c r="H1543" s="797" t="s">
        <v>2710</v>
      </c>
      <c r="I1543" s="797" t="s">
        <v>1358</v>
      </c>
      <c r="J1543" s="797"/>
      <c r="K1543" s="797"/>
      <c r="L1543" s="797"/>
      <c r="M1543" s="797"/>
      <c r="N1543" s="797"/>
      <c r="O1543" s="797">
        <v>0</v>
      </c>
      <c r="P1543" s="797"/>
      <c r="Q1543" s="797">
        <v>0</v>
      </c>
      <c r="R1543" s="797"/>
      <c r="S1543" s="790">
        <f t="shared" si="28"/>
        <v>1</v>
      </c>
      <c r="T1543" s="797"/>
      <c r="U1543" s="797"/>
    </row>
    <row r="1544" spans="1:21" ht="94.2" thickBot="1">
      <c r="A1544" s="785" t="s">
        <v>89</v>
      </c>
      <c r="B1544" s="786"/>
      <c r="C1544" s="811" t="s">
        <v>714</v>
      </c>
      <c r="D1544" s="803" t="s">
        <v>714</v>
      </c>
      <c r="E1544" s="787"/>
      <c r="F1544" s="787" t="str">
        <f>IF($E1544 = "", "", VLOOKUP($E1544,'[1]levels of intervention'!$A$1:$B$12,2,FALSE))</f>
        <v/>
      </c>
      <c r="G1544" s="831" t="s">
        <v>2717</v>
      </c>
      <c r="H1544" s="832" t="s">
        <v>858</v>
      </c>
      <c r="I1544" s="789"/>
      <c r="J1544" s="789"/>
      <c r="K1544" s="789">
        <v>1</v>
      </c>
      <c r="L1544" s="789">
        <v>1</v>
      </c>
      <c r="M1544" s="789">
        <v>1</v>
      </c>
      <c r="N1544" s="789"/>
      <c r="O1544" s="789">
        <v>1</v>
      </c>
      <c r="P1544" s="789">
        <v>590</v>
      </c>
      <c r="Q1544" s="789">
        <v>590</v>
      </c>
      <c r="R1544" s="790">
        <v>1</v>
      </c>
      <c r="S1544" s="790">
        <f t="shared" si="28"/>
        <v>1</v>
      </c>
      <c r="T1544" s="789"/>
      <c r="U1544" s="789"/>
    </row>
    <row r="1545" spans="1:21" ht="31.8" thickBot="1">
      <c r="A1545" s="785" t="s">
        <v>89</v>
      </c>
      <c r="B1545" s="786"/>
      <c r="C1545" s="811" t="s">
        <v>714</v>
      </c>
      <c r="D1545" s="803" t="s">
        <v>714</v>
      </c>
      <c r="E1545" s="787"/>
      <c r="F1545" s="787" t="str">
        <f>IF($E1545 = "", "", VLOOKUP($E1545,'[1]levels of intervention'!$A$1:$B$12,2,FALSE))</f>
        <v/>
      </c>
      <c r="G1545" s="789"/>
      <c r="H1545" s="789" t="s">
        <v>2711</v>
      </c>
      <c r="I1545" s="789" t="s">
        <v>1358</v>
      </c>
      <c r="J1545" s="789" t="s">
        <v>2712</v>
      </c>
      <c r="K1545" s="813" t="s">
        <v>2713</v>
      </c>
      <c r="L1545" s="789"/>
      <c r="M1545" s="789"/>
      <c r="N1545" s="789"/>
      <c r="O1545" s="789">
        <v>0</v>
      </c>
      <c r="P1545" s="789"/>
      <c r="Q1545" s="789">
        <v>0</v>
      </c>
      <c r="R1545" s="789"/>
      <c r="S1545" s="790">
        <f t="shared" si="28"/>
        <v>1</v>
      </c>
      <c r="T1545" s="789"/>
      <c r="U1545" s="789"/>
    </row>
    <row r="1546" spans="1:21" ht="94.2" thickBot="1">
      <c r="A1546" s="785" t="s">
        <v>89</v>
      </c>
      <c r="B1546" s="786"/>
      <c r="C1546" s="811" t="s">
        <v>714</v>
      </c>
      <c r="D1546" s="803" t="s">
        <v>714</v>
      </c>
      <c r="E1546" s="787"/>
      <c r="F1546" s="787" t="str">
        <f>IF($E1546 = "", "", VLOOKUP($E1546,'[1]levels of intervention'!$A$1:$B$12,2,FALSE))</f>
        <v/>
      </c>
      <c r="G1546" s="789"/>
      <c r="H1546" s="789" t="s">
        <v>2719</v>
      </c>
      <c r="I1546" s="789" t="s">
        <v>1331</v>
      </c>
      <c r="J1546" s="789"/>
      <c r="K1546" s="789">
        <v>1</v>
      </c>
      <c r="L1546" s="789">
        <v>1</v>
      </c>
      <c r="M1546" s="789">
        <v>1</v>
      </c>
      <c r="N1546" s="789" t="s">
        <v>1341</v>
      </c>
      <c r="O1546" s="789">
        <v>1</v>
      </c>
      <c r="P1546" s="789">
        <v>585.84</v>
      </c>
      <c r="Q1546" s="789">
        <v>585.84</v>
      </c>
      <c r="R1546" s="790">
        <v>1</v>
      </c>
      <c r="S1546" s="790">
        <f t="shared" si="28"/>
        <v>1</v>
      </c>
      <c r="T1546" s="789"/>
      <c r="U1546" s="802" t="s">
        <v>2209</v>
      </c>
    </row>
    <row r="1547" spans="1:21" ht="94.2" thickBot="1">
      <c r="A1547" s="785" t="s">
        <v>89</v>
      </c>
      <c r="B1547" s="786"/>
      <c r="C1547" s="811" t="s">
        <v>714</v>
      </c>
      <c r="D1547" s="803" t="s">
        <v>714</v>
      </c>
      <c r="E1547" s="787"/>
      <c r="F1547" s="787" t="str">
        <f>IF($E1547 = "", "", VLOOKUP($E1547,'[1]levels of intervention'!$A$1:$B$12,2,FALSE))</f>
        <v/>
      </c>
      <c r="G1547" s="789"/>
      <c r="H1547" s="789" t="s">
        <v>940</v>
      </c>
      <c r="I1547" s="789" t="s">
        <v>1331</v>
      </c>
      <c r="J1547" s="789"/>
      <c r="K1547" s="789">
        <v>2</v>
      </c>
      <c r="L1547" s="789">
        <v>1</v>
      </c>
      <c r="M1547" s="789">
        <v>1</v>
      </c>
      <c r="N1547" s="789"/>
      <c r="O1547" s="789">
        <v>2</v>
      </c>
      <c r="P1547" s="789">
        <v>312.51</v>
      </c>
      <c r="Q1547" s="789">
        <v>625.02</v>
      </c>
      <c r="R1547" s="790">
        <v>1</v>
      </c>
      <c r="S1547" s="790">
        <f t="shared" si="28"/>
        <v>1</v>
      </c>
      <c r="T1547" s="789"/>
      <c r="U1547" s="789"/>
    </row>
    <row r="1548" spans="1:21" ht="47.4" thickBot="1">
      <c r="A1548" s="797" t="s">
        <v>89</v>
      </c>
      <c r="B1548" s="797" t="s">
        <v>96</v>
      </c>
      <c r="C1548" s="811" t="s">
        <v>715</v>
      </c>
      <c r="D1548" s="798" t="s">
        <v>715</v>
      </c>
      <c r="E1548" s="797"/>
      <c r="F1548" s="787" t="str">
        <f>IF($E1548 = "", "", VLOOKUP($E1548,'[1]levels of intervention'!$A$1:$B$12,2,FALSE))</f>
        <v/>
      </c>
      <c r="G1548" s="797"/>
      <c r="H1548" s="797" t="s">
        <v>2718</v>
      </c>
      <c r="I1548" s="797" t="s">
        <v>1358</v>
      </c>
      <c r="J1548" s="797"/>
      <c r="K1548" s="797"/>
      <c r="L1548" s="797"/>
      <c r="M1548" s="797"/>
      <c r="N1548" s="797"/>
      <c r="O1548" s="797">
        <v>0</v>
      </c>
      <c r="P1548" s="797"/>
      <c r="Q1548" s="797">
        <v>0</v>
      </c>
      <c r="R1548" s="797"/>
      <c r="S1548" s="790">
        <f t="shared" si="28"/>
        <v>1</v>
      </c>
      <c r="T1548" s="797"/>
      <c r="U1548" s="797"/>
    </row>
    <row r="1549" spans="1:21" ht="16.2" thickBot="1">
      <c r="A1549" s="797" t="s">
        <v>89</v>
      </c>
      <c r="B1549" s="797"/>
      <c r="C1549" s="811" t="s">
        <v>715</v>
      </c>
      <c r="D1549" s="798" t="s">
        <v>715</v>
      </c>
      <c r="E1549" s="797"/>
      <c r="F1549" s="787" t="str">
        <f>IF($E1549 = "", "", VLOOKUP($E1549,'[1]levels of intervention'!$A$1:$B$12,2,FALSE))</f>
        <v/>
      </c>
      <c r="G1549" s="797"/>
      <c r="H1549" s="797" t="s">
        <v>2708</v>
      </c>
      <c r="I1549" s="797" t="s">
        <v>1358</v>
      </c>
      <c r="J1549" s="798" t="s">
        <v>2674</v>
      </c>
      <c r="K1549" s="797"/>
      <c r="L1549" s="797"/>
      <c r="M1549" s="797"/>
      <c r="N1549" s="797"/>
      <c r="O1549" s="797">
        <v>0</v>
      </c>
      <c r="P1549" s="797"/>
      <c r="Q1549" s="797">
        <v>0</v>
      </c>
      <c r="R1549" s="797"/>
      <c r="S1549" s="790">
        <f t="shared" si="28"/>
        <v>1</v>
      </c>
      <c r="T1549" s="797"/>
      <c r="U1549" s="797"/>
    </row>
    <row r="1550" spans="1:21" ht="16.2" thickBot="1">
      <c r="A1550" s="797" t="s">
        <v>89</v>
      </c>
      <c r="B1550" s="797"/>
      <c r="C1550" s="811" t="s">
        <v>715</v>
      </c>
      <c r="D1550" s="798" t="s">
        <v>715</v>
      </c>
      <c r="E1550" s="797"/>
      <c r="F1550" s="787" t="str">
        <f>IF($E1550 = "", "", VLOOKUP($E1550,'[1]levels of intervention'!$A$1:$B$12,2,FALSE))</f>
        <v/>
      </c>
      <c r="G1550" s="797"/>
      <c r="H1550" s="797" t="s">
        <v>2709</v>
      </c>
      <c r="I1550" s="797" t="s">
        <v>1358</v>
      </c>
      <c r="J1550" s="797"/>
      <c r="K1550" s="797"/>
      <c r="L1550" s="797"/>
      <c r="M1550" s="797"/>
      <c r="N1550" s="797"/>
      <c r="O1550" s="797">
        <v>0</v>
      </c>
      <c r="P1550" s="797"/>
      <c r="Q1550" s="797">
        <v>0</v>
      </c>
      <c r="R1550" s="797"/>
      <c r="S1550" s="790">
        <f t="shared" si="28"/>
        <v>1</v>
      </c>
      <c r="T1550" s="797"/>
      <c r="U1550" s="797"/>
    </row>
    <row r="1551" spans="1:21" ht="16.2" thickBot="1">
      <c r="A1551" s="797" t="s">
        <v>89</v>
      </c>
      <c r="B1551" s="797"/>
      <c r="C1551" s="811" t="s">
        <v>715</v>
      </c>
      <c r="D1551" s="798" t="s">
        <v>715</v>
      </c>
      <c r="E1551" s="797"/>
      <c r="F1551" s="787" t="str">
        <f>IF($E1551 = "", "", VLOOKUP($E1551,'[1]levels of intervention'!$A$1:$B$12,2,FALSE))</f>
        <v/>
      </c>
      <c r="G1551" s="797"/>
      <c r="H1551" s="797" t="s">
        <v>2710</v>
      </c>
      <c r="I1551" s="797" t="s">
        <v>1358</v>
      </c>
      <c r="J1551" s="797"/>
      <c r="K1551" s="797"/>
      <c r="L1551" s="797"/>
      <c r="M1551" s="797"/>
      <c r="N1551" s="797"/>
      <c r="O1551" s="797">
        <v>0</v>
      </c>
      <c r="P1551" s="797"/>
      <c r="Q1551" s="797">
        <v>0</v>
      </c>
      <c r="R1551" s="797"/>
      <c r="S1551" s="790">
        <f t="shared" si="28"/>
        <v>1</v>
      </c>
      <c r="T1551" s="797"/>
      <c r="U1551" s="797"/>
    </row>
    <row r="1552" spans="1:21" ht="94.2" thickBot="1">
      <c r="A1552" s="785" t="s">
        <v>89</v>
      </c>
      <c r="B1552" s="786"/>
      <c r="C1552" s="811" t="s">
        <v>715</v>
      </c>
      <c r="D1552" s="803" t="s">
        <v>715</v>
      </c>
      <c r="E1552" s="787"/>
      <c r="F1552" s="787" t="str">
        <f>IF($E1552 = "", "", VLOOKUP($E1552,'[1]levels of intervention'!$A$1:$B$12,2,FALSE))</f>
        <v/>
      </c>
      <c r="G1552" s="831" t="s">
        <v>2717</v>
      </c>
      <c r="H1552" s="832" t="s">
        <v>858</v>
      </c>
      <c r="I1552" s="789"/>
      <c r="J1552" s="789"/>
      <c r="K1552" s="789">
        <v>1</v>
      </c>
      <c r="L1552" s="789">
        <v>1</v>
      </c>
      <c r="M1552" s="789">
        <v>1</v>
      </c>
      <c r="N1552" s="789"/>
      <c r="O1552" s="789">
        <v>1</v>
      </c>
      <c r="P1552" s="789">
        <v>590</v>
      </c>
      <c r="Q1552" s="789">
        <v>590</v>
      </c>
      <c r="R1552" s="790">
        <v>1</v>
      </c>
      <c r="S1552" s="790">
        <f t="shared" si="28"/>
        <v>1</v>
      </c>
      <c r="T1552" s="789"/>
      <c r="U1552" s="789"/>
    </row>
    <row r="1553" spans="1:21" ht="31.8" thickBot="1">
      <c r="A1553" s="785" t="s">
        <v>89</v>
      </c>
      <c r="B1553" s="786"/>
      <c r="C1553" s="811" t="s">
        <v>715</v>
      </c>
      <c r="D1553" s="803" t="s">
        <v>715</v>
      </c>
      <c r="E1553" s="787"/>
      <c r="F1553" s="787" t="str">
        <f>IF($E1553 = "", "", VLOOKUP($E1553,'[1]levels of intervention'!$A$1:$B$12,2,FALSE))</f>
        <v/>
      </c>
      <c r="G1553" s="789"/>
      <c r="H1553" s="789" t="s">
        <v>2711</v>
      </c>
      <c r="I1553" s="789" t="s">
        <v>1358</v>
      </c>
      <c r="J1553" s="789" t="s">
        <v>2712</v>
      </c>
      <c r="K1553" s="813" t="s">
        <v>2713</v>
      </c>
      <c r="L1553" s="789"/>
      <c r="M1553" s="789"/>
      <c r="N1553" s="789"/>
      <c r="O1553" s="789">
        <v>0</v>
      </c>
      <c r="P1553" s="789"/>
      <c r="Q1553" s="789">
        <v>0</v>
      </c>
      <c r="R1553" s="789"/>
      <c r="S1553" s="790">
        <f t="shared" si="28"/>
        <v>1</v>
      </c>
      <c r="T1553" s="789"/>
      <c r="U1553" s="789"/>
    </row>
    <row r="1554" spans="1:21" ht="31.8" thickBot="1">
      <c r="A1554" s="797" t="s">
        <v>89</v>
      </c>
      <c r="B1554" s="797"/>
      <c r="C1554" s="811" t="s">
        <v>715</v>
      </c>
      <c r="D1554" s="798" t="s">
        <v>715</v>
      </c>
      <c r="E1554" s="797"/>
      <c r="F1554" s="787" t="str">
        <f>IF($E1554 = "", "", VLOOKUP($E1554,'[1]levels of intervention'!$A$1:$B$12,2,FALSE))</f>
        <v/>
      </c>
      <c r="G1554" s="797"/>
      <c r="H1554" s="797" t="s">
        <v>2704</v>
      </c>
      <c r="I1554" s="797" t="s">
        <v>1358</v>
      </c>
      <c r="J1554" s="797"/>
      <c r="K1554" s="797"/>
      <c r="L1554" s="797"/>
      <c r="M1554" s="797"/>
      <c r="N1554" s="797"/>
      <c r="O1554" s="797">
        <v>0</v>
      </c>
      <c r="P1554" s="797"/>
      <c r="Q1554" s="797">
        <v>0</v>
      </c>
      <c r="R1554" s="797"/>
      <c r="S1554" s="790">
        <f t="shared" si="28"/>
        <v>1</v>
      </c>
      <c r="T1554" s="797"/>
      <c r="U1554" s="797"/>
    </row>
    <row r="1555" spans="1:21" ht="31.8" thickBot="1">
      <c r="A1555" s="785" t="s">
        <v>89</v>
      </c>
      <c r="B1555" s="786"/>
      <c r="C1555" s="811" t="s">
        <v>715</v>
      </c>
      <c r="D1555" s="803" t="s">
        <v>715</v>
      </c>
      <c r="E1555" s="787"/>
      <c r="F1555" s="787" t="str">
        <f>IF($E1555 = "", "", VLOOKUP($E1555,'[1]levels of intervention'!$A$1:$B$12,2,FALSE))</f>
        <v/>
      </c>
      <c r="G1555" s="789"/>
      <c r="H1555" s="789" t="s">
        <v>941</v>
      </c>
      <c r="I1555" s="789" t="s">
        <v>1331</v>
      </c>
      <c r="J1555" s="789"/>
      <c r="K1555" s="789">
        <v>1</v>
      </c>
      <c r="L1555" s="789">
        <v>1</v>
      </c>
      <c r="M1555" s="789">
        <v>1</v>
      </c>
      <c r="N1555" s="789"/>
      <c r="O1555" s="789">
        <v>1</v>
      </c>
      <c r="P1555" s="789">
        <v>585.48</v>
      </c>
      <c r="Q1555" s="789">
        <v>585.48</v>
      </c>
      <c r="R1555" s="790">
        <v>1</v>
      </c>
      <c r="S1555" s="790">
        <f t="shared" si="28"/>
        <v>1</v>
      </c>
      <c r="T1555" s="789"/>
      <c r="U1555" s="789"/>
    </row>
    <row r="1556" spans="1:21" ht="94.2" thickBot="1">
      <c r="A1556" s="785" t="s">
        <v>89</v>
      </c>
      <c r="B1556" s="786"/>
      <c r="C1556" s="811" t="s">
        <v>715</v>
      </c>
      <c r="D1556" s="803" t="s">
        <v>715</v>
      </c>
      <c r="E1556" s="787"/>
      <c r="F1556" s="787" t="str">
        <f>IF($E1556 = "", "", VLOOKUP($E1556,'[1]levels of intervention'!$A$1:$B$12,2,FALSE))</f>
        <v/>
      </c>
      <c r="G1556" s="789"/>
      <c r="H1556" s="789" t="s">
        <v>940</v>
      </c>
      <c r="I1556" s="789" t="s">
        <v>1331</v>
      </c>
      <c r="J1556" s="789"/>
      <c r="K1556" s="789">
        <v>2</v>
      </c>
      <c r="L1556" s="789">
        <v>1</v>
      </c>
      <c r="M1556" s="789">
        <v>1</v>
      </c>
      <c r="N1556" s="789"/>
      <c r="O1556" s="789">
        <v>2</v>
      </c>
      <c r="P1556" s="789">
        <v>312.51</v>
      </c>
      <c r="Q1556" s="789">
        <v>625.02</v>
      </c>
      <c r="R1556" s="790">
        <v>1</v>
      </c>
      <c r="S1556" s="790">
        <f t="shared" si="28"/>
        <v>1</v>
      </c>
      <c r="T1556" s="789"/>
      <c r="U1556" s="789"/>
    </row>
    <row r="1557" spans="1:21" ht="78.599999999999994" thickBot="1">
      <c r="A1557" s="785" t="s">
        <v>89</v>
      </c>
      <c r="B1557" s="786" t="s">
        <v>96</v>
      </c>
      <c r="C1557" s="811" t="s">
        <v>716</v>
      </c>
      <c r="D1557" s="803" t="s">
        <v>716</v>
      </c>
      <c r="E1557" s="787"/>
      <c r="F1557" s="787" t="str">
        <f>IF($E1557 = "", "", VLOOKUP($E1557,'[1]levels of intervention'!$A$1:$B$12,2,FALSE))</f>
        <v/>
      </c>
      <c r="G1557" s="789"/>
      <c r="H1557" s="789" t="s">
        <v>863</v>
      </c>
      <c r="I1557" s="789" t="s">
        <v>1331</v>
      </c>
      <c r="J1557" s="789"/>
      <c r="K1557" s="789">
        <v>1</v>
      </c>
      <c r="L1557" s="789">
        <v>1</v>
      </c>
      <c r="M1557" s="789">
        <v>1</v>
      </c>
      <c r="N1557" s="789"/>
      <c r="O1557" s="789">
        <v>1</v>
      </c>
      <c r="P1557" s="789">
        <v>29.486000000000001</v>
      </c>
      <c r="Q1557" s="789">
        <v>29.49</v>
      </c>
      <c r="R1557" s="790">
        <v>1</v>
      </c>
      <c r="S1557" s="790">
        <f t="shared" si="28"/>
        <v>1</v>
      </c>
      <c r="T1557" s="789"/>
      <c r="U1557" s="789"/>
    </row>
    <row r="1558" spans="1:21" ht="16.2" thickBot="1">
      <c r="A1558" s="797" t="s">
        <v>89</v>
      </c>
      <c r="B1558" s="797"/>
      <c r="C1558" s="811" t="s">
        <v>716</v>
      </c>
      <c r="D1558" s="798" t="s">
        <v>716</v>
      </c>
      <c r="E1558" s="797"/>
      <c r="F1558" s="787" t="str">
        <f>IF($E1558 = "", "", VLOOKUP($E1558,'[1]levels of intervention'!$A$1:$B$12,2,FALSE))</f>
        <v/>
      </c>
      <c r="G1558" s="797"/>
      <c r="H1558" s="797" t="s">
        <v>2706</v>
      </c>
      <c r="I1558" s="797" t="s">
        <v>1358</v>
      </c>
      <c r="J1558" s="797"/>
      <c r="K1558" s="797"/>
      <c r="L1558" s="797"/>
      <c r="M1558" s="797"/>
      <c r="N1558" s="797"/>
      <c r="O1558" s="797">
        <v>0</v>
      </c>
      <c r="P1558" s="797"/>
      <c r="Q1558" s="797">
        <v>0</v>
      </c>
      <c r="R1558" s="797"/>
      <c r="S1558" s="790">
        <f t="shared" si="28"/>
        <v>1</v>
      </c>
      <c r="T1558" s="797"/>
      <c r="U1558" s="797"/>
    </row>
    <row r="1559" spans="1:21" ht="94.2" thickBot="1">
      <c r="A1559" s="785" t="s">
        <v>89</v>
      </c>
      <c r="B1559" s="786"/>
      <c r="C1559" s="811" t="s">
        <v>716</v>
      </c>
      <c r="D1559" s="803" t="s">
        <v>716</v>
      </c>
      <c r="E1559" s="787"/>
      <c r="F1559" s="787" t="str">
        <f>IF($E1559 = "", "", VLOOKUP($E1559,'[1]levels of intervention'!$A$1:$B$12,2,FALSE))</f>
        <v/>
      </c>
      <c r="G1559" s="789"/>
      <c r="H1559" s="789" t="s">
        <v>2719</v>
      </c>
      <c r="I1559" s="789" t="s">
        <v>1331</v>
      </c>
      <c r="J1559" s="789"/>
      <c r="K1559" s="789">
        <v>1</v>
      </c>
      <c r="L1559" s="789">
        <v>1</v>
      </c>
      <c r="M1559" s="789">
        <v>1</v>
      </c>
      <c r="N1559" s="789"/>
      <c r="O1559" s="789">
        <v>1</v>
      </c>
      <c r="P1559" s="789">
        <v>585.48</v>
      </c>
      <c r="Q1559" s="789">
        <v>585.48</v>
      </c>
      <c r="R1559" s="790">
        <v>1</v>
      </c>
      <c r="S1559" s="790">
        <f t="shared" si="28"/>
        <v>1</v>
      </c>
      <c r="T1559" s="789"/>
      <c r="U1559" s="802" t="s">
        <v>2209</v>
      </c>
    </row>
    <row r="1560" spans="1:21" ht="78.599999999999994" thickBot="1">
      <c r="A1560" s="797" t="s">
        <v>89</v>
      </c>
      <c r="B1560" s="797"/>
      <c r="C1560" s="811" t="s">
        <v>716</v>
      </c>
      <c r="D1560" s="798" t="s">
        <v>716</v>
      </c>
      <c r="E1560" s="797"/>
      <c r="F1560" s="787" t="str">
        <f>IF($E1560 = "", "", VLOOKUP($E1560,'[1]levels of intervention'!$A$1:$B$12,2,FALSE))</f>
        <v/>
      </c>
      <c r="G1560" s="797"/>
      <c r="H1560" s="797" t="s">
        <v>834</v>
      </c>
      <c r="I1560" s="797" t="s">
        <v>1331</v>
      </c>
      <c r="J1560" s="797"/>
      <c r="K1560" s="797"/>
      <c r="L1560" s="797"/>
      <c r="M1560" s="797"/>
      <c r="N1560" s="797"/>
      <c r="O1560" s="797">
        <v>0</v>
      </c>
      <c r="P1560" s="797">
        <v>4.3868299999999998</v>
      </c>
      <c r="Q1560" s="797">
        <v>0</v>
      </c>
      <c r="R1560" s="797"/>
      <c r="S1560" s="790">
        <f t="shared" si="28"/>
        <v>1</v>
      </c>
      <c r="T1560" s="797"/>
      <c r="U1560" s="797"/>
    </row>
    <row r="1561" spans="1:21" ht="94.2" thickBot="1">
      <c r="A1561" s="785" t="s">
        <v>89</v>
      </c>
      <c r="B1561" s="786"/>
      <c r="C1561" s="811" t="s">
        <v>716</v>
      </c>
      <c r="D1561" s="803" t="s">
        <v>716</v>
      </c>
      <c r="E1561" s="787"/>
      <c r="F1561" s="787" t="str">
        <f>IF($E1561 = "", "", VLOOKUP($E1561,'[1]levels of intervention'!$A$1:$B$12,2,FALSE))</f>
        <v/>
      </c>
      <c r="G1561" s="789"/>
      <c r="H1561" s="789" t="s">
        <v>942</v>
      </c>
      <c r="I1561" s="789" t="s">
        <v>1331</v>
      </c>
      <c r="J1561" s="789"/>
      <c r="K1561" s="789">
        <v>1</v>
      </c>
      <c r="L1561" s="789">
        <v>1</v>
      </c>
      <c r="M1561" s="789">
        <v>2</v>
      </c>
      <c r="N1561" s="789" t="s">
        <v>1982</v>
      </c>
      <c r="O1561" s="789">
        <v>2</v>
      </c>
      <c r="P1561" s="789">
        <v>1100</v>
      </c>
      <c r="Q1561" s="793">
        <v>2200</v>
      </c>
      <c r="R1561" s="790">
        <v>1</v>
      </c>
      <c r="S1561" s="790">
        <f t="shared" si="28"/>
        <v>1</v>
      </c>
      <c r="T1561" s="789"/>
      <c r="U1561" s="788" t="s">
        <v>1552</v>
      </c>
    </row>
    <row r="1562" spans="1:21" ht="78.599999999999994" thickBot="1">
      <c r="A1562" s="797" t="s">
        <v>89</v>
      </c>
      <c r="B1562" s="797"/>
      <c r="C1562" s="811" t="s">
        <v>717</v>
      </c>
      <c r="D1562" s="798" t="s">
        <v>717</v>
      </c>
      <c r="E1562" s="797"/>
      <c r="F1562" s="787" t="str">
        <f>IF($E1562 = "", "", VLOOKUP($E1562,'[1]levels of intervention'!$A$1:$B$12,2,FALSE))</f>
        <v/>
      </c>
      <c r="G1562" s="797"/>
      <c r="H1562" s="797" t="s">
        <v>863</v>
      </c>
      <c r="I1562" s="797" t="s">
        <v>1331</v>
      </c>
      <c r="J1562" s="797"/>
      <c r="K1562" s="797"/>
      <c r="L1562" s="797"/>
      <c r="M1562" s="797"/>
      <c r="N1562" s="797"/>
      <c r="O1562" s="797">
        <v>0</v>
      </c>
      <c r="P1562" s="797">
        <v>29.486000000000001</v>
      </c>
      <c r="Q1562" s="797">
        <v>0</v>
      </c>
      <c r="R1562" s="797"/>
      <c r="S1562" s="790">
        <f t="shared" si="28"/>
        <v>1</v>
      </c>
      <c r="T1562" s="797"/>
      <c r="U1562" s="797"/>
    </row>
    <row r="1563" spans="1:21" ht="16.2" thickBot="1">
      <c r="A1563" s="797" t="s">
        <v>89</v>
      </c>
      <c r="B1563" s="797"/>
      <c r="C1563" s="811" t="s">
        <v>717</v>
      </c>
      <c r="D1563" s="797"/>
      <c r="E1563" s="797"/>
      <c r="F1563" s="787" t="str">
        <f>IF($E1563 = "", "", VLOOKUP($E1563,'[1]levels of intervention'!$A$1:$B$12,2,FALSE))</f>
        <v/>
      </c>
      <c r="G1563" s="797"/>
      <c r="H1563" s="797" t="s">
        <v>2706</v>
      </c>
      <c r="I1563" s="797" t="s">
        <v>1358</v>
      </c>
      <c r="J1563" s="797"/>
      <c r="K1563" s="797"/>
      <c r="L1563" s="797"/>
      <c r="M1563" s="797"/>
      <c r="N1563" s="797"/>
      <c r="O1563" s="797">
        <v>0</v>
      </c>
      <c r="P1563" s="797"/>
      <c r="Q1563" s="797">
        <v>0</v>
      </c>
      <c r="R1563" s="797"/>
      <c r="S1563" s="790">
        <f t="shared" si="28"/>
        <v>1</v>
      </c>
      <c r="T1563" s="797"/>
      <c r="U1563" s="797"/>
    </row>
    <row r="1564" spans="1:21" ht="94.2" thickBot="1">
      <c r="A1564" s="797" t="s">
        <v>89</v>
      </c>
      <c r="B1564" s="797"/>
      <c r="C1564" s="811" t="s">
        <v>717</v>
      </c>
      <c r="D1564" s="797"/>
      <c r="E1564" s="797"/>
      <c r="F1564" s="787" t="str">
        <f>IF($E1564 = "", "", VLOOKUP($E1564,'[1]levels of intervention'!$A$1:$B$12,2,FALSE))</f>
        <v/>
      </c>
      <c r="G1564" s="797"/>
      <c r="H1564" s="797" t="s">
        <v>943</v>
      </c>
      <c r="I1564" s="797" t="s">
        <v>1331</v>
      </c>
      <c r="J1564" s="797"/>
      <c r="K1564" s="797"/>
      <c r="L1564" s="797"/>
      <c r="M1564" s="797"/>
      <c r="N1564" s="797"/>
      <c r="O1564" s="797">
        <v>0</v>
      </c>
      <c r="P1564" s="797">
        <v>646.64</v>
      </c>
      <c r="Q1564" s="797">
        <v>0</v>
      </c>
      <c r="R1564" s="797"/>
      <c r="S1564" s="790">
        <f t="shared" si="28"/>
        <v>1</v>
      </c>
      <c r="T1564" s="797"/>
      <c r="U1564" s="797"/>
    </row>
    <row r="1565" spans="1:21" ht="78.599999999999994" thickBot="1">
      <c r="A1565" s="797" t="s">
        <v>89</v>
      </c>
      <c r="B1565" s="797"/>
      <c r="C1565" s="811" t="s">
        <v>717</v>
      </c>
      <c r="D1565" s="797"/>
      <c r="E1565" s="797"/>
      <c r="F1565" s="787" t="str">
        <f>IF($E1565 = "", "", VLOOKUP($E1565,'[1]levels of intervention'!$A$1:$B$12,2,FALSE))</f>
        <v/>
      </c>
      <c r="G1565" s="797"/>
      <c r="H1565" s="797" t="s">
        <v>834</v>
      </c>
      <c r="I1565" s="797" t="s">
        <v>1331</v>
      </c>
      <c r="J1565" s="797"/>
      <c r="K1565" s="797"/>
      <c r="L1565" s="797"/>
      <c r="M1565" s="797"/>
      <c r="N1565" s="797"/>
      <c r="O1565" s="797">
        <v>0</v>
      </c>
      <c r="P1565" s="797">
        <v>4.3868299999999998</v>
      </c>
      <c r="Q1565" s="797">
        <v>0</v>
      </c>
      <c r="R1565" s="797"/>
      <c r="S1565" s="790">
        <f t="shared" si="28"/>
        <v>1</v>
      </c>
      <c r="T1565" s="797"/>
      <c r="U1565" s="797"/>
    </row>
    <row r="1566" spans="1:21" ht="31.8" thickBot="1">
      <c r="A1566" s="797" t="s">
        <v>89</v>
      </c>
      <c r="B1566" s="797"/>
      <c r="C1566" s="811" t="s">
        <v>717</v>
      </c>
      <c r="D1566" s="797"/>
      <c r="E1566" s="797"/>
      <c r="F1566" s="787" t="str">
        <f>IF($E1566 = "", "", VLOOKUP($E1566,'[1]levels of intervention'!$A$1:$B$12,2,FALSE))</f>
        <v/>
      </c>
      <c r="G1566" s="797"/>
      <c r="H1566" s="797" t="s">
        <v>944</v>
      </c>
      <c r="I1566" s="797"/>
      <c r="J1566" s="797"/>
      <c r="K1566" s="797"/>
      <c r="L1566" s="797"/>
      <c r="M1566" s="797"/>
      <c r="N1566" s="797"/>
      <c r="O1566" s="797">
        <v>0</v>
      </c>
      <c r="P1566" s="797"/>
      <c r="Q1566" s="797">
        <v>0</v>
      </c>
      <c r="R1566" s="797"/>
      <c r="S1566" s="790">
        <f t="shared" si="28"/>
        <v>1</v>
      </c>
      <c r="T1566" s="797"/>
      <c r="U1566" s="797"/>
    </row>
    <row r="1567" spans="1:21" ht="16.2" thickBot="1">
      <c r="A1567" s="797" t="s">
        <v>89</v>
      </c>
      <c r="B1567" s="798" t="s">
        <v>2720</v>
      </c>
      <c r="C1567" s="811" t="s">
        <v>246</v>
      </c>
      <c r="D1567" s="797"/>
      <c r="E1567" s="797" t="s">
        <v>2193</v>
      </c>
      <c r="F1567" s="787" t="str">
        <f>IF($E1567 = "", "", VLOOKUP($E1567,'[1]levels of intervention'!$A$1:$B$12,2,FALSE))</f>
        <v>secondary</v>
      </c>
      <c r="G1567" s="797"/>
      <c r="H1567" s="797" t="s">
        <v>2706</v>
      </c>
      <c r="I1567" s="797" t="s">
        <v>1358</v>
      </c>
      <c r="J1567" s="797"/>
      <c r="K1567" s="797"/>
      <c r="L1567" s="797"/>
      <c r="M1567" s="797"/>
      <c r="N1567" s="797"/>
      <c r="O1567" s="797">
        <v>0</v>
      </c>
      <c r="P1567" s="797"/>
      <c r="Q1567" s="797">
        <v>0</v>
      </c>
      <c r="R1567" s="797"/>
      <c r="S1567" s="790">
        <f t="shared" si="28"/>
        <v>1</v>
      </c>
      <c r="T1567" s="797"/>
      <c r="U1567" s="797"/>
    </row>
    <row r="1568" spans="1:21" ht="31.8" thickBot="1">
      <c r="A1568" s="797" t="s">
        <v>89</v>
      </c>
      <c r="B1568" s="797"/>
      <c r="C1568" s="811" t="s">
        <v>246</v>
      </c>
      <c r="D1568" s="797"/>
      <c r="E1568" s="797"/>
      <c r="F1568" s="787" t="str">
        <f>IF($E1568 = "", "", VLOOKUP($E1568,'[1]levels of intervention'!$A$1:$B$12,2,FALSE))</f>
        <v/>
      </c>
      <c r="G1568" s="797"/>
      <c r="H1568" s="797" t="s">
        <v>933</v>
      </c>
      <c r="I1568" s="797" t="s">
        <v>1331</v>
      </c>
      <c r="J1568" s="797"/>
      <c r="K1568" s="797"/>
      <c r="L1568" s="797"/>
      <c r="M1568" s="797"/>
      <c r="N1568" s="797"/>
      <c r="O1568" s="797">
        <v>0</v>
      </c>
      <c r="P1568" s="797"/>
      <c r="Q1568" s="797">
        <v>0</v>
      </c>
      <c r="R1568" s="797"/>
      <c r="S1568" s="790">
        <f t="shared" si="28"/>
        <v>1</v>
      </c>
      <c r="T1568" s="797"/>
      <c r="U1568" s="797" t="s">
        <v>2721</v>
      </c>
    </row>
    <row r="1569" spans="1:21" ht="78.599999999999994" thickBot="1">
      <c r="A1569" s="797" t="s">
        <v>89</v>
      </c>
      <c r="B1569" s="797"/>
      <c r="C1569" s="811" t="s">
        <v>246</v>
      </c>
      <c r="D1569" s="797"/>
      <c r="E1569" s="797"/>
      <c r="F1569" s="787" t="str">
        <f>IF($E1569 = "", "", VLOOKUP($E1569,'[1]levels of intervention'!$A$1:$B$12,2,FALSE))</f>
        <v/>
      </c>
      <c r="G1569" s="797"/>
      <c r="H1569" s="797" t="s">
        <v>930</v>
      </c>
      <c r="I1569" s="797" t="s">
        <v>1331</v>
      </c>
      <c r="J1569" s="797"/>
      <c r="K1569" s="797"/>
      <c r="L1569" s="797"/>
      <c r="M1569" s="797"/>
      <c r="N1569" s="797"/>
      <c r="O1569" s="797">
        <v>0</v>
      </c>
      <c r="P1569" s="797">
        <v>163.43</v>
      </c>
      <c r="Q1569" s="797">
        <v>0</v>
      </c>
      <c r="R1569" s="797"/>
      <c r="S1569" s="790">
        <f t="shared" si="28"/>
        <v>1</v>
      </c>
      <c r="T1569" s="797"/>
      <c r="U1569" s="797"/>
    </row>
    <row r="1570" spans="1:21" ht="94.2" thickBot="1">
      <c r="A1570" s="797" t="s">
        <v>89</v>
      </c>
      <c r="B1570" s="797"/>
      <c r="C1570" s="811" t="s">
        <v>246</v>
      </c>
      <c r="D1570" s="797"/>
      <c r="E1570" s="797"/>
      <c r="F1570" s="787" t="str">
        <f>IF($E1570 = "", "", VLOOKUP($E1570,'[1]levels of intervention'!$A$1:$B$12,2,FALSE))</f>
        <v/>
      </c>
      <c r="G1570" s="797"/>
      <c r="H1570" s="797" t="s">
        <v>932</v>
      </c>
      <c r="I1570" s="797" t="s">
        <v>1331</v>
      </c>
      <c r="J1570" s="797"/>
      <c r="K1570" s="797"/>
      <c r="L1570" s="797"/>
      <c r="M1570" s="797"/>
      <c r="N1570" s="797"/>
      <c r="O1570" s="797">
        <v>0</v>
      </c>
      <c r="P1570" s="797">
        <v>37.690399999999997</v>
      </c>
      <c r="Q1570" s="797">
        <v>0</v>
      </c>
      <c r="R1570" s="797"/>
      <c r="S1570" s="790">
        <f t="shared" si="28"/>
        <v>1</v>
      </c>
      <c r="T1570" s="797"/>
      <c r="U1570" s="797"/>
    </row>
    <row r="1571" spans="1:21" ht="63" thickBot="1">
      <c r="A1571" s="797" t="s">
        <v>89</v>
      </c>
      <c r="B1571" s="797"/>
      <c r="C1571" s="811" t="s">
        <v>246</v>
      </c>
      <c r="D1571" s="797"/>
      <c r="E1571" s="797"/>
      <c r="F1571" s="787" t="str">
        <f>IF($E1571 = "", "", VLOOKUP($E1571,'[1]levels of intervention'!$A$1:$B$12,2,FALSE))</f>
        <v/>
      </c>
      <c r="G1571" s="797"/>
      <c r="H1571" s="797" t="s">
        <v>931</v>
      </c>
      <c r="I1571" s="797" t="s">
        <v>1331</v>
      </c>
      <c r="J1571" s="797"/>
      <c r="K1571" s="797"/>
      <c r="L1571" s="797"/>
      <c r="M1571" s="797"/>
      <c r="N1571" s="797"/>
      <c r="O1571" s="797">
        <v>0</v>
      </c>
      <c r="P1571" s="797">
        <v>15.637700000000001</v>
      </c>
      <c r="Q1571" s="797">
        <v>0</v>
      </c>
      <c r="R1571" s="797"/>
      <c r="S1571" s="790">
        <f t="shared" si="28"/>
        <v>1</v>
      </c>
      <c r="T1571" s="797"/>
      <c r="U1571" s="797"/>
    </row>
    <row r="1572" spans="1:21" ht="78.599999999999994" thickBot="1">
      <c r="A1572" s="797" t="s">
        <v>89</v>
      </c>
      <c r="B1572" s="797"/>
      <c r="C1572" s="811" t="s">
        <v>246</v>
      </c>
      <c r="D1572" s="797"/>
      <c r="E1572" s="797"/>
      <c r="F1572" s="787" t="str">
        <f>IF($E1572 = "", "", VLOOKUP($E1572,'[1]levels of intervention'!$A$1:$B$12,2,FALSE))</f>
        <v/>
      </c>
      <c r="G1572" s="797"/>
      <c r="H1572" s="797" t="s">
        <v>934</v>
      </c>
      <c r="I1572" s="797" t="s">
        <v>1331</v>
      </c>
      <c r="J1572" s="797"/>
      <c r="K1572" s="797"/>
      <c r="L1572" s="797"/>
      <c r="M1572" s="797"/>
      <c r="N1572" s="797"/>
      <c r="O1572" s="797">
        <v>0</v>
      </c>
      <c r="P1572" s="797">
        <v>31.63</v>
      </c>
      <c r="Q1572" s="797">
        <v>0</v>
      </c>
      <c r="R1572" s="797"/>
      <c r="S1572" s="790">
        <f t="shared" si="28"/>
        <v>1</v>
      </c>
      <c r="T1572" s="797"/>
      <c r="U1572" s="797"/>
    </row>
    <row r="1573" spans="1:21" ht="35.4" thickBot="1">
      <c r="A1573" s="785" t="s">
        <v>89</v>
      </c>
      <c r="B1573" s="786" t="s">
        <v>2720</v>
      </c>
      <c r="C1573" s="811" t="s">
        <v>100</v>
      </c>
      <c r="D1573" s="787" t="s">
        <v>100</v>
      </c>
      <c r="E1573" s="787" t="s">
        <v>2193</v>
      </c>
      <c r="F1573" s="787" t="str">
        <f>IF($E1573 = "", "", VLOOKUP($E1573,'[1]levels of intervention'!$A$1:$B$12,2,FALSE))</f>
        <v>secondary</v>
      </c>
      <c r="G1573" s="789"/>
      <c r="H1573" s="789" t="s">
        <v>933</v>
      </c>
      <c r="I1573" s="789" t="s">
        <v>1331</v>
      </c>
      <c r="J1573" s="789">
        <v>500000</v>
      </c>
      <c r="K1573" s="789">
        <v>1</v>
      </c>
      <c r="L1573" s="789">
        <v>3</v>
      </c>
      <c r="M1573" s="789">
        <v>2</v>
      </c>
      <c r="N1573" s="789"/>
      <c r="O1573" s="789">
        <v>6</v>
      </c>
      <c r="P1573" s="789">
        <v>351.84</v>
      </c>
      <c r="Q1573" s="793">
        <v>2111.04</v>
      </c>
      <c r="R1573" s="790">
        <v>1</v>
      </c>
      <c r="S1573" s="790">
        <f t="shared" si="28"/>
        <v>1</v>
      </c>
      <c r="T1573" s="789"/>
      <c r="U1573" s="789"/>
    </row>
    <row r="1574" spans="1:21" ht="78.599999999999994" thickBot="1">
      <c r="A1574" s="785" t="s">
        <v>89</v>
      </c>
      <c r="B1574" s="786"/>
      <c r="C1574" s="811" t="s">
        <v>100</v>
      </c>
      <c r="D1574" s="803" t="s">
        <v>100</v>
      </c>
      <c r="E1574" s="787"/>
      <c r="F1574" s="787" t="str">
        <f>IF($E1574 = "", "", VLOOKUP($E1574,'[1]levels of intervention'!$A$1:$B$12,2,FALSE))</f>
        <v/>
      </c>
      <c r="G1574" s="789"/>
      <c r="H1574" s="789" t="s">
        <v>930</v>
      </c>
      <c r="I1574" s="789" t="s">
        <v>1331</v>
      </c>
      <c r="J1574" s="789">
        <v>500000</v>
      </c>
      <c r="K1574" s="789">
        <v>1</v>
      </c>
      <c r="L1574" s="789">
        <v>1</v>
      </c>
      <c r="M1574" s="789">
        <v>1</v>
      </c>
      <c r="N1574" s="789">
        <v>2</v>
      </c>
      <c r="O1574" s="789">
        <v>2</v>
      </c>
      <c r="P1574" s="789">
        <v>163.43</v>
      </c>
      <c r="Q1574" s="789">
        <v>326.86</v>
      </c>
      <c r="R1574" s="790">
        <v>1</v>
      </c>
      <c r="S1574" s="790">
        <f t="shared" si="28"/>
        <v>1</v>
      </c>
      <c r="T1574" s="789"/>
      <c r="U1574" s="789"/>
    </row>
    <row r="1575" spans="1:21" ht="94.2" thickBot="1">
      <c r="A1575" s="785" t="s">
        <v>89</v>
      </c>
      <c r="B1575" s="786"/>
      <c r="C1575" s="811" t="s">
        <v>100</v>
      </c>
      <c r="D1575" s="803" t="s">
        <v>100</v>
      </c>
      <c r="E1575" s="787"/>
      <c r="F1575" s="787" t="str">
        <f>IF($E1575 = "", "", VLOOKUP($E1575,'[1]levels of intervention'!$A$1:$B$12,2,FALSE))</f>
        <v/>
      </c>
      <c r="G1575" s="789"/>
      <c r="H1575" s="789" t="s">
        <v>932</v>
      </c>
      <c r="I1575" s="789" t="s">
        <v>1331</v>
      </c>
      <c r="J1575" s="789">
        <v>500000</v>
      </c>
      <c r="K1575" s="789">
        <v>1</v>
      </c>
      <c r="L1575" s="789">
        <v>1</v>
      </c>
      <c r="M1575" s="789">
        <v>5</v>
      </c>
      <c r="N1575" s="789">
        <v>5</v>
      </c>
      <c r="O1575" s="789">
        <v>25</v>
      </c>
      <c r="P1575" s="789">
        <v>37.690399999999997</v>
      </c>
      <c r="Q1575" s="789">
        <v>942.26</v>
      </c>
      <c r="R1575" s="790">
        <v>1</v>
      </c>
      <c r="S1575" s="790">
        <f t="shared" si="28"/>
        <v>1</v>
      </c>
      <c r="T1575" s="789"/>
      <c r="U1575" s="789"/>
    </row>
    <row r="1576" spans="1:21" ht="63" thickBot="1">
      <c r="A1576" s="785" t="s">
        <v>89</v>
      </c>
      <c r="B1576" s="786"/>
      <c r="C1576" s="811" t="s">
        <v>100</v>
      </c>
      <c r="D1576" s="803" t="s">
        <v>100</v>
      </c>
      <c r="E1576" s="787"/>
      <c r="F1576" s="787" t="str">
        <f>IF($E1576 = "", "", VLOOKUP($E1576,'[1]levels of intervention'!$A$1:$B$12,2,FALSE))</f>
        <v/>
      </c>
      <c r="G1576" s="789"/>
      <c r="H1576" s="789" t="s">
        <v>931</v>
      </c>
      <c r="I1576" s="789" t="s">
        <v>1331</v>
      </c>
      <c r="J1576" s="789">
        <v>100000</v>
      </c>
      <c r="K1576" s="789">
        <v>1</v>
      </c>
      <c r="L1576" s="789">
        <v>1</v>
      </c>
      <c r="M1576" s="789">
        <v>5</v>
      </c>
      <c r="N1576" s="789">
        <v>5</v>
      </c>
      <c r="O1576" s="789">
        <v>25</v>
      </c>
      <c r="P1576" s="789">
        <v>15.637700000000001</v>
      </c>
      <c r="Q1576" s="789">
        <v>390.94</v>
      </c>
      <c r="R1576" s="790">
        <v>1</v>
      </c>
      <c r="S1576" s="790">
        <f t="shared" si="28"/>
        <v>1</v>
      </c>
      <c r="T1576" s="789"/>
      <c r="U1576" s="789"/>
    </row>
    <row r="1577" spans="1:21" ht="78.599999999999994" thickBot="1">
      <c r="A1577" s="785" t="s">
        <v>89</v>
      </c>
      <c r="B1577" s="786"/>
      <c r="C1577" s="811" t="s">
        <v>100</v>
      </c>
      <c r="D1577" s="803" t="s">
        <v>100</v>
      </c>
      <c r="E1577" s="787"/>
      <c r="F1577" s="787" t="str">
        <f>IF($E1577 = "", "", VLOOKUP($E1577,'[1]levels of intervention'!$A$1:$B$12,2,FALSE))</f>
        <v/>
      </c>
      <c r="G1577" s="789"/>
      <c r="H1577" s="789" t="s">
        <v>934</v>
      </c>
      <c r="I1577" s="789" t="s">
        <v>1331</v>
      </c>
      <c r="J1577" s="789">
        <v>500000</v>
      </c>
      <c r="K1577" s="789">
        <v>1</v>
      </c>
      <c r="L1577" s="789">
        <v>1</v>
      </c>
      <c r="M1577" s="789">
        <v>5</v>
      </c>
      <c r="N1577" s="789">
        <v>5</v>
      </c>
      <c r="O1577" s="789">
        <v>25</v>
      </c>
      <c r="P1577" s="789">
        <v>31.63</v>
      </c>
      <c r="Q1577" s="789">
        <v>790.75</v>
      </c>
      <c r="R1577" s="790">
        <v>1</v>
      </c>
      <c r="S1577" s="790">
        <f t="shared" si="28"/>
        <v>1</v>
      </c>
      <c r="T1577" s="789"/>
      <c r="U1577" s="789"/>
    </row>
    <row r="1578" spans="1:21" ht="94.2" thickBot="1">
      <c r="A1578" s="785" t="s">
        <v>89</v>
      </c>
      <c r="B1578" s="789"/>
      <c r="C1578" s="811" t="s">
        <v>100</v>
      </c>
      <c r="D1578" s="787" t="s">
        <v>100</v>
      </c>
      <c r="E1578" s="789" t="s">
        <v>2632</v>
      </c>
      <c r="F1578" s="787" t="str">
        <f>IF($E1578 = "", "", VLOOKUP($E1578,'[1]levels of intervention'!$A$1:$B$12,2,FALSE))</f>
        <v>secondary/tertiary</v>
      </c>
      <c r="G1578" s="789"/>
      <c r="H1578" s="789" t="s">
        <v>942</v>
      </c>
      <c r="I1578" s="789" t="s">
        <v>1358</v>
      </c>
      <c r="J1578" s="789" t="s">
        <v>2722</v>
      </c>
      <c r="K1578" s="806">
        <v>1</v>
      </c>
      <c r="L1578" s="806">
        <v>1</v>
      </c>
      <c r="M1578" s="806">
        <v>2</v>
      </c>
      <c r="N1578" s="789"/>
      <c r="O1578" s="806">
        <v>2</v>
      </c>
      <c r="P1578" s="806">
        <v>1100</v>
      </c>
      <c r="Q1578" s="808">
        <v>2200</v>
      </c>
      <c r="R1578" s="790">
        <v>1</v>
      </c>
      <c r="S1578" s="790">
        <f t="shared" si="28"/>
        <v>1</v>
      </c>
      <c r="T1578" s="812"/>
      <c r="U1578" s="788" t="s">
        <v>1552</v>
      </c>
    </row>
    <row r="1579" spans="1:21" ht="78.599999999999994" thickBot="1">
      <c r="A1579" s="785" t="s">
        <v>89</v>
      </c>
      <c r="B1579" s="786"/>
      <c r="C1579" s="811" t="s">
        <v>100</v>
      </c>
      <c r="D1579" s="803" t="s">
        <v>100</v>
      </c>
      <c r="E1579" s="787"/>
      <c r="F1579" s="787" t="str">
        <f>IF($E1579 = "", "", VLOOKUP($E1579,'[1]levels of intervention'!$A$1:$B$12,2,FALSE))</f>
        <v/>
      </c>
      <c r="G1579" s="789"/>
      <c r="H1579" s="789" t="s">
        <v>834</v>
      </c>
      <c r="I1579" s="789" t="s">
        <v>1331</v>
      </c>
      <c r="J1579" s="789"/>
      <c r="K1579" s="789">
        <v>1</v>
      </c>
      <c r="L1579" s="789">
        <v>6</v>
      </c>
      <c r="M1579" s="789">
        <v>5</v>
      </c>
      <c r="N1579" s="789" t="s">
        <v>2379</v>
      </c>
      <c r="O1579" s="789">
        <v>30</v>
      </c>
      <c r="P1579" s="789">
        <v>4.3868299999999998</v>
      </c>
      <c r="Q1579" s="789">
        <v>131.6</v>
      </c>
      <c r="R1579" s="790">
        <v>1</v>
      </c>
      <c r="S1579" s="790">
        <f t="shared" si="28"/>
        <v>1</v>
      </c>
      <c r="T1579" s="812"/>
      <c r="U1579" s="789"/>
    </row>
    <row r="1580" spans="1:21" ht="31.8" thickBot="1">
      <c r="A1580" s="785" t="s">
        <v>89</v>
      </c>
      <c r="B1580" s="786"/>
      <c r="C1580" s="811" t="s">
        <v>100</v>
      </c>
      <c r="D1580" s="803" t="s">
        <v>100</v>
      </c>
      <c r="E1580" s="787"/>
      <c r="F1580" s="787" t="str">
        <f>IF($E1580 = "", "", VLOOKUP($E1580,'[1]levels of intervention'!$A$1:$B$12,2,FALSE))</f>
        <v/>
      </c>
      <c r="G1580" s="789"/>
      <c r="H1580" s="789" t="s">
        <v>850</v>
      </c>
      <c r="I1580" s="789" t="s">
        <v>1331</v>
      </c>
      <c r="J1580" s="789" t="s">
        <v>1831</v>
      </c>
      <c r="K1580" s="789">
        <v>1</v>
      </c>
      <c r="L1580" s="789">
        <v>1</v>
      </c>
      <c r="M1580" s="789">
        <v>1</v>
      </c>
      <c r="N1580" s="789" t="s">
        <v>1335</v>
      </c>
      <c r="O1580" s="789">
        <v>1</v>
      </c>
      <c r="P1580" s="789">
        <v>1211.56</v>
      </c>
      <c r="Q1580" s="793">
        <v>1211.56</v>
      </c>
      <c r="R1580" s="790">
        <v>1</v>
      </c>
      <c r="S1580" s="790">
        <f t="shared" si="28"/>
        <v>1</v>
      </c>
      <c r="T1580" s="789"/>
      <c r="U1580" s="809" t="s">
        <v>1832</v>
      </c>
    </row>
    <row r="1581" spans="1:21" ht="47.4" thickBot="1">
      <c r="A1581" s="797" t="s">
        <v>89</v>
      </c>
      <c r="B1581" s="797"/>
      <c r="C1581" s="811" t="s">
        <v>100</v>
      </c>
      <c r="D1581" s="798" t="s">
        <v>100</v>
      </c>
      <c r="E1581" s="797"/>
      <c r="F1581" s="787" t="str">
        <f>IF($E1581 = "", "", VLOOKUP($E1581,'[1]levels of intervention'!$A$1:$B$12,2,FALSE))</f>
        <v/>
      </c>
      <c r="G1581" s="797"/>
      <c r="H1581" s="797" t="s">
        <v>2723</v>
      </c>
      <c r="I1581" s="797" t="s">
        <v>1358</v>
      </c>
      <c r="J1581" s="797"/>
      <c r="K1581" s="797"/>
      <c r="L1581" s="797"/>
      <c r="M1581" s="797"/>
      <c r="N1581" s="797"/>
      <c r="O1581" s="797">
        <v>0</v>
      </c>
      <c r="P1581" s="797"/>
      <c r="Q1581" s="797">
        <v>0</v>
      </c>
      <c r="R1581" s="797"/>
      <c r="S1581" s="790">
        <f t="shared" si="28"/>
        <v>1</v>
      </c>
      <c r="T1581" s="797"/>
      <c r="U1581" s="797"/>
    </row>
    <row r="1582" spans="1:21" ht="31.8" thickBot="1">
      <c r="A1582" s="797" t="s">
        <v>89</v>
      </c>
      <c r="B1582" s="797" t="s">
        <v>2720</v>
      </c>
      <c r="C1582" s="811" t="s">
        <v>711</v>
      </c>
      <c r="D1582" s="797" t="s">
        <v>711</v>
      </c>
      <c r="E1582" s="797" t="s">
        <v>2193</v>
      </c>
      <c r="F1582" s="787" t="str">
        <f>IF($E1582 = "", "", VLOOKUP($E1582,'[1]levels of intervention'!$A$1:$B$12,2,FALSE))</f>
        <v>secondary</v>
      </c>
      <c r="G1582" s="797"/>
      <c r="H1582" s="797" t="s">
        <v>2706</v>
      </c>
      <c r="I1582" s="797" t="s">
        <v>1358</v>
      </c>
      <c r="J1582" s="797"/>
      <c r="K1582" s="797"/>
      <c r="L1582" s="797"/>
      <c r="M1582" s="797"/>
      <c r="N1582" s="797"/>
      <c r="O1582" s="797">
        <v>0</v>
      </c>
      <c r="P1582" s="797"/>
      <c r="Q1582" s="797">
        <v>0</v>
      </c>
      <c r="R1582" s="797"/>
      <c r="S1582" s="790">
        <f t="shared" si="28"/>
        <v>1</v>
      </c>
      <c r="T1582" s="797"/>
      <c r="U1582" s="797"/>
    </row>
    <row r="1583" spans="1:21" ht="31.8" thickBot="1">
      <c r="A1583" s="797" t="s">
        <v>89</v>
      </c>
      <c r="B1583" s="797"/>
      <c r="C1583" s="811" t="s">
        <v>711</v>
      </c>
      <c r="D1583" s="797"/>
      <c r="E1583" s="797"/>
      <c r="F1583" s="787" t="str">
        <f>IF($E1583 = "", "", VLOOKUP($E1583,'[1]levels of intervention'!$A$1:$B$12,2,FALSE))</f>
        <v/>
      </c>
      <c r="G1583" s="797"/>
      <c r="H1583" s="797" t="s">
        <v>933</v>
      </c>
      <c r="I1583" s="797" t="s">
        <v>1331</v>
      </c>
      <c r="J1583" s="797"/>
      <c r="K1583" s="797"/>
      <c r="L1583" s="797"/>
      <c r="M1583" s="797"/>
      <c r="N1583" s="797"/>
      <c r="O1583" s="797">
        <v>0</v>
      </c>
      <c r="P1583" s="797"/>
      <c r="Q1583" s="797">
        <v>0</v>
      </c>
      <c r="R1583" s="797"/>
      <c r="S1583" s="790">
        <f t="shared" si="28"/>
        <v>1</v>
      </c>
      <c r="T1583" s="797"/>
      <c r="U1583" s="797" t="s">
        <v>2721</v>
      </c>
    </row>
    <row r="1584" spans="1:21" ht="94.2" thickBot="1">
      <c r="A1584" s="797" t="s">
        <v>89</v>
      </c>
      <c r="B1584" s="797"/>
      <c r="C1584" s="811" t="s">
        <v>711</v>
      </c>
      <c r="D1584" s="797"/>
      <c r="E1584" s="797"/>
      <c r="F1584" s="787" t="str">
        <f>IF($E1584 = "", "", VLOOKUP($E1584,'[1]levels of intervention'!$A$1:$B$12,2,FALSE))</f>
        <v/>
      </c>
      <c r="G1584" s="797"/>
      <c r="H1584" s="797" t="s">
        <v>848</v>
      </c>
      <c r="I1584" s="797" t="s">
        <v>1331</v>
      </c>
      <c r="J1584" s="797"/>
      <c r="K1584" s="797"/>
      <c r="L1584" s="797"/>
      <c r="M1584" s="797"/>
      <c r="N1584" s="797"/>
      <c r="O1584" s="797">
        <v>0</v>
      </c>
      <c r="P1584" s="797">
        <v>303.12</v>
      </c>
      <c r="Q1584" s="797">
        <v>0</v>
      </c>
      <c r="R1584" s="797"/>
      <c r="S1584" s="790">
        <f t="shared" si="28"/>
        <v>1</v>
      </c>
      <c r="T1584" s="797"/>
      <c r="U1584" s="797"/>
    </row>
    <row r="1585" spans="1:21" ht="78.599999999999994" thickBot="1">
      <c r="A1585" s="797" t="s">
        <v>89</v>
      </c>
      <c r="B1585" s="797"/>
      <c r="C1585" s="811" t="s">
        <v>711</v>
      </c>
      <c r="D1585" s="797"/>
      <c r="E1585" s="797"/>
      <c r="F1585" s="787" t="str">
        <f>IF($E1585 = "", "", VLOOKUP($E1585,'[1]levels of intervention'!$A$1:$B$12,2,FALSE))</f>
        <v/>
      </c>
      <c r="G1585" s="797"/>
      <c r="H1585" s="797" t="s">
        <v>930</v>
      </c>
      <c r="I1585" s="797" t="s">
        <v>1331</v>
      </c>
      <c r="J1585" s="797"/>
      <c r="K1585" s="797"/>
      <c r="L1585" s="797"/>
      <c r="M1585" s="797"/>
      <c r="N1585" s="797"/>
      <c r="O1585" s="797">
        <v>0</v>
      </c>
      <c r="P1585" s="797">
        <v>163.43</v>
      </c>
      <c r="Q1585" s="797">
        <v>0</v>
      </c>
      <c r="R1585" s="797"/>
      <c r="S1585" s="790">
        <f t="shared" si="28"/>
        <v>1</v>
      </c>
      <c r="T1585" s="797"/>
      <c r="U1585" s="797"/>
    </row>
    <row r="1586" spans="1:21" ht="47.4" thickBot="1">
      <c r="A1586" s="785" t="s">
        <v>89</v>
      </c>
      <c r="B1586" s="786"/>
      <c r="C1586" s="811" t="s">
        <v>711</v>
      </c>
      <c r="D1586" s="787"/>
      <c r="E1586" s="787"/>
      <c r="F1586" s="787" t="str">
        <f>IF($E1586 = "", "", VLOOKUP($E1586,'[1]levels of intervention'!$A$1:$B$12,2,FALSE))</f>
        <v/>
      </c>
      <c r="G1586" s="831"/>
      <c r="H1586" s="831" t="s">
        <v>938</v>
      </c>
      <c r="I1586" s="789" t="s">
        <v>1331</v>
      </c>
      <c r="J1586" s="789"/>
      <c r="K1586" s="789">
        <v>1</v>
      </c>
      <c r="L1586" s="789">
        <v>3</v>
      </c>
      <c r="M1586" s="789">
        <v>3</v>
      </c>
      <c r="N1586" s="789" t="s">
        <v>1546</v>
      </c>
      <c r="O1586" s="789">
        <v>9</v>
      </c>
      <c r="P1586" s="789">
        <v>220.85</v>
      </c>
      <c r="Q1586" s="793">
        <v>1987.65</v>
      </c>
      <c r="R1586" s="789"/>
      <c r="S1586" s="790">
        <f t="shared" si="28"/>
        <v>1</v>
      </c>
      <c r="T1586" s="789"/>
      <c r="U1586" s="809" t="s">
        <v>938</v>
      </c>
    </row>
    <row r="1587" spans="1:21" ht="31.8" thickBot="1">
      <c r="A1587" s="797" t="s">
        <v>89</v>
      </c>
      <c r="B1587" s="797"/>
      <c r="C1587" s="811" t="s">
        <v>711</v>
      </c>
      <c r="D1587" s="797"/>
      <c r="E1587" s="797"/>
      <c r="F1587" s="787" t="str">
        <f>IF($E1587 = "", "", VLOOKUP($E1587,'[1]levels of intervention'!$A$1:$B$12,2,FALSE))</f>
        <v/>
      </c>
      <c r="G1587" s="797"/>
      <c r="H1587" s="797" t="s">
        <v>933</v>
      </c>
      <c r="I1587" s="797" t="s">
        <v>1331</v>
      </c>
      <c r="J1587" s="797"/>
      <c r="K1587" s="797"/>
      <c r="L1587" s="797"/>
      <c r="M1587" s="797"/>
      <c r="N1587" s="797"/>
      <c r="O1587" s="797">
        <v>0</v>
      </c>
      <c r="P1587" s="797"/>
      <c r="Q1587" s="797">
        <v>0</v>
      </c>
      <c r="R1587" s="797"/>
      <c r="S1587" s="790">
        <f t="shared" si="28"/>
        <v>1</v>
      </c>
      <c r="T1587" s="797"/>
      <c r="U1587" s="797" t="s">
        <v>2721</v>
      </c>
    </row>
    <row r="1588" spans="1:21" ht="31.8" thickBot="1">
      <c r="A1588" s="797" t="s">
        <v>89</v>
      </c>
      <c r="B1588" s="797"/>
      <c r="C1588" s="811" t="s">
        <v>711</v>
      </c>
      <c r="D1588" s="797"/>
      <c r="E1588" s="797"/>
      <c r="F1588" s="787" t="str">
        <f>IF($E1588 = "", "", VLOOKUP($E1588,'[1]levels of intervention'!$A$1:$B$12,2,FALSE))</f>
        <v/>
      </c>
      <c r="G1588" s="797"/>
      <c r="H1588" s="797" t="s">
        <v>933</v>
      </c>
      <c r="I1588" s="797" t="s">
        <v>1331</v>
      </c>
      <c r="J1588" s="797"/>
      <c r="K1588" s="797"/>
      <c r="L1588" s="797"/>
      <c r="M1588" s="797"/>
      <c r="N1588" s="797"/>
      <c r="O1588" s="797">
        <v>0</v>
      </c>
      <c r="P1588" s="797"/>
      <c r="Q1588" s="797">
        <v>0</v>
      </c>
      <c r="R1588" s="797"/>
      <c r="S1588" s="790">
        <f t="shared" si="28"/>
        <v>1</v>
      </c>
      <c r="T1588" s="797"/>
      <c r="U1588" s="797" t="s">
        <v>2721</v>
      </c>
    </row>
    <row r="1589" spans="1:21" ht="78.599999999999994" thickBot="1">
      <c r="A1589" s="797" t="s">
        <v>89</v>
      </c>
      <c r="B1589" s="797"/>
      <c r="C1589" s="811" t="s">
        <v>711</v>
      </c>
      <c r="D1589" s="797"/>
      <c r="E1589" s="797"/>
      <c r="F1589" s="787" t="str">
        <f>IF($E1589 = "", "", VLOOKUP($E1589,'[1]levels of intervention'!$A$1:$B$12,2,FALSE))</f>
        <v/>
      </c>
      <c r="G1589" s="797"/>
      <c r="H1589" s="797" t="s">
        <v>937</v>
      </c>
      <c r="I1589" s="797" t="s">
        <v>1331</v>
      </c>
      <c r="J1589" s="797"/>
      <c r="K1589" s="797"/>
      <c r="L1589" s="797"/>
      <c r="M1589" s="797"/>
      <c r="N1589" s="797"/>
      <c r="O1589" s="797">
        <v>0</v>
      </c>
      <c r="P1589" s="797">
        <v>1098.54</v>
      </c>
      <c r="Q1589" s="797">
        <v>0</v>
      </c>
      <c r="R1589" s="797"/>
      <c r="S1589" s="790">
        <f t="shared" si="28"/>
        <v>1</v>
      </c>
      <c r="T1589" s="797"/>
      <c r="U1589" s="797"/>
    </row>
    <row r="1590" spans="1:21" ht="16.2" thickBot="1">
      <c r="A1590" s="797" t="s">
        <v>89</v>
      </c>
      <c r="B1590" s="797"/>
      <c r="C1590" s="811" t="s">
        <v>711</v>
      </c>
      <c r="D1590" s="797"/>
      <c r="E1590" s="797"/>
      <c r="F1590" s="787" t="str">
        <f>IF($E1590 = "", "", VLOOKUP($E1590,'[1]levels of intervention'!$A$1:$B$12,2,FALSE))</f>
        <v/>
      </c>
      <c r="G1590" s="797"/>
      <c r="H1590" s="797" t="s">
        <v>2724</v>
      </c>
      <c r="I1590" s="797" t="s">
        <v>1358</v>
      </c>
      <c r="J1590" s="797"/>
      <c r="K1590" s="797"/>
      <c r="L1590" s="797"/>
      <c r="M1590" s="797"/>
      <c r="N1590" s="797"/>
      <c r="O1590" s="797">
        <v>0</v>
      </c>
      <c r="P1590" s="797"/>
      <c r="Q1590" s="797">
        <v>0</v>
      </c>
      <c r="R1590" s="797"/>
      <c r="S1590" s="790">
        <f t="shared" si="28"/>
        <v>1</v>
      </c>
      <c r="T1590" s="797"/>
      <c r="U1590" s="797"/>
    </row>
    <row r="1591" spans="1:21" ht="16.2" thickBot="1">
      <c r="A1591" s="797" t="s">
        <v>89</v>
      </c>
      <c r="B1591" s="797"/>
      <c r="C1591" s="811" t="s">
        <v>711</v>
      </c>
      <c r="D1591" s="797"/>
      <c r="E1591" s="797"/>
      <c r="F1591" s="787" t="str">
        <f>IF($E1591 = "", "", VLOOKUP($E1591,'[1]levels of intervention'!$A$1:$B$12,2,FALSE))</f>
        <v/>
      </c>
      <c r="G1591" s="797"/>
      <c r="H1591" s="797" t="s">
        <v>2696</v>
      </c>
      <c r="I1591" s="797" t="s">
        <v>1358</v>
      </c>
      <c r="J1591" s="797"/>
      <c r="K1591" s="797"/>
      <c r="L1591" s="797"/>
      <c r="M1591" s="797"/>
      <c r="N1591" s="797"/>
      <c r="O1591" s="797">
        <v>0</v>
      </c>
      <c r="P1591" s="797"/>
      <c r="Q1591" s="797">
        <v>0</v>
      </c>
      <c r="R1591" s="797"/>
      <c r="S1591" s="790">
        <f t="shared" si="28"/>
        <v>1</v>
      </c>
      <c r="T1591" s="797"/>
      <c r="U1591" s="797"/>
    </row>
    <row r="1592" spans="1:21" ht="16.2" thickBot="1">
      <c r="A1592" s="797" t="s">
        <v>89</v>
      </c>
      <c r="B1592" s="797"/>
      <c r="C1592" s="811" t="s">
        <v>711</v>
      </c>
      <c r="D1592" s="797"/>
      <c r="E1592" s="797"/>
      <c r="F1592" s="787" t="str">
        <f>IF($E1592 = "", "", VLOOKUP($E1592,'[1]levels of intervention'!$A$1:$B$12,2,FALSE))</f>
        <v/>
      </c>
      <c r="G1592" s="797"/>
      <c r="H1592" s="797" t="s">
        <v>2725</v>
      </c>
      <c r="I1592" s="797" t="s">
        <v>1358</v>
      </c>
      <c r="J1592" s="797"/>
      <c r="K1592" s="797"/>
      <c r="L1592" s="797"/>
      <c r="M1592" s="797"/>
      <c r="N1592" s="797"/>
      <c r="O1592" s="797">
        <v>0</v>
      </c>
      <c r="P1592" s="797"/>
      <c r="Q1592" s="797">
        <v>0</v>
      </c>
      <c r="R1592" s="797"/>
      <c r="S1592" s="790">
        <f t="shared" si="28"/>
        <v>1</v>
      </c>
      <c r="T1592" s="797"/>
      <c r="U1592" s="797"/>
    </row>
    <row r="1593" spans="1:21" ht="31.8" thickBot="1">
      <c r="A1593" s="797" t="s">
        <v>89</v>
      </c>
      <c r="B1593" s="797"/>
      <c r="C1593" s="811" t="s">
        <v>711</v>
      </c>
      <c r="D1593" s="797"/>
      <c r="E1593" s="797"/>
      <c r="F1593" s="787" t="str">
        <f>IF($E1593 = "", "", VLOOKUP($E1593,'[1]levels of intervention'!$A$1:$B$12,2,FALSE))</f>
        <v/>
      </c>
      <c r="G1593" s="797"/>
      <c r="H1593" s="797" t="s">
        <v>2726</v>
      </c>
      <c r="I1593" s="797" t="s">
        <v>1358</v>
      </c>
      <c r="J1593" s="798" t="s">
        <v>2727</v>
      </c>
      <c r="K1593" s="797"/>
      <c r="L1593" s="797"/>
      <c r="M1593" s="797"/>
      <c r="N1593" s="797"/>
      <c r="O1593" s="797">
        <v>0</v>
      </c>
      <c r="P1593" s="797"/>
      <c r="Q1593" s="797">
        <v>0</v>
      </c>
      <c r="R1593" s="797"/>
      <c r="S1593" s="790">
        <f t="shared" si="28"/>
        <v>1</v>
      </c>
      <c r="T1593" s="797"/>
      <c r="U1593" s="797"/>
    </row>
    <row r="1594" spans="1:21" ht="16.2" thickBot="1">
      <c r="A1594" s="797" t="s">
        <v>89</v>
      </c>
      <c r="B1594" s="797"/>
      <c r="C1594" s="811" t="s">
        <v>711</v>
      </c>
      <c r="D1594" s="797"/>
      <c r="E1594" s="797"/>
      <c r="F1594" s="787" t="str">
        <f>IF($E1594 = "", "", VLOOKUP($E1594,'[1]levels of intervention'!$A$1:$B$12,2,FALSE))</f>
        <v/>
      </c>
      <c r="G1594" s="797"/>
      <c r="H1594" s="797" t="s">
        <v>2728</v>
      </c>
      <c r="I1594" s="797" t="s">
        <v>1358</v>
      </c>
      <c r="J1594" s="797"/>
      <c r="K1594" s="797"/>
      <c r="L1594" s="797"/>
      <c r="M1594" s="797"/>
      <c r="N1594" s="797"/>
      <c r="O1594" s="797">
        <v>0</v>
      </c>
      <c r="P1594" s="797"/>
      <c r="Q1594" s="797">
        <v>0</v>
      </c>
      <c r="R1594" s="797"/>
      <c r="S1594" s="790">
        <f t="shared" si="28"/>
        <v>1</v>
      </c>
      <c r="T1594" s="797"/>
      <c r="U1594" s="797"/>
    </row>
    <row r="1595" spans="1:21" ht="47.4" thickBot="1">
      <c r="A1595" s="797" t="s">
        <v>89</v>
      </c>
      <c r="B1595" s="797"/>
      <c r="C1595" s="811" t="s">
        <v>711</v>
      </c>
      <c r="D1595" s="797"/>
      <c r="E1595" s="797"/>
      <c r="F1595" s="787" t="str">
        <f>IF($E1595 = "", "", VLOOKUP($E1595,'[1]levels of intervention'!$A$1:$B$12,2,FALSE))</f>
        <v/>
      </c>
      <c r="G1595" s="797"/>
      <c r="H1595" s="797" t="s">
        <v>2723</v>
      </c>
      <c r="I1595" s="797" t="s">
        <v>1358</v>
      </c>
      <c r="J1595" s="797" t="s">
        <v>2729</v>
      </c>
      <c r="K1595" s="797"/>
      <c r="L1595" s="797"/>
      <c r="M1595" s="797"/>
      <c r="N1595" s="797"/>
      <c r="O1595" s="797">
        <v>0</v>
      </c>
      <c r="P1595" s="797"/>
      <c r="Q1595" s="797">
        <v>0</v>
      </c>
      <c r="R1595" s="797"/>
      <c r="S1595" s="790">
        <f t="shared" si="28"/>
        <v>1</v>
      </c>
      <c r="T1595" s="797"/>
      <c r="U1595" s="797"/>
    </row>
    <row r="1596" spans="1:21" ht="43.8" thickBot="1">
      <c r="A1596" s="785" t="s">
        <v>146</v>
      </c>
      <c r="B1596" s="786" t="s">
        <v>59</v>
      </c>
      <c r="C1596" s="811" t="s">
        <v>147</v>
      </c>
      <c r="D1596" s="787" t="s">
        <v>147</v>
      </c>
      <c r="E1596" s="787" t="s">
        <v>2193</v>
      </c>
      <c r="F1596" s="787" t="str">
        <f>IF($E1596 = "", "", VLOOKUP($E1596,'[1]levels of intervention'!$A$1:$B$12,2,FALSE))</f>
        <v>secondary</v>
      </c>
      <c r="G1596" s="789"/>
      <c r="H1596" s="789" t="s">
        <v>2730</v>
      </c>
      <c r="I1596" s="789" t="s">
        <v>1358</v>
      </c>
      <c r="J1596" s="789">
        <v>2</v>
      </c>
      <c r="K1596" s="789">
        <v>1</v>
      </c>
      <c r="L1596" s="789"/>
      <c r="M1596" s="813" t="s">
        <v>2731</v>
      </c>
      <c r="N1596" s="789"/>
      <c r="O1596" s="789">
        <v>1</v>
      </c>
      <c r="P1596" s="789"/>
      <c r="Q1596" s="789">
        <v>0</v>
      </c>
      <c r="R1596" s="789"/>
      <c r="S1596" s="790">
        <f t="shared" si="28"/>
        <v>1</v>
      </c>
      <c r="T1596" s="789"/>
      <c r="U1596" s="789"/>
    </row>
    <row r="1597" spans="1:21" ht="18" thickBot="1">
      <c r="A1597" s="791" t="s">
        <v>146</v>
      </c>
      <c r="B1597" s="786"/>
      <c r="C1597" s="811" t="s">
        <v>147</v>
      </c>
      <c r="D1597" s="787"/>
      <c r="E1597" s="787" t="s">
        <v>2193</v>
      </c>
      <c r="F1597" s="787" t="str">
        <f>IF($E1597 = "", "", VLOOKUP($E1597,'[1]levels of intervention'!$A$1:$B$12,2,FALSE))</f>
        <v>secondary</v>
      </c>
      <c r="G1597" s="789"/>
      <c r="H1597" s="789" t="s">
        <v>2282</v>
      </c>
      <c r="I1597" s="789" t="s">
        <v>1358</v>
      </c>
      <c r="J1597" s="789">
        <v>2</v>
      </c>
      <c r="K1597" s="789">
        <v>1</v>
      </c>
      <c r="L1597" s="789"/>
      <c r="M1597" s="813" t="s">
        <v>2731</v>
      </c>
      <c r="N1597" s="789"/>
      <c r="O1597" s="789">
        <v>1</v>
      </c>
      <c r="P1597" s="789"/>
      <c r="Q1597" s="789">
        <v>0</v>
      </c>
      <c r="R1597" s="789"/>
      <c r="S1597" s="790">
        <f t="shared" si="28"/>
        <v>1</v>
      </c>
      <c r="T1597" s="789"/>
      <c r="U1597" s="789"/>
    </row>
    <row r="1598" spans="1:21" ht="78.599999999999994" thickBot="1">
      <c r="A1598" s="791" t="s">
        <v>146</v>
      </c>
      <c r="B1598" s="786"/>
      <c r="C1598" s="811" t="s">
        <v>147</v>
      </c>
      <c r="D1598" s="787"/>
      <c r="E1598" s="787"/>
      <c r="F1598" s="787" t="str">
        <f>IF($E1598 = "", "", VLOOKUP($E1598,'[1]levels of intervention'!$A$1:$B$12,2,FALSE))</f>
        <v/>
      </c>
      <c r="G1598" s="789"/>
      <c r="H1598" s="789" t="s">
        <v>1030</v>
      </c>
      <c r="I1598" s="789" t="s">
        <v>1331</v>
      </c>
      <c r="J1598" s="789">
        <v>1</v>
      </c>
      <c r="K1598" s="789">
        <v>1</v>
      </c>
      <c r="L1598" s="789"/>
      <c r="M1598" s="789"/>
      <c r="N1598" s="789"/>
      <c r="O1598" s="789">
        <v>1</v>
      </c>
      <c r="P1598" s="789">
        <v>59</v>
      </c>
      <c r="Q1598" s="789">
        <v>59</v>
      </c>
      <c r="R1598" s="789"/>
      <c r="S1598" s="790">
        <f t="shared" si="28"/>
        <v>1</v>
      </c>
      <c r="T1598" s="789"/>
      <c r="U1598" s="789"/>
    </row>
    <row r="1599" spans="1:21" ht="18" thickBot="1">
      <c r="A1599" s="791" t="s">
        <v>146</v>
      </c>
      <c r="B1599" s="786"/>
      <c r="C1599" s="811" t="s">
        <v>147</v>
      </c>
      <c r="D1599" s="787"/>
      <c r="E1599" s="787"/>
      <c r="F1599" s="787" t="str">
        <f>IF($E1599 = "", "", VLOOKUP($E1599,'[1]levels of intervention'!$A$1:$B$12,2,FALSE))</f>
        <v/>
      </c>
      <c r="G1599" s="789"/>
      <c r="H1599" s="789" t="s">
        <v>838</v>
      </c>
      <c r="I1599" s="789"/>
      <c r="J1599" s="789">
        <v>1</v>
      </c>
      <c r="K1599" s="789">
        <v>1</v>
      </c>
      <c r="L1599" s="789">
        <v>1</v>
      </c>
      <c r="M1599" s="789">
        <v>1</v>
      </c>
      <c r="N1599" s="789" t="s">
        <v>1578</v>
      </c>
      <c r="O1599" s="789">
        <v>1</v>
      </c>
      <c r="P1599" s="789">
        <v>500</v>
      </c>
      <c r="Q1599" s="789">
        <v>500</v>
      </c>
      <c r="R1599" s="789"/>
      <c r="S1599" s="790">
        <f t="shared" si="28"/>
        <v>1</v>
      </c>
      <c r="T1599" s="789"/>
      <c r="U1599" s="789"/>
    </row>
    <row r="1600" spans="1:21" ht="78.599999999999994" thickBot="1">
      <c r="A1600" s="791" t="s">
        <v>146</v>
      </c>
      <c r="B1600" s="786"/>
      <c r="C1600" s="811" t="s">
        <v>147</v>
      </c>
      <c r="D1600" s="787"/>
      <c r="E1600" s="787"/>
      <c r="F1600" s="787" t="str">
        <f>IF($E1600 = "", "", VLOOKUP($E1600,'[1]levels of intervention'!$A$1:$B$12,2,FALSE))</f>
        <v/>
      </c>
      <c r="G1600" s="789"/>
      <c r="H1600" s="789" t="s">
        <v>1000</v>
      </c>
      <c r="I1600" s="789" t="s">
        <v>1331</v>
      </c>
      <c r="J1600" s="789">
        <v>1</v>
      </c>
      <c r="K1600" s="789">
        <v>1</v>
      </c>
      <c r="L1600" s="789"/>
      <c r="M1600" s="789"/>
      <c r="N1600" s="789"/>
      <c r="O1600" s="789">
        <v>1</v>
      </c>
      <c r="P1600" s="789">
        <v>19.9892</v>
      </c>
      <c r="Q1600" s="789">
        <v>19.989999999999998</v>
      </c>
      <c r="R1600" s="789"/>
      <c r="S1600" s="790">
        <f t="shared" si="28"/>
        <v>1</v>
      </c>
      <c r="T1600" s="789"/>
      <c r="U1600" s="789" t="s">
        <v>2732</v>
      </c>
    </row>
    <row r="1601" spans="1:21" ht="31.8" thickBot="1">
      <c r="A1601" s="798" t="s">
        <v>146</v>
      </c>
      <c r="B1601" s="797"/>
      <c r="C1601" s="811" t="s">
        <v>147</v>
      </c>
      <c r="D1601" s="797"/>
      <c r="E1601" s="797"/>
      <c r="F1601" s="787" t="str">
        <f>IF($E1601 = "", "", VLOOKUP($E1601,'[1]levels of intervention'!$A$1:$B$12,2,FALSE))</f>
        <v/>
      </c>
      <c r="G1601" s="797"/>
      <c r="H1601" s="797" t="s">
        <v>2733</v>
      </c>
      <c r="I1601" s="797" t="s">
        <v>1358</v>
      </c>
      <c r="J1601" s="797"/>
      <c r="K1601" s="797"/>
      <c r="L1601" s="797"/>
      <c r="M1601" s="797"/>
      <c r="N1601" s="797"/>
      <c r="O1601" s="797">
        <v>0</v>
      </c>
      <c r="P1601" s="797"/>
      <c r="Q1601" s="797">
        <v>0</v>
      </c>
      <c r="R1601" s="797"/>
      <c r="S1601" s="790">
        <f t="shared" si="28"/>
        <v>1</v>
      </c>
      <c r="T1601" s="797"/>
      <c r="U1601" s="797"/>
    </row>
    <row r="1602" spans="1:21" ht="63" thickBot="1">
      <c r="A1602" s="791" t="s">
        <v>146</v>
      </c>
      <c r="B1602" s="786"/>
      <c r="C1602" s="811" t="s">
        <v>147</v>
      </c>
      <c r="D1602" s="787"/>
      <c r="E1602" s="787"/>
      <c r="F1602" s="787" t="str">
        <f>IF($E1602 = "", "", VLOOKUP($E1602,'[1]levels of intervention'!$A$1:$B$12,2,FALSE))</f>
        <v/>
      </c>
      <c r="G1602" s="789"/>
      <c r="H1602" s="789" t="s">
        <v>1119</v>
      </c>
      <c r="I1602" s="789" t="s">
        <v>1331</v>
      </c>
      <c r="J1602" s="789">
        <v>2</v>
      </c>
      <c r="K1602" s="789">
        <v>1</v>
      </c>
      <c r="L1602" s="789"/>
      <c r="M1602" s="813" t="s">
        <v>2734</v>
      </c>
      <c r="N1602" s="789"/>
      <c r="O1602" s="789">
        <v>1</v>
      </c>
      <c r="P1602" s="789">
        <v>231.934</v>
      </c>
      <c r="Q1602" s="789">
        <v>231.93</v>
      </c>
      <c r="R1602" s="789"/>
      <c r="S1602" s="790">
        <f t="shared" si="28"/>
        <v>1</v>
      </c>
      <c r="T1602" s="789"/>
      <c r="U1602" s="789"/>
    </row>
    <row r="1603" spans="1:21" ht="78.599999999999994" thickBot="1">
      <c r="A1603" s="791" t="s">
        <v>146</v>
      </c>
      <c r="B1603" s="786"/>
      <c r="C1603" s="811" t="s">
        <v>147</v>
      </c>
      <c r="D1603" s="787"/>
      <c r="E1603" s="787"/>
      <c r="F1603" s="787" t="str">
        <f>IF($E1603 = "", "", VLOOKUP($E1603,'[1]levels of intervention'!$A$1:$B$12,2,FALSE))</f>
        <v/>
      </c>
      <c r="G1603" s="789"/>
      <c r="H1603" s="789" t="s">
        <v>897</v>
      </c>
      <c r="I1603" s="789" t="s">
        <v>1331</v>
      </c>
      <c r="J1603" s="789">
        <v>2</v>
      </c>
      <c r="K1603" s="789">
        <v>1</v>
      </c>
      <c r="L1603" s="789"/>
      <c r="M1603" s="813" t="s">
        <v>2734</v>
      </c>
      <c r="N1603" s="789"/>
      <c r="O1603" s="789">
        <v>1</v>
      </c>
      <c r="P1603" s="789">
        <v>35.622799999999998</v>
      </c>
      <c r="Q1603" s="789">
        <v>35.619999999999997</v>
      </c>
      <c r="R1603" s="789"/>
      <c r="S1603" s="790">
        <f t="shared" si="28"/>
        <v>1</v>
      </c>
      <c r="T1603" s="789"/>
      <c r="U1603" s="789"/>
    </row>
    <row r="1604" spans="1:21" ht="16.2" thickBot="1">
      <c r="A1604" s="798" t="s">
        <v>146</v>
      </c>
      <c r="B1604" s="797"/>
      <c r="C1604" s="811" t="s">
        <v>147</v>
      </c>
      <c r="D1604" s="797"/>
      <c r="E1604" s="797"/>
      <c r="F1604" s="787" t="str">
        <f>IF($E1604 = "", "", VLOOKUP($E1604,'[1]levels of intervention'!$A$1:$B$12,2,FALSE))</f>
        <v/>
      </c>
      <c r="G1604" s="797"/>
      <c r="H1604" s="797" t="s">
        <v>2711</v>
      </c>
      <c r="I1604" s="797" t="s">
        <v>1358</v>
      </c>
      <c r="J1604" s="797"/>
      <c r="K1604" s="797"/>
      <c r="L1604" s="797"/>
      <c r="M1604" s="797"/>
      <c r="N1604" s="797"/>
      <c r="O1604" s="797">
        <v>0</v>
      </c>
      <c r="P1604" s="797"/>
      <c r="Q1604" s="797">
        <v>0</v>
      </c>
      <c r="R1604" s="797"/>
      <c r="S1604" s="790">
        <f t="shared" ref="S1604:S1667" si="29">IF(R1604="",1,R1604)</f>
        <v>1</v>
      </c>
      <c r="T1604" s="797"/>
      <c r="U1604" s="797"/>
    </row>
    <row r="1605" spans="1:21" ht="18" thickBot="1">
      <c r="A1605" s="791" t="s">
        <v>146</v>
      </c>
      <c r="B1605" s="786"/>
      <c r="C1605" s="811" t="s">
        <v>147</v>
      </c>
      <c r="D1605" s="787"/>
      <c r="E1605" s="787"/>
      <c r="F1605" s="787" t="str">
        <f>IF($E1605 = "", "", VLOOKUP($E1605,'[1]levels of intervention'!$A$1:$B$12,2,FALSE))</f>
        <v/>
      </c>
      <c r="G1605" s="789"/>
      <c r="H1605" s="789" t="s">
        <v>2711</v>
      </c>
      <c r="I1605" s="789" t="s">
        <v>1358</v>
      </c>
      <c r="J1605" s="789">
        <v>1</v>
      </c>
      <c r="K1605" s="789">
        <v>1</v>
      </c>
      <c r="L1605" s="789"/>
      <c r="M1605" s="813" t="s">
        <v>2735</v>
      </c>
      <c r="N1605" s="789"/>
      <c r="O1605" s="789">
        <v>1</v>
      </c>
      <c r="P1605" s="789"/>
      <c r="Q1605" s="789">
        <v>0</v>
      </c>
      <c r="R1605" s="789"/>
      <c r="S1605" s="790">
        <f t="shared" si="29"/>
        <v>1</v>
      </c>
      <c r="T1605" s="789"/>
      <c r="U1605" s="789"/>
    </row>
    <row r="1606" spans="1:21" ht="18" thickBot="1">
      <c r="A1606" s="791" t="s">
        <v>146</v>
      </c>
      <c r="B1606" s="786"/>
      <c r="C1606" s="811" t="s">
        <v>147</v>
      </c>
      <c r="D1606" s="787"/>
      <c r="E1606" s="787"/>
      <c r="F1606" s="787" t="str">
        <f>IF($E1606 = "", "", VLOOKUP($E1606,'[1]levels of intervention'!$A$1:$B$12,2,FALSE))</f>
        <v/>
      </c>
      <c r="G1606" s="789"/>
      <c r="H1606" s="789" t="s">
        <v>2736</v>
      </c>
      <c r="I1606" s="789" t="s">
        <v>1358</v>
      </c>
      <c r="J1606" s="789">
        <v>1</v>
      </c>
      <c r="K1606" s="789">
        <v>1</v>
      </c>
      <c r="L1606" s="789"/>
      <c r="M1606" s="813" t="s">
        <v>2735</v>
      </c>
      <c r="N1606" s="789"/>
      <c r="O1606" s="789">
        <v>1</v>
      </c>
      <c r="P1606" s="789"/>
      <c r="Q1606" s="789">
        <v>0</v>
      </c>
      <c r="R1606" s="789"/>
      <c r="S1606" s="790">
        <f t="shared" si="29"/>
        <v>1</v>
      </c>
      <c r="T1606" s="789"/>
      <c r="U1606" s="789"/>
    </row>
    <row r="1607" spans="1:21" ht="35.4" thickBot="1">
      <c r="A1607" s="785" t="s">
        <v>146</v>
      </c>
      <c r="B1607" s="786" t="s">
        <v>139</v>
      </c>
      <c r="C1607" s="811" t="s">
        <v>740</v>
      </c>
      <c r="D1607" s="787" t="s">
        <v>740</v>
      </c>
      <c r="E1607" s="787" t="s">
        <v>2171</v>
      </c>
      <c r="F1607" s="787" t="str">
        <f>IF($E1607 = "", "", VLOOKUP($E1607,'[1]levels of intervention'!$A$1:$B$12,2,FALSE))</f>
        <v>primary</v>
      </c>
      <c r="G1607" s="789"/>
      <c r="H1607" s="789" t="s">
        <v>1118</v>
      </c>
      <c r="I1607" s="789" t="s">
        <v>1331</v>
      </c>
      <c r="J1607" s="789">
        <v>2.5</v>
      </c>
      <c r="K1607" s="789" t="s">
        <v>2737</v>
      </c>
      <c r="L1607" s="789"/>
      <c r="M1607" s="813" t="s">
        <v>2738</v>
      </c>
      <c r="N1607" s="789"/>
      <c r="O1607" s="789">
        <v>0</v>
      </c>
      <c r="P1607" s="789"/>
      <c r="Q1607" s="789">
        <v>0</v>
      </c>
      <c r="R1607" s="789"/>
      <c r="S1607" s="790">
        <f t="shared" si="29"/>
        <v>1</v>
      </c>
      <c r="T1607" s="789"/>
      <c r="U1607" s="789" t="s">
        <v>2739</v>
      </c>
    </row>
    <row r="1608" spans="1:21" ht="16.2" thickBot="1">
      <c r="A1608" s="798" t="s">
        <v>146</v>
      </c>
      <c r="B1608" s="797"/>
      <c r="C1608" s="811" t="s">
        <v>740</v>
      </c>
      <c r="D1608" s="797"/>
      <c r="E1608" s="797"/>
      <c r="F1608" s="787" t="str">
        <f>IF($E1608 = "", "", VLOOKUP($E1608,'[1]levels of intervention'!$A$1:$B$12,2,FALSE))</f>
        <v/>
      </c>
      <c r="G1608" s="797"/>
      <c r="H1608" s="797" t="s">
        <v>2740</v>
      </c>
      <c r="I1608" s="797" t="s">
        <v>1358</v>
      </c>
      <c r="J1608" s="797"/>
      <c r="K1608" s="797"/>
      <c r="L1608" s="797"/>
      <c r="M1608" s="798" t="s">
        <v>2741</v>
      </c>
      <c r="N1608" s="797"/>
      <c r="O1608" s="797">
        <v>0</v>
      </c>
      <c r="P1608" s="797"/>
      <c r="Q1608" s="797">
        <v>0</v>
      </c>
      <c r="R1608" s="797"/>
      <c r="S1608" s="790">
        <f t="shared" si="29"/>
        <v>1</v>
      </c>
      <c r="T1608" s="797"/>
      <c r="U1608" s="797"/>
    </row>
    <row r="1609" spans="1:21" ht="31.8" thickBot="1">
      <c r="A1609" s="798" t="s">
        <v>146</v>
      </c>
      <c r="B1609" s="797"/>
      <c r="C1609" s="811" t="s">
        <v>740</v>
      </c>
      <c r="D1609" s="797"/>
      <c r="E1609" s="797"/>
      <c r="F1609" s="787" t="str">
        <f>IF($E1609 = "", "", VLOOKUP($E1609,'[1]levels of intervention'!$A$1:$B$12,2,FALSE))</f>
        <v/>
      </c>
      <c r="G1609" s="797"/>
      <c r="H1609" s="797" t="s">
        <v>2742</v>
      </c>
      <c r="I1609" s="797" t="s">
        <v>1358</v>
      </c>
      <c r="J1609" s="797"/>
      <c r="K1609" s="797"/>
      <c r="L1609" s="797"/>
      <c r="M1609" s="797"/>
      <c r="N1609" s="797"/>
      <c r="O1609" s="797">
        <v>0</v>
      </c>
      <c r="P1609" s="797"/>
      <c r="Q1609" s="797">
        <v>0</v>
      </c>
      <c r="R1609" s="797"/>
      <c r="S1609" s="790">
        <f t="shared" si="29"/>
        <v>1</v>
      </c>
      <c r="T1609" s="797"/>
      <c r="U1609" s="797"/>
    </row>
    <row r="1610" spans="1:21" ht="47.4" thickBot="1">
      <c r="A1610" s="798" t="s">
        <v>146</v>
      </c>
      <c r="B1610" s="797"/>
      <c r="C1610" s="811" t="s">
        <v>740</v>
      </c>
      <c r="D1610" s="797"/>
      <c r="E1610" s="797"/>
      <c r="F1610" s="787" t="str">
        <f>IF($E1610 = "", "", VLOOKUP($E1610,'[1]levels of intervention'!$A$1:$B$12,2,FALSE))</f>
        <v/>
      </c>
      <c r="G1610" s="797"/>
      <c r="H1610" s="797" t="s">
        <v>2743</v>
      </c>
      <c r="I1610" s="797" t="s">
        <v>1358</v>
      </c>
      <c r="J1610" s="797"/>
      <c r="K1610" s="797"/>
      <c r="L1610" s="797"/>
      <c r="M1610" s="797"/>
      <c r="N1610" s="797"/>
      <c r="O1610" s="797">
        <v>0</v>
      </c>
      <c r="P1610" s="797"/>
      <c r="Q1610" s="797">
        <v>0</v>
      </c>
      <c r="R1610" s="797"/>
      <c r="S1610" s="790">
        <f t="shared" si="29"/>
        <v>1</v>
      </c>
      <c r="T1610" s="797"/>
      <c r="U1610" s="797"/>
    </row>
    <row r="1611" spans="1:21" ht="16.2" thickBot="1">
      <c r="A1611" s="798" t="s">
        <v>146</v>
      </c>
      <c r="B1611" s="797"/>
      <c r="C1611" s="811" t="s">
        <v>740</v>
      </c>
      <c r="D1611" s="797"/>
      <c r="E1611" s="797"/>
      <c r="F1611" s="787" t="str">
        <f>IF($E1611 = "", "", VLOOKUP($E1611,'[1]levels of intervention'!$A$1:$B$12,2,FALSE))</f>
        <v/>
      </c>
      <c r="G1611" s="797"/>
      <c r="H1611" s="797" t="s">
        <v>2744</v>
      </c>
      <c r="I1611" s="797" t="s">
        <v>1358</v>
      </c>
      <c r="J1611" s="798" t="s">
        <v>2745</v>
      </c>
      <c r="K1611" s="797"/>
      <c r="L1611" s="797"/>
      <c r="M1611" s="797"/>
      <c r="N1611" s="797"/>
      <c r="O1611" s="797">
        <v>0</v>
      </c>
      <c r="P1611" s="797"/>
      <c r="Q1611" s="797">
        <v>0</v>
      </c>
      <c r="R1611" s="797"/>
      <c r="S1611" s="790">
        <f t="shared" si="29"/>
        <v>1</v>
      </c>
      <c r="T1611" s="797"/>
      <c r="U1611" s="797"/>
    </row>
    <row r="1612" spans="1:21" ht="16.2" thickBot="1">
      <c r="A1612" s="798" t="s">
        <v>146</v>
      </c>
      <c r="B1612" s="797"/>
      <c r="C1612" s="811" t="s">
        <v>740</v>
      </c>
      <c r="D1612" s="797"/>
      <c r="E1612" s="797"/>
      <c r="F1612" s="787" t="str">
        <f>IF($E1612 = "", "", VLOOKUP($E1612,'[1]levels of intervention'!$A$1:$B$12,2,FALSE))</f>
        <v/>
      </c>
      <c r="G1612" s="797"/>
      <c r="H1612" s="797" t="s">
        <v>2746</v>
      </c>
      <c r="I1612" s="797" t="s">
        <v>1358</v>
      </c>
      <c r="J1612" s="797" t="s">
        <v>2747</v>
      </c>
      <c r="K1612" s="797"/>
      <c r="L1612" s="797"/>
      <c r="M1612" s="797"/>
      <c r="N1612" s="797"/>
      <c r="O1612" s="797">
        <v>0</v>
      </c>
      <c r="P1612" s="797"/>
      <c r="Q1612" s="797">
        <v>0</v>
      </c>
      <c r="R1612" s="797"/>
      <c r="S1612" s="790">
        <f t="shared" si="29"/>
        <v>1</v>
      </c>
      <c r="T1612" s="797"/>
      <c r="U1612" s="797"/>
    </row>
    <row r="1613" spans="1:21" ht="16.2" thickBot="1">
      <c r="A1613" s="798" t="s">
        <v>146</v>
      </c>
      <c r="B1613" s="797"/>
      <c r="C1613" s="811" t="s">
        <v>740</v>
      </c>
      <c r="D1613" s="797"/>
      <c r="E1613" s="797"/>
      <c r="F1613" s="787" t="str">
        <f>IF($E1613 = "", "", VLOOKUP($E1613,'[1]levels of intervention'!$A$1:$B$12,2,FALSE))</f>
        <v/>
      </c>
      <c r="G1613" s="797"/>
      <c r="H1613" s="797" t="s">
        <v>2748</v>
      </c>
      <c r="I1613" s="797" t="s">
        <v>1358</v>
      </c>
      <c r="J1613" s="798" t="s">
        <v>2749</v>
      </c>
      <c r="K1613" s="797"/>
      <c r="L1613" s="797"/>
      <c r="M1613" s="797"/>
      <c r="N1613" s="797"/>
      <c r="O1613" s="797">
        <v>0</v>
      </c>
      <c r="P1613" s="797"/>
      <c r="Q1613" s="797">
        <v>0</v>
      </c>
      <c r="R1613" s="797"/>
      <c r="S1613" s="790">
        <f t="shared" si="29"/>
        <v>1</v>
      </c>
      <c r="T1613" s="797"/>
      <c r="U1613" s="797"/>
    </row>
    <row r="1614" spans="1:21" ht="16.2" thickBot="1">
      <c r="A1614" s="798" t="s">
        <v>146</v>
      </c>
      <c r="B1614" s="797"/>
      <c r="C1614" s="811" t="s">
        <v>740</v>
      </c>
      <c r="D1614" s="797"/>
      <c r="E1614" s="797"/>
      <c r="F1614" s="787" t="str">
        <f>IF($E1614 = "", "", VLOOKUP($E1614,'[1]levels of intervention'!$A$1:$B$12,2,FALSE))</f>
        <v/>
      </c>
      <c r="G1614" s="797"/>
      <c r="H1614" s="797" t="s">
        <v>2750</v>
      </c>
      <c r="I1614" s="797" t="s">
        <v>1358</v>
      </c>
      <c r="J1614" s="797" t="s">
        <v>2747</v>
      </c>
      <c r="K1614" s="797"/>
      <c r="L1614" s="797"/>
      <c r="M1614" s="797"/>
      <c r="N1614" s="797"/>
      <c r="O1614" s="797">
        <v>0</v>
      </c>
      <c r="P1614" s="797"/>
      <c r="Q1614" s="797">
        <v>0</v>
      </c>
      <c r="R1614" s="797"/>
      <c r="S1614" s="790">
        <f t="shared" si="29"/>
        <v>1</v>
      </c>
      <c r="T1614" s="797"/>
      <c r="U1614" s="797"/>
    </row>
    <row r="1615" spans="1:21" ht="18" thickBot="1">
      <c r="A1615" s="791" t="s">
        <v>146</v>
      </c>
      <c r="B1615" s="786"/>
      <c r="C1615" s="811" t="s">
        <v>740</v>
      </c>
      <c r="D1615" s="787"/>
      <c r="E1615" s="787"/>
      <c r="F1615" s="787" t="str">
        <f>IF($E1615 = "", "", VLOOKUP($E1615,'[1]levels of intervention'!$A$1:$B$12,2,FALSE))</f>
        <v/>
      </c>
      <c r="G1615" s="789"/>
      <c r="H1615" s="789" t="s">
        <v>2751</v>
      </c>
      <c r="I1615" s="789" t="s">
        <v>1358</v>
      </c>
      <c r="J1615" s="789">
        <v>1</v>
      </c>
      <c r="K1615" s="789">
        <v>1</v>
      </c>
      <c r="L1615" s="789"/>
      <c r="M1615" s="813" t="s">
        <v>2752</v>
      </c>
      <c r="N1615" s="789"/>
      <c r="O1615" s="789">
        <v>1</v>
      </c>
      <c r="P1615" s="789"/>
      <c r="Q1615" s="789">
        <v>0</v>
      </c>
      <c r="R1615" s="789"/>
      <c r="S1615" s="790">
        <f t="shared" si="29"/>
        <v>1</v>
      </c>
      <c r="T1615" s="789"/>
      <c r="U1615" s="789"/>
    </row>
    <row r="1616" spans="1:21" ht="63" thickBot="1">
      <c r="A1616" s="791" t="s">
        <v>146</v>
      </c>
      <c r="B1616" s="789"/>
      <c r="C1616" s="811" t="s">
        <v>741</v>
      </c>
      <c r="D1616" s="787" t="s">
        <v>2753</v>
      </c>
      <c r="E1616" s="789" t="s">
        <v>2171</v>
      </c>
      <c r="F1616" s="787" t="str">
        <f>IF($E1616 = "", "", VLOOKUP($E1616,'[1]levels of intervention'!$A$1:$B$12,2,FALSE))</f>
        <v>primary</v>
      </c>
      <c r="G1616" s="789"/>
      <c r="H1616" s="789" t="s">
        <v>961</v>
      </c>
      <c r="I1616" s="789" t="s">
        <v>1331</v>
      </c>
      <c r="J1616" s="789"/>
      <c r="K1616" s="806">
        <v>1.5</v>
      </c>
      <c r="L1616" s="806">
        <v>1</v>
      </c>
      <c r="M1616" s="806">
        <v>1</v>
      </c>
      <c r="N1616" s="806">
        <v>1</v>
      </c>
      <c r="O1616" s="806">
        <v>1.5</v>
      </c>
      <c r="P1616" s="806">
        <v>75.098479999999995</v>
      </c>
      <c r="Q1616" s="806">
        <v>112.65</v>
      </c>
      <c r="R1616" s="807">
        <v>1</v>
      </c>
      <c r="S1616" s="790">
        <f t="shared" si="29"/>
        <v>1</v>
      </c>
      <c r="T1616" s="789" t="s">
        <v>2754</v>
      </c>
      <c r="U1616" s="789"/>
    </row>
    <row r="1617" spans="1:21" ht="63" thickBot="1">
      <c r="A1617" s="791" t="s">
        <v>146</v>
      </c>
      <c r="B1617" s="786"/>
      <c r="C1617" s="811" t="s">
        <v>741</v>
      </c>
      <c r="D1617" s="787" t="s">
        <v>2755</v>
      </c>
      <c r="E1617" s="787" t="s">
        <v>2171</v>
      </c>
      <c r="F1617" s="787" t="str">
        <f>IF($E1617 = "", "", VLOOKUP($E1617,'[1]levels of intervention'!$A$1:$B$12,2,FALSE))</f>
        <v>primary</v>
      </c>
      <c r="G1617" s="789"/>
      <c r="H1617" s="789" t="s">
        <v>961</v>
      </c>
      <c r="I1617" s="789" t="s">
        <v>1331</v>
      </c>
      <c r="J1617" s="789"/>
      <c r="K1617" s="789">
        <v>4</v>
      </c>
      <c r="L1617" s="789">
        <v>1</v>
      </c>
      <c r="M1617" s="789">
        <v>1</v>
      </c>
      <c r="N1617" s="789">
        <v>1</v>
      </c>
      <c r="O1617" s="789">
        <v>4</v>
      </c>
      <c r="P1617" s="789">
        <v>75.098479999999995</v>
      </c>
      <c r="Q1617" s="789">
        <v>300.39</v>
      </c>
      <c r="R1617" s="790">
        <v>1</v>
      </c>
      <c r="S1617" s="790">
        <f t="shared" si="29"/>
        <v>1</v>
      </c>
      <c r="T1617" s="789" t="s">
        <v>2756</v>
      </c>
      <c r="U1617" s="789"/>
    </row>
    <row r="1618" spans="1:21" ht="16.2" thickBot="1">
      <c r="A1618" s="798" t="s">
        <v>146</v>
      </c>
      <c r="B1618" s="797"/>
      <c r="C1618" s="811" t="s">
        <v>741</v>
      </c>
      <c r="D1618" s="798" t="s">
        <v>2757</v>
      </c>
      <c r="E1618" s="797"/>
      <c r="F1618" s="787" t="str">
        <f>IF($E1618 = "", "", VLOOKUP($E1618,'[1]levels of intervention'!$A$1:$B$12,2,FALSE))</f>
        <v/>
      </c>
      <c r="G1618" s="797"/>
      <c r="H1618" s="797" t="s">
        <v>2740</v>
      </c>
      <c r="I1618" s="797" t="s">
        <v>1358</v>
      </c>
      <c r="J1618" s="797"/>
      <c r="K1618" s="797"/>
      <c r="L1618" s="797"/>
      <c r="M1618" s="798" t="s">
        <v>2741</v>
      </c>
      <c r="N1618" s="797"/>
      <c r="O1618" s="797">
        <v>0</v>
      </c>
      <c r="P1618" s="797"/>
      <c r="Q1618" s="797">
        <v>0</v>
      </c>
      <c r="R1618" s="797"/>
      <c r="S1618" s="790">
        <f t="shared" si="29"/>
        <v>1</v>
      </c>
      <c r="T1618" s="797"/>
      <c r="U1618" s="797"/>
    </row>
    <row r="1619" spans="1:21" ht="31.8" thickBot="1">
      <c r="A1619" s="798" t="s">
        <v>146</v>
      </c>
      <c r="B1619" s="797"/>
      <c r="C1619" s="811" t="s">
        <v>741</v>
      </c>
      <c r="D1619" s="798" t="s">
        <v>2757</v>
      </c>
      <c r="E1619" s="797"/>
      <c r="F1619" s="787" t="str">
        <f>IF($E1619 = "", "", VLOOKUP($E1619,'[1]levels of intervention'!$A$1:$B$12,2,FALSE))</f>
        <v/>
      </c>
      <c r="G1619" s="797"/>
      <c r="H1619" s="797" t="s">
        <v>2742</v>
      </c>
      <c r="I1619" s="797" t="s">
        <v>1358</v>
      </c>
      <c r="J1619" s="797"/>
      <c r="K1619" s="797"/>
      <c r="L1619" s="797"/>
      <c r="M1619" s="797"/>
      <c r="N1619" s="797"/>
      <c r="O1619" s="797">
        <v>0</v>
      </c>
      <c r="P1619" s="797"/>
      <c r="Q1619" s="797">
        <v>0</v>
      </c>
      <c r="R1619" s="797"/>
      <c r="S1619" s="790">
        <f t="shared" si="29"/>
        <v>1</v>
      </c>
      <c r="T1619" s="797"/>
      <c r="U1619" s="797"/>
    </row>
    <row r="1620" spans="1:21" ht="47.4" thickBot="1">
      <c r="A1620" s="798" t="s">
        <v>146</v>
      </c>
      <c r="B1620" s="797"/>
      <c r="C1620" s="811" t="s">
        <v>741</v>
      </c>
      <c r="D1620" s="798" t="s">
        <v>2757</v>
      </c>
      <c r="E1620" s="797"/>
      <c r="F1620" s="787" t="str">
        <f>IF($E1620 = "", "", VLOOKUP($E1620,'[1]levels of intervention'!$A$1:$B$12,2,FALSE))</f>
        <v/>
      </c>
      <c r="G1620" s="797"/>
      <c r="H1620" s="797" t="s">
        <v>2743</v>
      </c>
      <c r="I1620" s="797" t="s">
        <v>1358</v>
      </c>
      <c r="J1620" s="797"/>
      <c r="K1620" s="797"/>
      <c r="L1620" s="797"/>
      <c r="M1620" s="797"/>
      <c r="N1620" s="797"/>
      <c r="O1620" s="797">
        <v>0</v>
      </c>
      <c r="P1620" s="797"/>
      <c r="Q1620" s="797">
        <v>0</v>
      </c>
      <c r="R1620" s="797"/>
      <c r="S1620" s="790">
        <f t="shared" si="29"/>
        <v>1</v>
      </c>
      <c r="T1620" s="797"/>
      <c r="U1620" s="797"/>
    </row>
    <row r="1621" spans="1:21" ht="16.2" thickBot="1">
      <c r="A1621" s="798" t="s">
        <v>146</v>
      </c>
      <c r="B1621" s="797"/>
      <c r="C1621" s="811" t="s">
        <v>741</v>
      </c>
      <c r="D1621" s="798" t="s">
        <v>2757</v>
      </c>
      <c r="E1621" s="797"/>
      <c r="F1621" s="787" t="str">
        <f>IF($E1621 = "", "", VLOOKUP($E1621,'[1]levels of intervention'!$A$1:$B$12,2,FALSE))</f>
        <v/>
      </c>
      <c r="G1621" s="797"/>
      <c r="H1621" s="797" t="s">
        <v>2744</v>
      </c>
      <c r="I1621" s="797" t="s">
        <v>1358</v>
      </c>
      <c r="J1621" s="798" t="s">
        <v>2758</v>
      </c>
      <c r="K1621" s="797"/>
      <c r="L1621" s="797"/>
      <c r="M1621" s="797"/>
      <c r="N1621" s="797"/>
      <c r="O1621" s="797">
        <v>0</v>
      </c>
      <c r="P1621" s="797"/>
      <c r="Q1621" s="797">
        <v>0</v>
      </c>
      <c r="R1621" s="797"/>
      <c r="S1621" s="790">
        <f t="shared" si="29"/>
        <v>1</v>
      </c>
      <c r="T1621" s="797"/>
      <c r="U1621" s="797"/>
    </row>
    <row r="1622" spans="1:21" ht="16.2" thickBot="1">
      <c r="A1622" s="798" t="s">
        <v>146</v>
      </c>
      <c r="B1622" s="797"/>
      <c r="C1622" s="811" t="s">
        <v>741</v>
      </c>
      <c r="D1622" s="798" t="s">
        <v>2757</v>
      </c>
      <c r="E1622" s="797"/>
      <c r="F1622" s="787" t="str">
        <f>IF($E1622 = "", "", VLOOKUP($E1622,'[1]levels of intervention'!$A$1:$B$12,2,FALSE))</f>
        <v/>
      </c>
      <c r="G1622" s="797"/>
      <c r="H1622" s="797" t="s">
        <v>2746</v>
      </c>
      <c r="I1622" s="797" t="s">
        <v>1358</v>
      </c>
      <c r="J1622" s="798" t="s">
        <v>2749</v>
      </c>
      <c r="K1622" s="797"/>
      <c r="L1622" s="797"/>
      <c r="M1622" s="797"/>
      <c r="N1622" s="797"/>
      <c r="O1622" s="797">
        <v>0</v>
      </c>
      <c r="P1622" s="797"/>
      <c r="Q1622" s="797">
        <v>0</v>
      </c>
      <c r="R1622" s="797"/>
      <c r="S1622" s="790">
        <f t="shared" si="29"/>
        <v>1</v>
      </c>
      <c r="T1622" s="797"/>
      <c r="U1622" s="797"/>
    </row>
    <row r="1623" spans="1:21" ht="16.2" thickBot="1">
      <c r="A1623" s="798" t="s">
        <v>146</v>
      </c>
      <c r="B1623" s="797"/>
      <c r="C1623" s="811" t="s">
        <v>741</v>
      </c>
      <c r="D1623" s="798" t="s">
        <v>2757</v>
      </c>
      <c r="E1623" s="797"/>
      <c r="F1623" s="787" t="str">
        <f>IF($E1623 = "", "", VLOOKUP($E1623,'[1]levels of intervention'!$A$1:$B$12,2,FALSE))</f>
        <v/>
      </c>
      <c r="G1623" s="797"/>
      <c r="H1623" s="797" t="s">
        <v>2748</v>
      </c>
      <c r="I1623" s="797" t="s">
        <v>1358</v>
      </c>
      <c r="J1623" s="798" t="s">
        <v>2749</v>
      </c>
      <c r="K1623" s="797"/>
      <c r="L1623" s="797"/>
      <c r="M1623" s="797"/>
      <c r="N1623" s="797"/>
      <c r="O1623" s="797">
        <v>0</v>
      </c>
      <c r="P1623" s="797"/>
      <c r="Q1623" s="797">
        <v>0</v>
      </c>
      <c r="R1623" s="797"/>
      <c r="S1623" s="790">
        <f t="shared" si="29"/>
        <v>1</v>
      </c>
      <c r="T1623" s="797"/>
      <c r="U1623" s="797"/>
    </row>
    <row r="1624" spans="1:21" ht="16.2" thickBot="1">
      <c r="A1624" s="798" t="s">
        <v>146</v>
      </c>
      <c r="B1624" s="797"/>
      <c r="C1624" s="811" t="s">
        <v>741</v>
      </c>
      <c r="D1624" s="798" t="s">
        <v>2757</v>
      </c>
      <c r="E1624" s="797"/>
      <c r="F1624" s="787" t="str">
        <f>IF($E1624 = "", "", VLOOKUP($E1624,'[1]levels of intervention'!$A$1:$B$12,2,FALSE))</f>
        <v/>
      </c>
      <c r="G1624" s="797"/>
      <c r="H1624" s="797" t="s">
        <v>2759</v>
      </c>
      <c r="I1624" s="797" t="s">
        <v>1358</v>
      </c>
      <c r="J1624" s="798" t="s">
        <v>2749</v>
      </c>
      <c r="K1624" s="797"/>
      <c r="L1624" s="797"/>
      <c r="M1624" s="797"/>
      <c r="N1624" s="797"/>
      <c r="O1624" s="797">
        <v>0</v>
      </c>
      <c r="P1624" s="797"/>
      <c r="Q1624" s="797">
        <v>0</v>
      </c>
      <c r="R1624" s="797"/>
      <c r="S1624" s="790">
        <f t="shared" si="29"/>
        <v>1</v>
      </c>
      <c r="T1624" s="797"/>
      <c r="U1624" s="797"/>
    </row>
    <row r="1625" spans="1:21" ht="63" thickBot="1">
      <c r="A1625" s="791" t="s">
        <v>146</v>
      </c>
      <c r="B1625" s="786"/>
      <c r="C1625" s="811" t="s">
        <v>742</v>
      </c>
      <c r="D1625" s="787" t="s">
        <v>742</v>
      </c>
      <c r="E1625" s="787" t="s">
        <v>2171</v>
      </c>
      <c r="F1625" s="787" t="str">
        <f>IF($E1625 = "", "", VLOOKUP($E1625,'[1]levels of intervention'!$A$1:$B$12,2,FALSE))</f>
        <v>primary</v>
      </c>
      <c r="G1625" s="789"/>
      <c r="H1625" s="789" t="s">
        <v>961</v>
      </c>
      <c r="I1625" s="789" t="s">
        <v>1331</v>
      </c>
      <c r="J1625" s="789" t="s">
        <v>2760</v>
      </c>
      <c r="K1625" s="789" t="s">
        <v>2761</v>
      </c>
      <c r="L1625" s="789"/>
      <c r="M1625" s="813" t="s">
        <v>2762</v>
      </c>
      <c r="N1625" s="789"/>
      <c r="O1625" s="789">
        <v>0</v>
      </c>
      <c r="P1625" s="789">
        <v>75.098479999999995</v>
      </c>
      <c r="Q1625" s="789">
        <v>0</v>
      </c>
      <c r="R1625" s="789"/>
      <c r="S1625" s="790">
        <f t="shared" si="29"/>
        <v>1</v>
      </c>
      <c r="T1625" s="789"/>
      <c r="U1625" s="789"/>
    </row>
    <row r="1626" spans="1:21" ht="47.4" thickBot="1">
      <c r="A1626" s="798" t="s">
        <v>146</v>
      </c>
      <c r="B1626" s="797"/>
      <c r="C1626" s="811" t="s">
        <v>742</v>
      </c>
      <c r="D1626" s="798" t="s">
        <v>742</v>
      </c>
      <c r="E1626" s="797"/>
      <c r="F1626" s="787" t="str">
        <f>IF($E1626 = "", "", VLOOKUP($E1626,'[1]levels of intervention'!$A$1:$B$12,2,FALSE))</f>
        <v/>
      </c>
      <c r="G1626" s="797"/>
      <c r="H1626" s="797" t="s">
        <v>2763</v>
      </c>
      <c r="I1626" s="797" t="s">
        <v>1358</v>
      </c>
      <c r="J1626" s="797"/>
      <c r="K1626" s="797"/>
      <c r="L1626" s="797"/>
      <c r="M1626" s="797"/>
      <c r="N1626" s="797"/>
      <c r="O1626" s="797">
        <v>0</v>
      </c>
      <c r="P1626" s="797"/>
      <c r="Q1626" s="797">
        <v>0</v>
      </c>
      <c r="R1626" s="797"/>
      <c r="S1626" s="790">
        <f t="shared" si="29"/>
        <v>1</v>
      </c>
      <c r="T1626" s="797"/>
      <c r="U1626" s="797"/>
    </row>
    <row r="1627" spans="1:21" ht="31.8" thickBot="1">
      <c r="A1627" s="791" t="s">
        <v>146</v>
      </c>
      <c r="B1627" s="786"/>
      <c r="C1627" s="811" t="s">
        <v>738</v>
      </c>
      <c r="D1627" s="787" t="s">
        <v>738</v>
      </c>
      <c r="E1627" s="787" t="s">
        <v>2193</v>
      </c>
      <c r="F1627" s="787" t="str">
        <f>IF($E1627 = "", "", VLOOKUP($E1627,'[1]levels of intervention'!$A$1:$B$12,2,FALSE))</f>
        <v>secondary</v>
      </c>
      <c r="G1627" s="789"/>
      <c r="H1627" s="789" t="s">
        <v>1115</v>
      </c>
      <c r="I1627" s="789" t="s">
        <v>1331</v>
      </c>
      <c r="J1627" s="789">
        <v>1</v>
      </c>
      <c r="K1627" s="789">
        <v>1</v>
      </c>
      <c r="L1627" s="789"/>
      <c r="M1627" s="813" t="s">
        <v>2764</v>
      </c>
      <c r="N1627" s="789"/>
      <c r="O1627" s="789">
        <v>1</v>
      </c>
      <c r="P1627" s="789"/>
      <c r="Q1627" s="789">
        <v>0</v>
      </c>
      <c r="R1627" s="789"/>
      <c r="S1627" s="790">
        <f t="shared" si="29"/>
        <v>1</v>
      </c>
      <c r="T1627" s="789"/>
      <c r="U1627" s="789"/>
    </row>
    <row r="1628" spans="1:21" ht="63" thickBot="1">
      <c r="A1628" s="791" t="s">
        <v>146</v>
      </c>
      <c r="B1628" s="786"/>
      <c r="C1628" s="811" t="s">
        <v>738</v>
      </c>
      <c r="D1628" s="787"/>
      <c r="E1628" s="787"/>
      <c r="F1628" s="787" t="str">
        <f>IF($E1628 = "", "", VLOOKUP($E1628,'[1]levels of intervention'!$A$1:$B$12,2,FALSE))</f>
        <v/>
      </c>
      <c r="G1628" s="789"/>
      <c r="H1628" s="789" t="s">
        <v>953</v>
      </c>
      <c r="I1628" s="789" t="s">
        <v>1331</v>
      </c>
      <c r="J1628" s="789">
        <v>1</v>
      </c>
      <c r="K1628" s="789">
        <v>1</v>
      </c>
      <c r="L1628" s="789"/>
      <c r="M1628" s="789"/>
      <c r="N1628" s="789"/>
      <c r="O1628" s="789">
        <v>1</v>
      </c>
      <c r="P1628" s="789">
        <v>138.46</v>
      </c>
      <c r="Q1628" s="789">
        <v>138.46</v>
      </c>
      <c r="R1628" s="789"/>
      <c r="S1628" s="790">
        <f t="shared" si="29"/>
        <v>1</v>
      </c>
      <c r="T1628" s="789"/>
      <c r="U1628" s="789"/>
    </row>
    <row r="1629" spans="1:21" ht="78.599999999999994" thickBot="1">
      <c r="A1629" s="791" t="s">
        <v>146</v>
      </c>
      <c r="B1629" s="786"/>
      <c r="C1629" s="811" t="s">
        <v>738</v>
      </c>
      <c r="D1629" s="787"/>
      <c r="E1629" s="787"/>
      <c r="F1629" s="787" t="str">
        <f>IF($E1629 = "", "", VLOOKUP($E1629,'[1]levels of intervention'!$A$1:$B$12,2,FALSE))</f>
        <v/>
      </c>
      <c r="G1629" s="789"/>
      <c r="H1629" s="789" t="s">
        <v>986</v>
      </c>
      <c r="I1629" s="789" t="s">
        <v>1331</v>
      </c>
      <c r="J1629" s="789">
        <v>1</v>
      </c>
      <c r="K1629" s="789">
        <v>1</v>
      </c>
      <c r="L1629" s="789"/>
      <c r="M1629" s="789"/>
      <c r="N1629" s="789"/>
      <c r="O1629" s="789">
        <v>1</v>
      </c>
      <c r="P1629" s="789">
        <v>430.33</v>
      </c>
      <c r="Q1629" s="789">
        <v>430.33</v>
      </c>
      <c r="R1629" s="789"/>
      <c r="S1629" s="790">
        <f t="shared" si="29"/>
        <v>1</v>
      </c>
      <c r="T1629" s="789"/>
      <c r="U1629" s="789"/>
    </row>
    <row r="1630" spans="1:21" ht="94.2" thickBot="1">
      <c r="A1630" s="791" t="s">
        <v>146</v>
      </c>
      <c r="B1630" s="786"/>
      <c r="C1630" s="811" t="s">
        <v>738</v>
      </c>
      <c r="D1630" s="787"/>
      <c r="E1630" s="787"/>
      <c r="F1630" s="787" t="str">
        <f>IF($E1630 = "", "", VLOOKUP($E1630,'[1]levels of intervention'!$A$1:$B$12,2,FALSE))</f>
        <v/>
      </c>
      <c r="G1630" s="789"/>
      <c r="H1630" s="789" t="s">
        <v>833</v>
      </c>
      <c r="I1630" s="789" t="s">
        <v>1331</v>
      </c>
      <c r="J1630" s="789" t="s">
        <v>2119</v>
      </c>
      <c r="K1630" s="789">
        <v>1</v>
      </c>
      <c r="L1630" s="789"/>
      <c r="M1630" s="789"/>
      <c r="N1630" s="789"/>
      <c r="O1630" s="789">
        <v>1</v>
      </c>
      <c r="P1630" s="789">
        <v>17.702000000000002</v>
      </c>
      <c r="Q1630" s="789">
        <v>17.7</v>
      </c>
      <c r="R1630" s="789"/>
      <c r="S1630" s="790">
        <f t="shared" si="29"/>
        <v>1</v>
      </c>
      <c r="T1630" s="789"/>
      <c r="U1630" s="789"/>
    </row>
    <row r="1631" spans="1:21" ht="47.4" thickBot="1">
      <c r="A1631" s="791" t="s">
        <v>146</v>
      </c>
      <c r="B1631" s="786"/>
      <c r="C1631" s="811" t="s">
        <v>738</v>
      </c>
      <c r="D1631" s="787"/>
      <c r="E1631" s="787"/>
      <c r="F1631" s="787" t="str">
        <f>IF($E1631 = "", "", VLOOKUP($E1631,'[1]levels of intervention'!$A$1:$B$12,2,FALSE))</f>
        <v/>
      </c>
      <c r="G1631" s="789"/>
      <c r="H1631" s="789" t="s">
        <v>1116</v>
      </c>
      <c r="I1631" s="789" t="s">
        <v>1331</v>
      </c>
      <c r="J1631" s="789">
        <v>1</v>
      </c>
      <c r="K1631" s="789">
        <v>1</v>
      </c>
      <c r="L1631" s="789"/>
      <c r="M1631" s="789"/>
      <c r="N1631" s="789"/>
      <c r="O1631" s="789">
        <v>1</v>
      </c>
      <c r="P1631" s="789">
        <v>5.6480699999999997</v>
      </c>
      <c r="Q1631" s="789">
        <v>5.65</v>
      </c>
      <c r="R1631" s="789"/>
      <c r="S1631" s="790">
        <f t="shared" si="29"/>
        <v>1</v>
      </c>
      <c r="T1631" s="789"/>
      <c r="U1631" s="789"/>
    </row>
    <row r="1632" spans="1:21" ht="78.599999999999994" thickBot="1">
      <c r="A1632" s="791" t="s">
        <v>146</v>
      </c>
      <c r="B1632" s="786"/>
      <c r="C1632" s="811" t="s">
        <v>738</v>
      </c>
      <c r="D1632" s="787"/>
      <c r="E1632" s="787"/>
      <c r="F1632" s="787" t="str">
        <f>IF($E1632 = "", "", VLOOKUP($E1632,'[1]levels of intervention'!$A$1:$B$12,2,FALSE))</f>
        <v/>
      </c>
      <c r="G1632" s="789"/>
      <c r="H1632" s="789" t="s">
        <v>1114</v>
      </c>
      <c r="I1632" s="789" t="s">
        <v>1331</v>
      </c>
      <c r="J1632" s="789">
        <v>1</v>
      </c>
      <c r="K1632" s="789">
        <v>2</v>
      </c>
      <c r="L1632" s="789"/>
      <c r="M1632" s="789"/>
      <c r="N1632" s="789"/>
      <c r="O1632" s="789">
        <v>2</v>
      </c>
      <c r="P1632" s="789">
        <v>1.1060099999999999</v>
      </c>
      <c r="Q1632" s="789">
        <v>2.21</v>
      </c>
      <c r="R1632" s="789"/>
      <c r="S1632" s="790">
        <f t="shared" si="29"/>
        <v>1</v>
      </c>
      <c r="T1632" s="789"/>
      <c r="U1632" s="789"/>
    </row>
    <row r="1633" spans="1:21" ht="78.599999999999994" thickBot="1">
      <c r="A1633" s="791" t="s">
        <v>146</v>
      </c>
      <c r="B1633" s="786"/>
      <c r="C1633" s="811" t="s">
        <v>738</v>
      </c>
      <c r="D1633" s="787"/>
      <c r="E1633" s="787"/>
      <c r="F1633" s="787" t="str">
        <f>IF($E1633 = "", "", VLOOKUP($E1633,'[1]levels of intervention'!$A$1:$B$12,2,FALSE))</f>
        <v/>
      </c>
      <c r="G1633" s="789"/>
      <c r="H1633" s="789" t="s">
        <v>966</v>
      </c>
      <c r="I1633" s="789" t="s">
        <v>1331</v>
      </c>
      <c r="J1633" s="789">
        <v>1</v>
      </c>
      <c r="K1633" s="789">
        <v>1</v>
      </c>
      <c r="L1633" s="789">
        <v>1</v>
      </c>
      <c r="M1633" s="789">
        <v>1</v>
      </c>
      <c r="N1633" s="789" t="s">
        <v>1335</v>
      </c>
      <c r="O1633" s="789">
        <v>1</v>
      </c>
      <c r="P1633" s="789">
        <v>325.95</v>
      </c>
      <c r="Q1633" s="789">
        <v>325.95</v>
      </c>
      <c r="R1633" s="789"/>
      <c r="S1633" s="790">
        <f t="shared" si="29"/>
        <v>1</v>
      </c>
      <c r="T1633" s="789"/>
      <c r="U1633" s="788" t="s">
        <v>1534</v>
      </c>
    </row>
    <row r="1634" spans="1:21" ht="78.599999999999994" thickBot="1">
      <c r="A1634" s="791" t="s">
        <v>146</v>
      </c>
      <c r="B1634" s="786"/>
      <c r="C1634" s="811" t="s">
        <v>738</v>
      </c>
      <c r="D1634" s="787"/>
      <c r="E1634" s="787"/>
      <c r="F1634" s="787" t="str">
        <f>IF($E1634 = "", "", VLOOKUP($E1634,'[1]levels of intervention'!$A$1:$B$12,2,FALSE))</f>
        <v/>
      </c>
      <c r="G1634" s="789"/>
      <c r="H1634" s="789" t="s">
        <v>930</v>
      </c>
      <c r="I1634" s="789" t="s">
        <v>1331</v>
      </c>
      <c r="J1634" s="789">
        <v>1</v>
      </c>
      <c r="K1634" s="789">
        <v>1</v>
      </c>
      <c r="L1634" s="789"/>
      <c r="M1634" s="789"/>
      <c r="N1634" s="789"/>
      <c r="O1634" s="789">
        <v>1</v>
      </c>
      <c r="P1634" s="789">
        <v>163.43</v>
      </c>
      <c r="Q1634" s="789">
        <v>163.43</v>
      </c>
      <c r="R1634" s="789"/>
      <c r="S1634" s="790">
        <f t="shared" si="29"/>
        <v>1</v>
      </c>
      <c r="T1634" s="789"/>
      <c r="U1634" s="789"/>
    </row>
    <row r="1635" spans="1:21" ht="47.4" thickBot="1">
      <c r="A1635" s="791" t="s">
        <v>146</v>
      </c>
      <c r="B1635" s="786"/>
      <c r="C1635" s="811" t="s">
        <v>738</v>
      </c>
      <c r="D1635" s="787"/>
      <c r="E1635" s="787"/>
      <c r="F1635" s="787" t="str">
        <f>IF($E1635 = "", "", VLOOKUP($E1635,'[1]levels of intervention'!$A$1:$B$12,2,FALSE))</f>
        <v/>
      </c>
      <c r="G1635" s="789"/>
      <c r="H1635" s="789" t="s">
        <v>1117</v>
      </c>
      <c r="I1635" s="789" t="s">
        <v>1331</v>
      </c>
      <c r="J1635" s="789">
        <v>1</v>
      </c>
      <c r="K1635" s="789">
        <v>1</v>
      </c>
      <c r="L1635" s="789"/>
      <c r="M1635" s="789"/>
      <c r="N1635" s="789"/>
      <c r="O1635" s="789">
        <v>1</v>
      </c>
      <c r="P1635" s="789">
        <v>25.98</v>
      </c>
      <c r="Q1635" s="789">
        <v>25.98</v>
      </c>
      <c r="R1635" s="789"/>
      <c r="S1635" s="790">
        <f t="shared" si="29"/>
        <v>1</v>
      </c>
      <c r="T1635" s="789"/>
      <c r="U1635" s="789"/>
    </row>
    <row r="1636" spans="1:21" ht="78.599999999999994" thickBot="1">
      <c r="A1636" s="791" t="s">
        <v>146</v>
      </c>
      <c r="B1636" s="786"/>
      <c r="C1636" s="811" t="s">
        <v>738</v>
      </c>
      <c r="D1636" s="787"/>
      <c r="E1636" s="787"/>
      <c r="F1636" s="787" t="str">
        <f>IF($E1636 = "", "", VLOOKUP($E1636,'[1]levels of intervention'!$A$1:$B$12,2,FALSE))</f>
        <v/>
      </c>
      <c r="G1636" s="789"/>
      <c r="H1636" s="789" t="s">
        <v>934</v>
      </c>
      <c r="I1636" s="789" t="s">
        <v>1331</v>
      </c>
      <c r="J1636" s="789">
        <v>1</v>
      </c>
      <c r="K1636" s="789">
        <v>1</v>
      </c>
      <c r="L1636" s="789"/>
      <c r="M1636" s="789"/>
      <c r="N1636" s="789"/>
      <c r="O1636" s="789">
        <v>1</v>
      </c>
      <c r="P1636" s="789">
        <v>31.63</v>
      </c>
      <c r="Q1636" s="789">
        <v>31.63</v>
      </c>
      <c r="R1636" s="789"/>
      <c r="S1636" s="790">
        <f t="shared" si="29"/>
        <v>1</v>
      </c>
      <c r="T1636" s="789"/>
      <c r="U1636" s="789"/>
    </row>
    <row r="1637" spans="1:21" ht="18" thickBot="1">
      <c r="A1637" s="791" t="s">
        <v>146</v>
      </c>
      <c r="B1637" s="786"/>
      <c r="C1637" s="811" t="s">
        <v>738</v>
      </c>
      <c r="D1637" s="787"/>
      <c r="E1637" s="787"/>
      <c r="F1637" s="787" t="str">
        <f>IF($E1637 = "", "", VLOOKUP($E1637,'[1]levels of intervention'!$A$1:$B$12,2,FALSE))</f>
        <v/>
      </c>
      <c r="G1637" s="789"/>
      <c r="H1637" s="789" t="s">
        <v>2765</v>
      </c>
      <c r="I1637" s="789" t="s">
        <v>1358</v>
      </c>
      <c r="J1637" s="789">
        <v>1</v>
      </c>
      <c r="K1637" s="789">
        <v>1</v>
      </c>
      <c r="L1637" s="789"/>
      <c r="M1637" s="789"/>
      <c r="N1637" s="789"/>
      <c r="O1637" s="789">
        <v>1</v>
      </c>
      <c r="P1637" s="789"/>
      <c r="Q1637" s="789">
        <v>0</v>
      </c>
      <c r="R1637" s="789"/>
      <c r="S1637" s="790">
        <f t="shared" si="29"/>
        <v>1</v>
      </c>
      <c r="T1637" s="789"/>
      <c r="U1637" s="789"/>
    </row>
    <row r="1638" spans="1:21" ht="78.599999999999994" thickBot="1">
      <c r="A1638" s="791" t="s">
        <v>146</v>
      </c>
      <c r="B1638" s="786"/>
      <c r="C1638" s="811" t="s">
        <v>738</v>
      </c>
      <c r="D1638" s="787"/>
      <c r="E1638" s="787"/>
      <c r="F1638" s="787" t="str">
        <f>IF($E1638 = "", "", VLOOKUP($E1638,'[1]levels of intervention'!$A$1:$B$12,2,FALSE))</f>
        <v/>
      </c>
      <c r="G1638" s="789"/>
      <c r="H1638" s="789" t="s">
        <v>875</v>
      </c>
      <c r="I1638" s="789" t="s">
        <v>1331</v>
      </c>
      <c r="J1638" s="789">
        <v>1</v>
      </c>
      <c r="K1638" s="789">
        <v>1</v>
      </c>
      <c r="L1638" s="789"/>
      <c r="M1638" s="789"/>
      <c r="N1638" s="789"/>
      <c r="O1638" s="789">
        <v>1</v>
      </c>
      <c r="P1638" s="789">
        <v>302.24</v>
      </c>
      <c r="Q1638" s="789">
        <v>302.24</v>
      </c>
      <c r="R1638" s="789"/>
      <c r="S1638" s="790">
        <f t="shared" si="29"/>
        <v>1</v>
      </c>
      <c r="T1638" s="789"/>
      <c r="U1638" s="789" t="s">
        <v>1500</v>
      </c>
    </row>
    <row r="1639" spans="1:21" ht="16.2" thickBot="1">
      <c r="A1639" s="798" t="s">
        <v>146</v>
      </c>
      <c r="B1639" s="797"/>
      <c r="C1639" s="811" t="s">
        <v>738</v>
      </c>
      <c r="D1639" s="797"/>
      <c r="E1639" s="797"/>
      <c r="F1639" s="787" t="str">
        <f>IF($E1639 = "", "", VLOOKUP($E1639,'[1]levels of intervention'!$A$1:$B$12,2,FALSE))</f>
        <v/>
      </c>
      <c r="G1639" s="797"/>
      <c r="H1639" s="797" t="s">
        <v>2766</v>
      </c>
      <c r="I1639" s="797" t="s">
        <v>1358</v>
      </c>
      <c r="J1639" s="797">
        <v>1</v>
      </c>
      <c r="K1639" s="797"/>
      <c r="L1639" s="797"/>
      <c r="M1639" s="797"/>
      <c r="N1639" s="797"/>
      <c r="O1639" s="797">
        <v>0</v>
      </c>
      <c r="P1639" s="797"/>
      <c r="Q1639" s="797">
        <v>0</v>
      </c>
      <c r="R1639" s="797"/>
      <c r="S1639" s="790">
        <f t="shared" si="29"/>
        <v>1</v>
      </c>
      <c r="T1639" s="797"/>
      <c r="U1639" s="797"/>
    </row>
    <row r="1640" spans="1:21" ht="16.2" thickBot="1">
      <c r="A1640" s="798" t="s">
        <v>146</v>
      </c>
      <c r="B1640" s="797"/>
      <c r="C1640" s="811" t="s">
        <v>738</v>
      </c>
      <c r="D1640" s="797"/>
      <c r="E1640" s="797"/>
      <c r="F1640" s="787" t="str">
        <f>IF($E1640 = "", "", VLOOKUP($E1640,'[1]levels of intervention'!$A$1:$B$12,2,FALSE))</f>
        <v/>
      </c>
      <c r="G1640" s="797"/>
      <c r="H1640" s="797" t="s">
        <v>1824</v>
      </c>
      <c r="I1640" s="797" t="s">
        <v>1358</v>
      </c>
      <c r="J1640" s="797">
        <v>1</v>
      </c>
      <c r="K1640" s="797"/>
      <c r="L1640" s="797"/>
      <c r="M1640" s="797"/>
      <c r="N1640" s="797"/>
      <c r="O1640" s="797">
        <v>0</v>
      </c>
      <c r="P1640" s="797"/>
      <c r="Q1640" s="797">
        <v>0</v>
      </c>
      <c r="R1640" s="797"/>
      <c r="S1640" s="790">
        <f t="shared" si="29"/>
        <v>1</v>
      </c>
      <c r="T1640" s="797"/>
      <c r="U1640" s="797"/>
    </row>
    <row r="1641" spans="1:21" ht="16.2" thickBot="1">
      <c r="A1641" s="798" t="s">
        <v>146</v>
      </c>
      <c r="B1641" s="797"/>
      <c r="C1641" s="811" t="s">
        <v>738</v>
      </c>
      <c r="D1641" s="797"/>
      <c r="E1641" s="797"/>
      <c r="F1641" s="787" t="str">
        <f>IF($E1641 = "", "", VLOOKUP($E1641,'[1]levels of intervention'!$A$1:$B$12,2,FALSE))</f>
        <v/>
      </c>
      <c r="G1641" s="797"/>
      <c r="H1641" s="797" t="s">
        <v>2767</v>
      </c>
      <c r="I1641" s="797" t="s">
        <v>1358</v>
      </c>
      <c r="J1641" s="797">
        <v>2</v>
      </c>
      <c r="K1641" s="797"/>
      <c r="L1641" s="797"/>
      <c r="M1641" s="797"/>
      <c r="N1641" s="797"/>
      <c r="O1641" s="797">
        <v>0</v>
      </c>
      <c r="P1641" s="797"/>
      <c r="Q1641" s="797">
        <v>0</v>
      </c>
      <c r="R1641" s="797"/>
      <c r="S1641" s="790">
        <f t="shared" si="29"/>
        <v>1</v>
      </c>
      <c r="T1641" s="797"/>
      <c r="U1641" s="797"/>
    </row>
    <row r="1642" spans="1:21" ht="16.2" thickBot="1">
      <c r="A1642" s="798" t="s">
        <v>146</v>
      </c>
      <c r="B1642" s="797"/>
      <c r="C1642" s="811" t="s">
        <v>738</v>
      </c>
      <c r="D1642" s="797"/>
      <c r="E1642" s="797"/>
      <c r="F1642" s="787" t="str">
        <f>IF($E1642 = "", "", VLOOKUP($E1642,'[1]levels of intervention'!$A$1:$B$12,2,FALSE))</f>
        <v/>
      </c>
      <c r="G1642" s="797"/>
      <c r="H1642" s="797" t="s">
        <v>2768</v>
      </c>
      <c r="I1642" s="797" t="s">
        <v>1358</v>
      </c>
      <c r="J1642" s="797">
        <v>2</v>
      </c>
      <c r="K1642" s="797"/>
      <c r="L1642" s="797"/>
      <c r="M1642" s="797"/>
      <c r="N1642" s="797"/>
      <c r="O1642" s="797">
        <v>0</v>
      </c>
      <c r="P1642" s="797"/>
      <c r="Q1642" s="797">
        <v>0</v>
      </c>
      <c r="R1642" s="797"/>
      <c r="S1642" s="790">
        <f t="shared" si="29"/>
        <v>1</v>
      </c>
      <c r="T1642" s="797"/>
      <c r="U1642" s="797"/>
    </row>
    <row r="1643" spans="1:21" ht="31.8" thickBot="1">
      <c r="A1643" s="798" t="s">
        <v>146</v>
      </c>
      <c r="B1643" s="797"/>
      <c r="C1643" s="811" t="s">
        <v>739</v>
      </c>
      <c r="D1643" s="797" t="s">
        <v>739</v>
      </c>
      <c r="E1643" s="797" t="s">
        <v>2171</v>
      </c>
      <c r="F1643" s="787" t="str">
        <f>IF($E1643 = "", "", VLOOKUP($E1643,'[1]levels of intervention'!$A$1:$B$12,2,FALSE))</f>
        <v>primary</v>
      </c>
      <c r="G1643" s="797"/>
      <c r="H1643" s="797" t="s">
        <v>2769</v>
      </c>
      <c r="I1643" s="797" t="s">
        <v>1358</v>
      </c>
      <c r="J1643" s="797">
        <v>1</v>
      </c>
      <c r="K1643" s="797"/>
      <c r="L1643" s="797"/>
      <c r="M1643" s="798" t="s">
        <v>2770</v>
      </c>
      <c r="N1643" s="797"/>
      <c r="O1643" s="797">
        <v>0</v>
      </c>
      <c r="P1643" s="797"/>
      <c r="Q1643" s="797">
        <v>0</v>
      </c>
      <c r="R1643" s="797"/>
      <c r="S1643" s="790">
        <f t="shared" si="29"/>
        <v>1</v>
      </c>
      <c r="T1643" s="797"/>
      <c r="U1643" s="797"/>
    </row>
    <row r="1644" spans="1:21" ht="16.2" thickBot="1">
      <c r="A1644" s="798" t="s">
        <v>146</v>
      </c>
      <c r="B1644" s="797"/>
      <c r="C1644" s="811" t="s">
        <v>739</v>
      </c>
      <c r="D1644" s="797"/>
      <c r="E1644" s="797"/>
      <c r="F1644" s="787" t="str">
        <f>IF($E1644 = "", "", VLOOKUP($E1644,'[1]levels of intervention'!$A$1:$B$12,2,FALSE))</f>
        <v/>
      </c>
      <c r="G1644" s="797"/>
      <c r="H1644" s="797" t="s">
        <v>2771</v>
      </c>
      <c r="I1644" s="797" t="s">
        <v>1358</v>
      </c>
      <c r="J1644" s="797">
        <v>1</v>
      </c>
      <c r="K1644" s="797"/>
      <c r="L1644" s="797"/>
      <c r="M1644" s="797"/>
      <c r="N1644" s="797"/>
      <c r="O1644" s="797">
        <v>0</v>
      </c>
      <c r="P1644" s="797"/>
      <c r="Q1644" s="797">
        <v>0</v>
      </c>
      <c r="R1644" s="797"/>
      <c r="S1644" s="790">
        <f t="shared" si="29"/>
        <v>1</v>
      </c>
      <c r="T1644" s="797"/>
      <c r="U1644" s="797"/>
    </row>
    <row r="1645" spans="1:21" ht="16.2" thickBot="1">
      <c r="A1645" s="798" t="s">
        <v>146</v>
      </c>
      <c r="B1645" s="797"/>
      <c r="C1645" s="811" t="s">
        <v>739</v>
      </c>
      <c r="D1645" s="797"/>
      <c r="E1645" s="797"/>
      <c r="F1645" s="787" t="str">
        <f>IF($E1645 = "", "", VLOOKUP($E1645,'[1]levels of intervention'!$A$1:$B$12,2,FALSE))</f>
        <v/>
      </c>
      <c r="G1645" s="797"/>
      <c r="H1645" s="797" t="s">
        <v>2772</v>
      </c>
      <c r="I1645" s="797" t="s">
        <v>1358</v>
      </c>
      <c r="J1645" s="797">
        <v>1</v>
      </c>
      <c r="K1645" s="797"/>
      <c r="L1645" s="797"/>
      <c r="M1645" s="797"/>
      <c r="N1645" s="797"/>
      <c r="O1645" s="797">
        <v>0</v>
      </c>
      <c r="P1645" s="797"/>
      <c r="Q1645" s="797">
        <v>0</v>
      </c>
      <c r="R1645" s="797"/>
      <c r="S1645" s="790">
        <f t="shared" si="29"/>
        <v>1</v>
      </c>
      <c r="T1645" s="797"/>
      <c r="U1645" s="797"/>
    </row>
    <row r="1646" spans="1:21" ht="78.599999999999994" thickBot="1">
      <c r="A1646" s="798" t="s">
        <v>146</v>
      </c>
      <c r="B1646" s="797"/>
      <c r="C1646" s="811" t="s">
        <v>739</v>
      </c>
      <c r="D1646" s="797"/>
      <c r="E1646" s="797"/>
      <c r="F1646" s="787" t="str">
        <f>IF($E1646 = "", "", VLOOKUP($E1646,'[1]levels of intervention'!$A$1:$B$12,2,FALSE))</f>
        <v/>
      </c>
      <c r="G1646" s="797"/>
      <c r="H1646" s="797" t="s">
        <v>1000</v>
      </c>
      <c r="I1646" s="797" t="s">
        <v>1331</v>
      </c>
      <c r="J1646" s="797"/>
      <c r="K1646" s="797"/>
      <c r="L1646" s="797"/>
      <c r="M1646" s="797"/>
      <c r="N1646" s="797"/>
      <c r="O1646" s="797">
        <v>0</v>
      </c>
      <c r="P1646" s="797">
        <v>19.9892</v>
      </c>
      <c r="Q1646" s="797">
        <v>0</v>
      </c>
      <c r="R1646" s="797"/>
      <c r="S1646" s="790">
        <f t="shared" si="29"/>
        <v>1</v>
      </c>
      <c r="T1646" s="797"/>
      <c r="U1646" s="797" t="s">
        <v>2732</v>
      </c>
    </row>
    <row r="1647" spans="1:21" ht="78.599999999999994" thickBot="1">
      <c r="A1647" s="785" t="s">
        <v>182</v>
      </c>
      <c r="B1647" s="786" t="s">
        <v>183</v>
      </c>
      <c r="C1647" s="787" t="s">
        <v>184</v>
      </c>
      <c r="D1647" s="787" t="s">
        <v>184</v>
      </c>
      <c r="E1647" s="803" t="s">
        <v>2605</v>
      </c>
      <c r="F1647" s="787" t="str">
        <f>IF($E1647 = "", "", VLOOKUP($E1647,'[1]levels of intervention'!$A$1:$B$12,2,FALSE))</f>
        <v>community/primary</v>
      </c>
      <c r="G1647" s="789"/>
      <c r="H1647" s="789" t="s">
        <v>1236</v>
      </c>
      <c r="I1647" s="789" t="s">
        <v>1331</v>
      </c>
      <c r="J1647" s="789" t="s">
        <v>1903</v>
      </c>
      <c r="K1647" s="789">
        <v>1</v>
      </c>
      <c r="L1647" s="789"/>
      <c r="M1647" s="789">
        <v>1</v>
      </c>
      <c r="N1647" s="789"/>
      <c r="O1647" s="789">
        <v>1</v>
      </c>
      <c r="P1647" s="789">
        <v>358.19900000000001</v>
      </c>
      <c r="Q1647" s="789">
        <v>358.2</v>
      </c>
      <c r="R1647" s="789"/>
      <c r="S1647" s="790">
        <f t="shared" si="29"/>
        <v>1</v>
      </c>
      <c r="T1647" s="789" t="s">
        <v>2773</v>
      </c>
      <c r="U1647" s="789"/>
    </row>
    <row r="1648" spans="1:21" ht="94.2" thickBot="1">
      <c r="A1648" s="785" t="s">
        <v>182</v>
      </c>
      <c r="B1648" s="786"/>
      <c r="C1648" s="787" t="s">
        <v>184</v>
      </c>
      <c r="D1648" s="787"/>
      <c r="E1648" s="787"/>
      <c r="F1648" s="787" t="str">
        <f>IF($E1648 = "", "", VLOOKUP($E1648,'[1]levels of intervention'!$A$1:$B$12,2,FALSE))</f>
        <v/>
      </c>
      <c r="G1648" s="789"/>
      <c r="H1648" s="789" t="s">
        <v>1237</v>
      </c>
      <c r="I1648" s="789" t="s">
        <v>1331</v>
      </c>
      <c r="J1648" s="789"/>
      <c r="K1648" s="789">
        <v>1</v>
      </c>
      <c r="L1648" s="789"/>
      <c r="M1648" s="789">
        <v>1</v>
      </c>
      <c r="N1648" s="789"/>
      <c r="O1648" s="789">
        <v>1</v>
      </c>
      <c r="P1648" s="789">
        <v>26.271100000000001</v>
      </c>
      <c r="Q1648" s="789">
        <v>26.27</v>
      </c>
      <c r="R1648" s="789"/>
      <c r="S1648" s="790">
        <f t="shared" si="29"/>
        <v>1</v>
      </c>
      <c r="T1648" s="789" t="s">
        <v>2774</v>
      </c>
      <c r="U1648" s="789"/>
    </row>
    <row r="1649" spans="1:21" ht="94.2" thickBot="1">
      <c r="A1649" s="785" t="s">
        <v>182</v>
      </c>
      <c r="B1649" s="786"/>
      <c r="C1649" s="787" t="s">
        <v>184</v>
      </c>
      <c r="D1649" s="787"/>
      <c r="E1649" s="787"/>
      <c r="F1649" s="787" t="str">
        <f>IF($E1649 = "", "", VLOOKUP($E1649,'[1]levels of intervention'!$A$1:$B$12,2,FALSE))</f>
        <v/>
      </c>
      <c r="G1649" s="789"/>
      <c r="H1649" s="789" t="s">
        <v>932</v>
      </c>
      <c r="I1649" s="789" t="s">
        <v>1331</v>
      </c>
      <c r="J1649" s="789"/>
      <c r="K1649" s="789">
        <v>2</v>
      </c>
      <c r="L1649" s="789"/>
      <c r="M1649" s="789">
        <v>1</v>
      </c>
      <c r="N1649" s="789"/>
      <c r="O1649" s="789">
        <v>2</v>
      </c>
      <c r="P1649" s="789">
        <v>37.690399999999997</v>
      </c>
      <c r="Q1649" s="789">
        <v>75.38</v>
      </c>
      <c r="R1649" s="789"/>
      <c r="S1649" s="790">
        <f t="shared" si="29"/>
        <v>1</v>
      </c>
      <c r="T1649" s="789"/>
      <c r="U1649" s="789"/>
    </row>
    <row r="1650" spans="1:21" ht="63" thickBot="1">
      <c r="A1650" s="785" t="s">
        <v>182</v>
      </c>
      <c r="B1650" s="786"/>
      <c r="C1650" s="787" t="s">
        <v>184</v>
      </c>
      <c r="D1650" s="787"/>
      <c r="E1650" s="787"/>
      <c r="F1650" s="787" t="str">
        <f>IF($E1650 = "", "", VLOOKUP($E1650,'[1]levels of intervention'!$A$1:$B$12,2,FALSE))</f>
        <v/>
      </c>
      <c r="G1650" s="789"/>
      <c r="H1650" s="789" t="s">
        <v>931</v>
      </c>
      <c r="I1650" s="789" t="s">
        <v>1331</v>
      </c>
      <c r="J1650" s="789"/>
      <c r="K1650" s="789">
        <v>2</v>
      </c>
      <c r="L1650" s="789"/>
      <c r="M1650" s="789">
        <v>1</v>
      </c>
      <c r="N1650" s="789"/>
      <c r="O1650" s="789">
        <v>2</v>
      </c>
      <c r="P1650" s="789">
        <v>15.637700000000001</v>
      </c>
      <c r="Q1650" s="789">
        <v>31.28</v>
      </c>
      <c r="R1650" s="789"/>
      <c r="S1650" s="790">
        <f t="shared" si="29"/>
        <v>1</v>
      </c>
      <c r="T1650" s="789"/>
      <c r="U1650" s="789"/>
    </row>
    <row r="1651" spans="1:21" ht="29.4" thickBot="1">
      <c r="A1651" s="797" t="s">
        <v>182</v>
      </c>
      <c r="B1651" s="797"/>
      <c r="C1651" s="787" t="s">
        <v>184</v>
      </c>
      <c r="D1651" s="797"/>
      <c r="E1651" s="797"/>
      <c r="F1651" s="787" t="str">
        <f>IF($E1651 = "", "", VLOOKUP($E1651,'[1]levels of intervention'!$A$1:$B$12,2,FALSE))</f>
        <v/>
      </c>
      <c r="G1651" s="797"/>
      <c r="H1651" s="797" t="s">
        <v>2775</v>
      </c>
      <c r="I1651" s="797" t="s">
        <v>1358</v>
      </c>
      <c r="J1651" s="797"/>
      <c r="K1651" s="797"/>
      <c r="L1651" s="797"/>
      <c r="M1651" s="797"/>
      <c r="N1651" s="797"/>
      <c r="O1651" s="797">
        <v>0</v>
      </c>
      <c r="P1651" s="797"/>
      <c r="Q1651" s="797">
        <v>0</v>
      </c>
      <c r="R1651" s="797"/>
      <c r="S1651" s="790">
        <f t="shared" si="29"/>
        <v>1</v>
      </c>
      <c r="T1651" s="797"/>
      <c r="U1651" s="797"/>
    </row>
    <row r="1652" spans="1:21" ht="29.4" thickBot="1">
      <c r="A1652" s="797" t="s">
        <v>182</v>
      </c>
      <c r="B1652" s="797"/>
      <c r="C1652" s="787" t="s">
        <v>184</v>
      </c>
      <c r="D1652" s="797"/>
      <c r="E1652" s="797"/>
      <c r="F1652" s="787" t="str">
        <f>IF($E1652 = "", "", VLOOKUP($E1652,'[1]levels of intervention'!$A$1:$B$12,2,FALSE))</f>
        <v/>
      </c>
      <c r="G1652" s="797"/>
      <c r="H1652" s="797" t="s">
        <v>2776</v>
      </c>
      <c r="I1652" s="797" t="s">
        <v>1358</v>
      </c>
      <c r="J1652" s="797"/>
      <c r="K1652" s="797"/>
      <c r="L1652" s="797"/>
      <c r="M1652" s="797"/>
      <c r="N1652" s="797"/>
      <c r="O1652" s="797">
        <v>0</v>
      </c>
      <c r="P1652" s="797"/>
      <c r="Q1652" s="797">
        <v>0</v>
      </c>
      <c r="R1652" s="797"/>
      <c r="S1652" s="790">
        <f t="shared" si="29"/>
        <v>1</v>
      </c>
      <c r="T1652" s="797"/>
      <c r="U1652" s="797"/>
    </row>
    <row r="1653" spans="1:21" ht="29.4" thickBot="1">
      <c r="A1653" s="785" t="s">
        <v>182</v>
      </c>
      <c r="B1653" s="786"/>
      <c r="C1653" s="787" t="s">
        <v>184</v>
      </c>
      <c r="D1653" s="787"/>
      <c r="E1653" s="787"/>
      <c r="F1653" s="787" t="str">
        <f>IF($E1653 = "", "", VLOOKUP($E1653,'[1]levels of intervention'!$A$1:$B$12,2,FALSE))</f>
        <v/>
      </c>
      <c r="G1653" s="789"/>
      <c r="H1653" s="789" t="s">
        <v>2777</v>
      </c>
      <c r="I1653" s="789" t="s">
        <v>1358</v>
      </c>
      <c r="J1653" s="789">
        <v>1</v>
      </c>
      <c r="K1653" s="789" t="s">
        <v>1578</v>
      </c>
      <c r="L1653" s="789"/>
      <c r="M1653" s="789"/>
      <c r="N1653" s="789"/>
      <c r="O1653" s="789">
        <v>0</v>
      </c>
      <c r="P1653" s="789"/>
      <c r="Q1653" s="789">
        <v>0</v>
      </c>
      <c r="R1653" s="789"/>
      <c r="S1653" s="790">
        <f t="shared" si="29"/>
        <v>1</v>
      </c>
      <c r="T1653" s="789"/>
      <c r="U1653" s="789"/>
    </row>
    <row r="1654" spans="1:21" ht="29.4" thickBot="1">
      <c r="A1654" s="797" t="s">
        <v>182</v>
      </c>
      <c r="B1654" s="797"/>
      <c r="C1654" s="787" t="s">
        <v>184</v>
      </c>
      <c r="D1654" s="797"/>
      <c r="E1654" s="797"/>
      <c r="F1654" s="787" t="str">
        <f>IF($E1654 = "", "", VLOOKUP($E1654,'[1]levels of intervention'!$A$1:$B$12,2,FALSE))</f>
        <v/>
      </c>
      <c r="G1654" s="797"/>
      <c r="H1654" s="797" t="s">
        <v>2778</v>
      </c>
      <c r="I1654" s="797" t="s">
        <v>1358</v>
      </c>
      <c r="J1654" s="797"/>
      <c r="K1654" s="797"/>
      <c r="L1654" s="797"/>
      <c r="M1654" s="797"/>
      <c r="N1654" s="797"/>
      <c r="O1654" s="797">
        <v>0</v>
      </c>
      <c r="P1654" s="797"/>
      <c r="Q1654" s="797">
        <v>0</v>
      </c>
      <c r="R1654" s="797"/>
      <c r="S1654" s="790">
        <f t="shared" si="29"/>
        <v>1</v>
      </c>
      <c r="T1654" s="797"/>
      <c r="U1654" s="797"/>
    </row>
    <row r="1655" spans="1:21" ht="31.8" thickBot="1">
      <c r="A1655" s="785" t="s">
        <v>182</v>
      </c>
      <c r="B1655" s="786"/>
      <c r="C1655" s="787" t="s">
        <v>184</v>
      </c>
      <c r="D1655" s="787"/>
      <c r="E1655" s="787"/>
      <c r="F1655" s="787" t="str">
        <f>IF($E1655 = "", "", VLOOKUP($E1655,'[1]levels of intervention'!$A$1:$B$12,2,FALSE))</f>
        <v/>
      </c>
      <c r="G1655" s="789"/>
      <c r="H1655" s="789" t="s">
        <v>2779</v>
      </c>
      <c r="I1655" s="789" t="s">
        <v>1358</v>
      </c>
      <c r="J1655" s="789" t="s">
        <v>2349</v>
      </c>
      <c r="K1655" s="789" t="s">
        <v>1578</v>
      </c>
      <c r="L1655" s="789"/>
      <c r="M1655" s="789"/>
      <c r="N1655" s="789"/>
      <c r="O1655" s="789">
        <v>0</v>
      </c>
      <c r="P1655" s="789"/>
      <c r="Q1655" s="789">
        <v>0</v>
      </c>
      <c r="R1655" s="789"/>
      <c r="S1655" s="790">
        <f t="shared" si="29"/>
        <v>1</v>
      </c>
      <c r="T1655" s="789"/>
      <c r="U1655" s="789"/>
    </row>
    <row r="1656" spans="1:21" ht="78.599999999999994" thickBot="1">
      <c r="A1656" s="785" t="s">
        <v>182</v>
      </c>
      <c r="B1656" s="786" t="s">
        <v>185</v>
      </c>
      <c r="C1656" s="787" t="s">
        <v>186</v>
      </c>
      <c r="D1656" s="787" t="s">
        <v>186</v>
      </c>
      <c r="E1656" s="787" t="s">
        <v>2193</v>
      </c>
      <c r="F1656" s="787" t="str">
        <f>IF($E1656 = "", "", VLOOKUP($E1656,'[1]levels of intervention'!$A$1:$B$12,2,FALSE))</f>
        <v>secondary</v>
      </c>
      <c r="G1656" s="789"/>
      <c r="H1656" s="789" t="s">
        <v>1236</v>
      </c>
      <c r="I1656" s="789" t="s">
        <v>1331</v>
      </c>
      <c r="J1656" s="789" t="s">
        <v>2780</v>
      </c>
      <c r="K1656" s="789">
        <v>2</v>
      </c>
      <c r="L1656" s="789"/>
      <c r="M1656" s="789">
        <v>1</v>
      </c>
      <c r="N1656" s="789"/>
      <c r="O1656" s="789">
        <v>2</v>
      </c>
      <c r="P1656" s="789">
        <v>358.19900000000001</v>
      </c>
      <c r="Q1656" s="789">
        <v>716.4</v>
      </c>
      <c r="R1656" s="789"/>
      <c r="S1656" s="790">
        <f t="shared" si="29"/>
        <v>1</v>
      </c>
      <c r="T1656" s="789"/>
      <c r="U1656" s="789"/>
    </row>
    <row r="1657" spans="1:21" ht="94.2" thickBot="1">
      <c r="A1657" s="785" t="s">
        <v>182</v>
      </c>
      <c r="B1657" s="786"/>
      <c r="C1657" s="787" t="s">
        <v>186</v>
      </c>
      <c r="D1657" s="787"/>
      <c r="E1657" s="787"/>
      <c r="F1657" s="787" t="str">
        <f>IF($E1657 = "", "", VLOOKUP($E1657,'[1]levels of intervention'!$A$1:$B$12,2,FALSE))</f>
        <v/>
      </c>
      <c r="G1657" s="789"/>
      <c r="H1657" s="789" t="s">
        <v>1237</v>
      </c>
      <c r="I1657" s="789" t="s">
        <v>1331</v>
      </c>
      <c r="J1657" s="789"/>
      <c r="K1657" s="789">
        <v>1</v>
      </c>
      <c r="L1657" s="789"/>
      <c r="M1657" s="789">
        <v>1</v>
      </c>
      <c r="N1657" s="789"/>
      <c r="O1657" s="789">
        <v>1</v>
      </c>
      <c r="P1657" s="789">
        <v>26.271100000000001</v>
      </c>
      <c r="Q1657" s="789">
        <v>26.27</v>
      </c>
      <c r="R1657" s="789"/>
      <c r="S1657" s="790">
        <f t="shared" si="29"/>
        <v>1</v>
      </c>
      <c r="T1657" s="789"/>
      <c r="U1657" s="789"/>
    </row>
    <row r="1658" spans="1:21" ht="94.2" thickBot="1">
      <c r="A1658" s="785" t="s">
        <v>182</v>
      </c>
      <c r="B1658" s="786"/>
      <c r="C1658" s="787" t="s">
        <v>186</v>
      </c>
      <c r="D1658" s="787"/>
      <c r="E1658" s="787"/>
      <c r="F1658" s="787" t="str">
        <f>IF($E1658 = "", "", VLOOKUP($E1658,'[1]levels of intervention'!$A$1:$B$12,2,FALSE))</f>
        <v/>
      </c>
      <c r="G1658" s="789"/>
      <c r="H1658" s="789" t="s">
        <v>1249</v>
      </c>
      <c r="I1658" s="789" t="s">
        <v>1331</v>
      </c>
      <c r="J1658" s="789"/>
      <c r="K1658" s="789">
        <v>1</v>
      </c>
      <c r="L1658" s="789"/>
      <c r="M1658" s="789">
        <v>1</v>
      </c>
      <c r="N1658" s="789"/>
      <c r="O1658" s="789">
        <v>1</v>
      </c>
      <c r="P1658" s="789">
        <v>0.48759999999999998</v>
      </c>
      <c r="Q1658" s="789">
        <v>0.49</v>
      </c>
      <c r="R1658" s="789"/>
      <c r="S1658" s="790">
        <f t="shared" si="29"/>
        <v>1</v>
      </c>
      <c r="T1658" s="789"/>
      <c r="U1658" s="789"/>
    </row>
    <row r="1659" spans="1:21" ht="31.8" thickBot="1">
      <c r="A1659" s="797" t="s">
        <v>182</v>
      </c>
      <c r="B1659" s="797"/>
      <c r="C1659" s="787" t="s">
        <v>186</v>
      </c>
      <c r="D1659" s="797"/>
      <c r="E1659" s="797"/>
      <c r="F1659" s="787" t="str">
        <f>IF($E1659 = "", "", VLOOKUP($E1659,'[1]levels of intervention'!$A$1:$B$12,2,FALSE))</f>
        <v/>
      </c>
      <c r="G1659" s="797"/>
      <c r="H1659" s="797" t="s">
        <v>2781</v>
      </c>
      <c r="I1659" s="797" t="s">
        <v>1358</v>
      </c>
      <c r="J1659" s="797"/>
      <c r="K1659" s="797"/>
      <c r="L1659" s="797"/>
      <c r="M1659" s="797"/>
      <c r="N1659" s="797"/>
      <c r="O1659" s="797">
        <v>0</v>
      </c>
      <c r="P1659" s="797"/>
      <c r="Q1659" s="797">
        <v>0</v>
      </c>
      <c r="R1659" s="797"/>
      <c r="S1659" s="790">
        <f t="shared" si="29"/>
        <v>1</v>
      </c>
      <c r="T1659" s="797" t="s">
        <v>2782</v>
      </c>
      <c r="U1659" s="797"/>
    </row>
    <row r="1660" spans="1:21" ht="31.8" thickBot="1">
      <c r="A1660" s="797" t="s">
        <v>182</v>
      </c>
      <c r="B1660" s="797"/>
      <c r="C1660" s="787" t="s">
        <v>186</v>
      </c>
      <c r="D1660" s="797"/>
      <c r="E1660" s="797"/>
      <c r="F1660" s="787" t="str">
        <f>IF($E1660 = "", "", VLOOKUP($E1660,'[1]levels of intervention'!$A$1:$B$12,2,FALSE))</f>
        <v/>
      </c>
      <c r="G1660" s="797"/>
      <c r="H1660" s="797" t="s">
        <v>2783</v>
      </c>
      <c r="I1660" s="797" t="s">
        <v>1358</v>
      </c>
      <c r="J1660" s="797"/>
      <c r="K1660" s="797"/>
      <c r="L1660" s="797"/>
      <c r="M1660" s="797"/>
      <c r="N1660" s="797"/>
      <c r="O1660" s="797">
        <v>0</v>
      </c>
      <c r="P1660" s="797"/>
      <c r="Q1660" s="797">
        <v>0</v>
      </c>
      <c r="R1660" s="797"/>
      <c r="S1660" s="790">
        <f t="shared" si="29"/>
        <v>1</v>
      </c>
      <c r="T1660" s="797" t="s">
        <v>2784</v>
      </c>
      <c r="U1660" s="797"/>
    </row>
    <row r="1661" spans="1:21" ht="31.8" thickBot="1">
      <c r="A1661" s="785" t="s">
        <v>182</v>
      </c>
      <c r="B1661" s="786"/>
      <c r="C1661" s="787" t="s">
        <v>186</v>
      </c>
      <c r="D1661" s="787"/>
      <c r="E1661" s="787"/>
      <c r="F1661" s="787" t="str">
        <f>IF($E1661 = "", "", VLOOKUP($E1661,'[1]levels of intervention'!$A$1:$B$12,2,FALSE))</f>
        <v/>
      </c>
      <c r="G1661" s="789"/>
      <c r="H1661" s="789" t="s">
        <v>2785</v>
      </c>
      <c r="I1661" s="789" t="s">
        <v>1358</v>
      </c>
      <c r="J1661" s="789"/>
      <c r="K1661" s="789">
        <v>1</v>
      </c>
      <c r="L1661" s="789"/>
      <c r="M1661" s="789">
        <v>1</v>
      </c>
      <c r="N1661" s="789"/>
      <c r="O1661" s="789">
        <v>1</v>
      </c>
      <c r="P1661" s="789"/>
      <c r="Q1661" s="789">
        <v>0</v>
      </c>
      <c r="R1661" s="789"/>
      <c r="S1661" s="790">
        <f t="shared" si="29"/>
        <v>1</v>
      </c>
      <c r="T1661" s="789"/>
      <c r="U1661" s="789"/>
    </row>
    <row r="1662" spans="1:21" ht="31.8" thickBot="1">
      <c r="A1662" s="785" t="s">
        <v>182</v>
      </c>
      <c r="B1662" s="786"/>
      <c r="C1662" s="787" t="s">
        <v>186</v>
      </c>
      <c r="D1662" s="787"/>
      <c r="E1662" s="787"/>
      <c r="F1662" s="787" t="str">
        <f>IF($E1662 = "", "", VLOOKUP($E1662,'[1]levels of intervention'!$A$1:$B$12,2,FALSE))</f>
        <v/>
      </c>
      <c r="G1662" s="789"/>
      <c r="H1662" s="789" t="s">
        <v>2786</v>
      </c>
      <c r="I1662" s="789" t="s">
        <v>1358</v>
      </c>
      <c r="J1662" s="789"/>
      <c r="K1662" s="789">
        <v>1</v>
      </c>
      <c r="L1662" s="789"/>
      <c r="M1662" s="789">
        <v>1</v>
      </c>
      <c r="N1662" s="789"/>
      <c r="O1662" s="789">
        <v>1</v>
      </c>
      <c r="P1662" s="789"/>
      <c r="Q1662" s="789">
        <v>0</v>
      </c>
      <c r="R1662" s="789"/>
      <c r="S1662" s="790">
        <f t="shared" si="29"/>
        <v>1</v>
      </c>
      <c r="T1662" s="789"/>
      <c r="U1662" s="789"/>
    </row>
    <row r="1663" spans="1:21" ht="94.2" thickBot="1">
      <c r="A1663" s="785" t="s">
        <v>182</v>
      </c>
      <c r="B1663" s="786"/>
      <c r="C1663" s="787" t="s">
        <v>186</v>
      </c>
      <c r="D1663" s="787"/>
      <c r="E1663" s="787"/>
      <c r="F1663" s="787" t="str">
        <f>IF($E1663 = "", "", VLOOKUP($E1663,'[1]levels of intervention'!$A$1:$B$12,2,FALSE))</f>
        <v/>
      </c>
      <c r="G1663" s="789"/>
      <c r="H1663" s="789" t="s">
        <v>932</v>
      </c>
      <c r="I1663" s="789" t="s">
        <v>1331</v>
      </c>
      <c r="J1663" s="789"/>
      <c r="K1663" s="789">
        <v>1</v>
      </c>
      <c r="L1663" s="789"/>
      <c r="M1663" s="789">
        <v>1</v>
      </c>
      <c r="N1663" s="789"/>
      <c r="O1663" s="789">
        <v>1</v>
      </c>
      <c r="P1663" s="789">
        <v>37.690399999999997</v>
      </c>
      <c r="Q1663" s="789">
        <v>37.69</v>
      </c>
      <c r="R1663" s="789"/>
      <c r="S1663" s="790">
        <f t="shared" si="29"/>
        <v>1</v>
      </c>
      <c r="T1663" s="789"/>
      <c r="U1663" s="789"/>
    </row>
    <row r="1664" spans="1:21" ht="31.8" thickBot="1">
      <c r="A1664" s="797" t="s">
        <v>182</v>
      </c>
      <c r="B1664" s="797"/>
      <c r="C1664" s="787" t="s">
        <v>186</v>
      </c>
      <c r="D1664" s="797"/>
      <c r="E1664" s="797"/>
      <c r="F1664" s="787" t="str">
        <f>IF($E1664 = "", "", VLOOKUP($E1664,'[1]levels of intervention'!$A$1:$B$12,2,FALSE))</f>
        <v/>
      </c>
      <c r="G1664" s="797"/>
      <c r="H1664" s="797" t="s">
        <v>1264</v>
      </c>
      <c r="I1664" s="797" t="s">
        <v>1358</v>
      </c>
      <c r="J1664" s="797"/>
      <c r="K1664" s="797"/>
      <c r="L1664" s="797"/>
      <c r="M1664" s="797"/>
      <c r="N1664" s="797"/>
      <c r="O1664" s="797">
        <v>0</v>
      </c>
      <c r="P1664" s="797"/>
      <c r="Q1664" s="797">
        <v>0</v>
      </c>
      <c r="R1664" s="797"/>
      <c r="S1664" s="790">
        <f t="shared" si="29"/>
        <v>1</v>
      </c>
      <c r="T1664" s="797"/>
      <c r="U1664" s="797"/>
    </row>
    <row r="1665" spans="1:21" ht="47.4" thickBot="1">
      <c r="A1665" s="785" t="s">
        <v>182</v>
      </c>
      <c r="B1665" s="786"/>
      <c r="C1665" s="787" t="s">
        <v>186</v>
      </c>
      <c r="D1665" s="787"/>
      <c r="E1665" s="787"/>
      <c r="F1665" s="787" t="str">
        <f>IF($E1665 = "", "", VLOOKUP($E1665,'[1]levels of intervention'!$A$1:$B$12,2,FALSE))</f>
        <v/>
      </c>
      <c r="G1665" s="789"/>
      <c r="H1665" s="789" t="s">
        <v>1218</v>
      </c>
      <c r="I1665" s="789" t="s">
        <v>1358</v>
      </c>
      <c r="J1665" s="789"/>
      <c r="K1665" s="789">
        <v>4</v>
      </c>
      <c r="L1665" s="789"/>
      <c r="M1665" s="789">
        <v>1</v>
      </c>
      <c r="N1665" s="789"/>
      <c r="O1665" s="789">
        <v>4</v>
      </c>
      <c r="P1665" s="789"/>
      <c r="Q1665" s="789">
        <v>0</v>
      </c>
      <c r="R1665" s="789"/>
      <c r="S1665" s="790">
        <f t="shared" si="29"/>
        <v>1</v>
      </c>
      <c r="T1665" s="789"/>
      <c r="U1665" s="789"/>
    </row>
    <row r="1666" spans="1:21" ht="18" thickBot="1">
      <c r="A1666" s="785" t="s">
        <v>182</v>
      </c>
      <c r="B1666" s="786"/>
      <c r="C1666" s="787" t="s">
        <v>186</v>
      </c>
      <c r="D1666" s="787"/>
      <c r="E1666" s="787"/>
      <c r="F1666" s="787" t="str">
        <f>IF($E1666 = "", "", VLOOKUP($E1666,'[1]levels of intervention'!$A$1:$B$12,2,FALSE))</f>
        <v/>
      </c>
      <c r="G1666" s="789"/>
      <c r="H1666" s="789" t="s">
        <v>2787</v>
      </c>
      <c r="I1666" s="789" t="s">
        <v>1358</v>
      </c>
      <c r="J1666" s="789"/>
      <c r="K1666" s="789">
        <v>1</v>
      </c>
      <c r="L1666" s="789"/>
      <c r="M1666" s="789">
        <v>1</v>
      </c>
      <c r="N1666" s="789"/>
      <c r="O1666" s="789">
        <v>1</v>
      </c>
      <c r="P1666" s="789"/>
      <c r="Q1666" s="789">
        <v>0</v>
      </c>
      <c r="R1666" s="789"/>
      <c r="S1666" s="790">
        <f t="shared" si="29"/>
        <v>1</v>
      </c>
      <c r="T1666" s="789"/>
      <c r="U1666" s="789"/>
    </row>
    <row r="1667" spans="1:21" ht="16.2" thickBot="1">
      <c r="A1667" s="797" t="s">
        <v>182</v>
      </c>
      <c r="B1667" s="797"/>
      <c r="C1667" s="787" t="s">
        <v>186</v>
      </c>
      <c r="D1667" s="797"/>
      <c r="E1667" s="797"/>
      <c r="F1667" s="787" t="str">
        <f>IF($E1667 = "", "", VLOOKUP($E1667,'[1]levels of intervention'!$A$1:$B$12,2,FALSE))</f>
        <v/>
      </c>
      <c r="G1667" s="797"/>
      <c r="H1667" s="797" t="s">
        <v>2788</v>
      </c>
      <c r="I1667" s="797" t="s">
        <v>1358</v>
      </c>
      <c r="J1667" s="797"/>
      <c r="K1667" s="797"/>
      <c r="L1667" s="797"/>
      <c r="M1667" s="797"/>
      <c r="N1667" s="797"/>
      <c r="O1667" s="797">
        <v>0</v>
      </c>
      <c r="P1667" s="797"/>
      <c r="Q1667" s="797">
        <v>0</v>
      </c>
      <c r="R1667" s="797"/>
      <c r="S1667" s="790">
        <f t="shared" si="29"/>
        <v>1</v>
      </c>
      <c r="T1667" s="797"/>
      <c r="U1667" s="797"/>
    </row>
    <row r="1668" spans="1:21" ht="18" thickBot="1">
      <c r="A1668" s="785" t="s">
        <v>182</v>
      </c>
      <c r="B1668" s="786"/>
      <c r="C1668" s="787" t="s">
        <v>186</v>
      </c>
      <c r="D1668" s="787"/>
      <c r="E1668" s="787"/>
      <c r="F1668" s="787" t="str">
        <f>IF($E1668 = "", "", VLOOKUP($E1668,'[1]levels of intervention'!$A$1:$B$12,2,FALSE))</f>
        <v/>
      </c>
      <c r="G1668" s="789"/>
      <c r="H1668" s="789" t="s">
        <v>2789</v>
      </c>
      <c r="I1668" s="789" t="s">
        <v>1358</v>
      </c>
      <c r="J1668" s="789" t="s">
        <v>2458</v>
      </c>
      <c r="K1668" s="789" t="s">
        <v>1578</v>
      </c>
      <c r="L1668" s="789"/>
      <c r="M1668" s="789"/>
      <c r="N1668" s="789"/>
      <c r="O1668" s="789">
        <v>0</v>
      </c>
      <c r="P1668" s="789"/>
      <c r="Q1668" s="789">
        <v>0</v>
      </c>
      <c r="R1668" s="789"/>
      <c r="S1668" s="790">
        <f t="shared" ref="S1668:S1731" si="30">IF(R1668="",1,R1668)</f>
        <v>1</v>
      </c>
      <c r="T1668" s="789"/>
      <c r="U1668" s="789"/>
    </row>
    <row r="1669" spans="1:21" ht="31.8" thickBot="1">
      <c r="A1669" s="785" t="s">
        <v>182</v>
      </c>
      <c r="B1669" s="786"/>
      <c r="C1669" s="787" t="s">
        <v>2790</v>
      </c>
      <c r="D1669" s="787" t="s">
        <v>2790</v>
      </c>
      <c r="E1669" s="787" t="s">
        <v>2117</v>
      </c>
      <c r="F1669" s="787" t="str">
        <f>IF($E1669 = "", "", VLOOKUP($E1669,'[1]levels of intervention'!$A$1:$B$12,2,FALSE))</f>
        <v>community</v>
      </c>
      <c r="G1669" s="789"/>
      <c r="H1669" s="789" t="s">
        <v>2786</v>
      </c>
      <c r="I1669" s="789" t="s">
        <v>1358</v>
      </c>
      <c r="J1669" s="789"/>
      <c r="K1669" s="789">
        <v>1</v>
      </c>
      <c r="L1669" s="789"/>
      <c r="M1669" s="789">
        <v>1</v>
      </c>
      <c r="N1669" s="789"/>
      <c r="O1669" s="789">
        <v>1</v>
      </c>
      <c r="P1669" s="789"/>
      <c r="Q1669" s="789">
        <v>0</v>
      </c>
      <c r="R1669" s="789"/>
      <c r="S1669" s="790">
        <f t="shared" si="30"/>
        <v>1</v>
      </c>
      <c r="T1669" s="789"/>
      <c r="U1669" s="789"/>
    </row>
    <row r="1670" spans="1:21" ht="18" thickBot="1">
      <c r="A1670" s="785" t="s">
        <v>182</v>
      </c>
      <c r="B1670" s="786"/>
      <c r="C1670" s="787" t="s">
        <v>2790</v>
      </c>
      <c r="D1670" s="787"/>
      <c r="E1670" s="787"/>
      <c r="F1670" s="787" t="str">
        <f>IF($E1670 = "", "", VLOOKUP($E1670,'[1]levels of intervention'!$A$1:$B$12,2,FALSE))</f>
        <v/>
      </c>
      <c r="G1670" s="789"/>
      <c r="H1670" s="789" t="s">
        <v>2787</v>
      </c>
      <c r="I1670" s="789" t="s">
        <v>1358</v>
      </c>
      <c r="J1670" s="789"/>
      <c r="K1670" s="789">
        <v>1</v>
      </c>
      <c r="L1670" s="789"/>
      <c r="M1670" s="789">
        <v>1</v>
      </c>
      <c r="N1670" s="789"/>
      <c r="O1670" s="789">
        <v>1</v>
      </c>
      <c r="P1670" s="789"/>
      <c r="Q1670" s="789">
        <v>0</v>
      </c>
      <c r="R1670" s="789"/>
      <c r="S1670" s="790">
        <f t="shared" si="30"/>
        <v>1</v>
      </c>
      <c r="T1670" s="789"/>
      <c r="U1670" s="789"/>
    </row>
    <row r="1671" spans="1:21" ht="18" thickBot="1">
      <c r="A1671" s="785" t="s">
        <v>182</v>
      </c>
      <c r="B1671" s="786"/>
      <c r="C1671" s="787" t="s">
        <v>2790</v>
      </c>
      <c r="D1671" s="787"/>
      <c r="E1671" s="787"/>
      <c r="F1671" s="787" t="str">
        <f>IF($E1671 = "", "", VLOOKUP($E1671,'[1]levels of intervention'!$A$1:$B$12,2,FALSE))</f>
        <v/>
      </c>
      <c r="G1671" s="789"/>
      <c r="H1671" s="789" t="s">
        <v>2791</v>
      </c>
      <c r="I1671" s="789" t="s">
        <v>1358</v>
      </c>
      <c r="J1671" s="789" t="s">
        <v>2364</v>
      </c>
      <c r="K1671" s="789" t="s">
        <v>1578</v>
      </c>
      <c r="L1671" s="789"/>
      <c r="M1671" s="789"/>
      <c r="N1671" s="789"/>
      <c r="O1671" s="789">
        <v>0</v>
      </c>
      <c r="P1671" s="789"/>
      <c r="Q1671" s="789">
        <v>0</v>
      </c>
      <c r="R1671" s="789"/>
      <c r="S1671" s="790">
        <f t="shared" si="30"/>
        <v>1</v>
      </c>
      <c r="T1671" s="789"/>
      <c r="U1671" s="789"/>
    </row>
    <row r="1672" spans="1:21" ht="78.599999999999994" thickBot="1">
      <c r="A1672" s="785" t="s">
        <v>182</v>
      </c>
      <c r="B1672" s="786"/>
      <c r="C1672" s="787" t="s">
        <v>781</v>
      </c>
      <c r="D1672" s="787" t="s">
        <v>781</v>
      </c>
      <c r="E1672" s="787" t="s">
        <v>2162</v>
      </c>
      <c r="F1672" s="787" t="str">
        <f>IF($E1672 = "", "", VLOOKUP($E1672,'[1]levels of intervention'!$A$1:$B$12,2,FALSE))</f>
        <v>tertiary</v>
      </c>
      <c r="G1672" s="789"/>
      <c r="H1672" s="789" t="s">
        <v>1236</v>
      </c>
      <c r="I1672" s="789" t="s">
        <v>1331</v>
      </c>
      <c r="J1672" s="789" t="s">
        <v>2780</v>
      </c>
      <c r="K1672" s="789">
        <v>2</v>
      </c>
      <c r="L1672" s="789"/>
      <c r="M1672" s="789">
        <v>1</v>
      </c>
      <c r="N1672" s="789"/>
      <c r="O1672" s="789">
        <v>2</v>
      </c>
      <c r="P1672" s="789">
        <v>358.19900000000001</v>
      </c>
      <c r="Q1672" s="789">
        <v>716.4</v>
      </c>
      <c r="R1672" s="789"/>
      <c r="S1672" s="790">
        <f t="shared" si="30"/>
        <v>1</v>
      </c>
      <c r="T1672" s="789"/>
      <c r="U1672" s="789"/>
    </row>
    <row r="1673" spans="1:21" ht="94.2" thickBot="1">
      <c r="A1673" s="785" t="s">
        <v>182</v>
      </c>
      <c r="B1673" s="786"/>
      <c r="C1673" s="787" t="s">
        <v>781</v>
      </c>
      <c r="D1673" s="787"/>
      <c r="E1673" s="787"/>
      <c r="F1673" s="787" t="str">
        <f>IF($E1673 = "", "", VLOOKUP($E1673,'[1]levels of intervention'!$A$1:$B$12,2,FALSE))</f>
        <v/>
      </c>
      <c r="G1673" s="789"/>
      <c r="H1673" s="789" t="s">
        <v>1237</v>
      </c>
      <c r="I1673" s="789" t="s">
        <v>1331</v>
      </c>
      <c r="J1673" s="789"/>
      <c r="K1673" s="789">
        <v>1</v>
      </c>
      <c r="L1673" s="789"/>
      <c r="M1673" s="789">
        <v>1</v>
      </c>
      <c r="N1673" s="789"/>
      <c r="O1673" s="789">
        <v>1</v>
      </c>
      <c r="P1673" s="789">
        <v>26.271100000000001</v>
      </c>
      <c r="Q1673" s="789">
        <v>26.27</v>
      </c>
      <c r="R1673" s="789"/>
      <c r="S1673" s="790">
        <f t="shared" si="30"/>
        <v>1</v>
      </c>
      <c r="T1673" s="789"/>
      <c r="U1673" s="789"/>
    </row>
    <row r="1674" spans="1:21" ht="31.8" thickBot="1">
      <c r="A1674" s="785" t="s">
        <v>182</v>
      </c>
      <c r="B1674" s="786"/>
      <c r="C1674" s="787" t="s">
        <v>781</v>
      </c>
      <c r="D1674" s="787"/>
      <c r="E1674" s="787"/>
      <c r="F1674" s="787" t="str">
        <f>IF($E1674 = "", "", VLOOKUP($E1674,'[1]levels of intervention'!$A$1:$B$12,2,FALSE))</f>
        <v/>
      </c>
      <c r="G1674" s="789"/>
      <c r="H1674" s="789" t="s">
        <v>1263</v>
      </c>
      <c r="I1674" s="789" t="s">
        <v>1331</v>
      </c>
      <c r="J1674" s="789"/>
      <c r="K1674" s="789">
        <v>1</v>
      </c>
      <c r="L1674" s="789"/>
      <c r="M1674" s="789">
        <v>1</v>
      </c>
      <c r="N1674" s="789"/>
      <c r="O1674" s="789">
        <v>1</v>
      </c>
      <c r="P1674" s="789"/>
      <c r="Q1674" s="789">
        <v>0</v>
      </c>
      <c r="R1674" s="789"/>
      <c r="S1674" s="790">
        <f t="shared" si="30"/>
        <v>1</v>
      </c>
      <c r="T1674" s="789"/>
      <c r="U1674" s="789"/>
    </row>
    <row r="1675" spans="1:21" ht="18" thickBot="1">
      <c r="A1675" s="785" t="s">
        <v>182</v>
      </c>
      <c r="B1675" s="786"/>
      <c r="C1675" s="787" t="s">
        <v>781</v>
      </c>
      <c r="D1675" s="787"/>
      <c r="E1675" s="787"/>
      <c r="F1675" s="787" t="str">
        <f>IF($E1675 = "", "", VLOOKUP($E1675,'[1]levels of intervention'!$A$1:$B$12,2,FALSE))</f>
        <v/>
      </c>
      <c r="G1675" s="789"/>
      <c r="H1675" s="789" t="s">
        <v>1261</v>
      </c>
      <c r="I1675" s="789"/>
      <c r="J1675" s="789"/>
      <c r="K1675" s="789">
        <v>4</v>
      </c>
      <c r="L1675" s="789"/>
      <c r="M1675" s="789">
        <v>1</v>
      </c>
      <c r="N1675" s="789"/>
      <c r="O1675" s="789">
        <v>4</v>
      </c>
      <c r="P1675" s="789"/>
      <c r="Q1675" s="789">
        <v>0</v>
      </c>
      <c r="R1675" s="789"/>
      <c r="S1675" s="790">
        <f t="shared" si="30"/>
        <v>1</v>
      </c>
      <c r="T1675" s="789"/>
      <c r="U1675" s="789"/>
    </row>
    <row r="1676" spans="1:21" ht="63" thickBot="1">
      <c r="A1676" s="785" t="s">
        <v>182</v>
      </c>
      <c r="B1676" s="786"/>
      <c r="C1676" s="787" t="s">
        <v>781</v>
      </c>
      <c r="D1676" s="787"/>
      <c r="E1676" s="787"/>
      <c r="F1676" s="787" t="str">
        <f>IF($E1676 = "", "", VLOOKUP($E1676,'[1]levels of intervention'!$A$1:$B$12,2,FALSE))</f>
        <v/>
      </c>
      <c r="G1676" s="789"/>
      <c r="H1676" s="789" t="s">
        <v>1259</v>
      </c>
      <c r="I1676" s="789" t="s">
        <v>1331</v>
      </c>
      <c r="J1676" s="789"/>
      <c r="K1676" s="789">
        <v>1</v>
      </c>
      <c r="L1676" s="789"/>
      <c r="M1676" s="789">
        <v>1</v>
      </c>
      <c r="N1676" s="789"/>
      <c r="O1676" s="789">
        <v>1</v>
      </c>
      <c r="P1676" s="789">
        <v>6574.29</v>
      </c>
      <c r="Q1676" s="793">
        <v>6574.29</v>
      </c>
      <c r="R1676" s="789"/>
      <c r="S1676" s="790">
        <f t="shared" si="30"/>
        <v>1</v>
      </c>
      <c r="T1676" s="789"/>
      <c r="U1676" s="789"/>
    </row>
    <row r="1677" spans="1:21" ht="31.8" thickBot="1">
      <c r="A1677" s="785" t="s">
        <v>182</v>
      </c>
      <c r="B1677" s="786"/>
      <c r="C1677" s="787" t="s">
        <v>781</v>
      </c>
      <c r="D1677" s="787"/>
      <c r="E1677" s="787"/>
      <c r="F1677" s="787" t="str">
        <f>IF($E1677 = "", "", VLOOKUP($E1677,'[1]levels of intervention'!$A$1:$B$12,2,FALSE))</f>
        <v/>
      </c>
      <c r="G1677" s="789"/>
      <c r="H1677" s="789" t="s">
        <v>1262</v>
      </c>
      <c r="I1677" s="789"/>
      <c r="J1677" s="789"/>
      <c r="K1677" s="789">
        <v>1</v>
      </c>
      <c r="L1677" s="789"/>
      <c r="M1677" s="789">
        <v>1</v>
      </c>
      <c r="N1677" s="789"/>
      <c r="O1677" s="789">
        <v>1</v>
      </c>
      <c r="P1677" s="789"/>
      <c r="Q1677" s="789">
        <v>0</v>
      </c>
      <c r="R1677" s="789"/>
      <c r="S1677" s="790">
        <f t="shared" si="30"/>
        <v>1</v>
      </c>
      <c r="T1677" s="789"/>
      <c r="U1677" s="789"/>
    </row>
    <row r="1678" spans="1:21" ht="31.8" thickBot="1">
      <c r="A1678" s="785" t="s">
        <v>182</v>
      </c>
      <c r="B1678" s="786"/>
      <c r="C1678" s="787" t="s">
        <v>781</v>
      </c>
      <c r="D1678" s="787"/>
      <c r="E1678" s="787"/>
      <c r="F1678" s="787" t="str">
        <f>IF($E1678 = "", "", VLOOKUP($E1678,'[1]levels of intervention'!$A$1:$B$12,2,FALSE))</f>
        <v/>
      </c>
      <c r="G1678" s="789"/>
      <c r="H1678" s="789" t="s">
        <v>1257</v>
      </c>
      <c r="I1678" s="789"/>
      <c r="J1678" s="789"/>
      <c r="K1678" s="789">
        <v>1</v>
      </c>
      <c r="L1678" s="789"/>
      <c r="M1678" s="789">
        <v>1</v>
      </c>
      <c r="N1678" s="789"/>
      <c r="O1678" s="789">
        <v>1</v>
      </c>
      <c r="P1678" s="789"/>
      <c r="Q1678" s="789">
        <v>0</v>
      </c>
      <c r="R1678" s="789"/>
      <c r="S1678" s="790">
        <f t="shared" si="30"/>
        <v>1</v>
      </c>
      <c r="T1678" s="789"/>
      <c r="U1678" s="789"/>
    </row>
    <row r="1679" spans="1:21" ht="18" thickBot="1">
      <c r="A1679" s="785" t="s">
        <v>182</v>
      </c>
      <c r="B1679" s="786"/>
      <c r="C1679" s="787" t="s">
        <v>781</v>
      </c>
      <c r="D1679" s="787"/>
      <c r="E1679" s="787"/>
      <c r="F1679" s="787" t="str">
        <f>IF($E1679 = "", "", VLOOKUP($E1679,'[1]levels of intervention'!$A$1:$B$12,2,FALSE))</f>
        <v/>
      </c>
      <c r="G1679" s="789"/>
      <c r="H1679" s="789" t="s">
        <v>1256</v>
      </c>
      <c r="I1679" s="789"/>
      <c r="J1679" s="789"/>
      <c r="K1679" s="789">
        <v>1</v>
      </c>
      <c r="L1679" s="789"/>
      <c r="M1679" s="789">
        <v>1</v>
      </c>
      <c r="N1679" s="789"/>
      <c r="O1679" s="789">
        <v>1</v>
      </c>
      <c r="P1679" s="789"/>
      <c r="Q1679" s="789">
        <v>0</v>
      </c>
      <c r="R1679" s="789"/>
      <c r="S1679" s="790">
        <f t="shared" si="30"/>
        <v>1</v>
      </c>
      <c r="T1679" s="789"/>
      <c r="U1679" s="789"/>
    </row>
    <row r="1680" spans="1:21" ht="94.2" thickBot="1">
      <c r="A1680" s="785" t="s">
        <v>182</v>
      </c>
      <c r="B1680" s="786"/>
      <c r="C1680" s="787" t="s">
        <v>781</v>
      </c>
      <c r="D1680" s="787"/>
      <c r="E1680" s="787"/>
      <c r="F1680" s="787" t="str">
        <f>IF($E1680 = "", "", VLOOKUP($E1680,'[1]levels of intervention'!$A$1:$B$12,2,FALSE))</f>
        <v/>
      </c>
      <c r="G1680" s="789"/>
      <c r="H1680" s="789" t="s">
        <v>1249</v>
      </c>
      <c r="I1680" s="789" t="s">
        <v>1331</v>
      </c>
      <c r="J1680" s="789"/>
      <c r="K1680" s="789">
        <v>1</v>
      </c>
      <c r="L1680" s="789"/>
      <c r="M1680" s="789">
        <v>1</v>
      </c>
      <c r="N1680" s="789"/>
      <c r="O1680" s="789">
        <v>1</v>
      </c>
      <c r="P1680" s="789">
        <v>0.48759999999999998</v>
      </c>
      <c r="Q1680" s="789">
        <v>0.49</v>
      </c>
      <c r="R1680" s="789"/>
      <c r="S1680" s="790">
        <f t="shared" si="30"/>
        <v>1</v>
      </c>
      <c r="T1680" s="789"/>
      <c r="U1680" s="789"/>
    </row>
    <row r="1681" spans="1:21" ht="31.8" thickBot="1">
      <c r="A1681" s="797" t="s">
        <v>182</v>
      </c>
      <c r="B1681" s="797"/>
      <c r="C1681" s="787" t="s">
        <v>781</v>
      </c>
      <c r="D1681" s="797"/>
      <c r="E1681" s="797"/>
      <c r="F1681" s="787" t="str">
        <f>IF($E1681 = "", "", VLOOKUP($E1681,'[1]levels of intervention'!$A$1:$B$12,2,FALSE))</f>
        <v/>
      </c>
      <c r="G1681" s="797"/>
      <c r="H1681" s="797" t="s">
        <v>2783</v>
      </c>
      <c r="I1681" s="797" t="s">
        <v>1358</v>
      </c>
      <c r="J1681" s="797"/>
      <c r="K1681" s="797"/>
      <c r="L1681" s="797"/>
      <c r="M1681" s="797"/>
      <c r="N1681" s="797"/>
      <c r="O1681" s="797">
        <v>0</v>
      </c>
      <c r="P1681" s="797"/>
      <c r="Q1681" s="797">
        <v>0</v>
      </c>
      <c r="R1681" s="797"/>
      <c r="S1681" s="790">
        <f t="shared" si="30"/>
        <v>1</v>
      </c>
      <c r="T1681" s="797"/>
      <c r="U1681" s="797"/>
    </row>
    <row r="1682" spans="1:21" ht="31.8" thickBot="1">
      <c r="A1682" s="797" t="s">
        <v>182</v>
      </c>
      <c r="B1682" s="797"/>
      <c r="C1682" s="787" t="s">
        <v>781</v>
      </c>
      <c r="D1682" s="797"/>
      <c r="E1682" s="797"/>
      <c r="F1682" s="787" t="str">
        <f>IF($E1682 = "", "", VLOOKUP($E1682,'[1]levels of intervention'!$A$1:$B$12,2,FALSE))</f>
        <v/>
      </c>
      <c r="G1682" s="797"/>
      <c r="H1682" s="797" t="s">
        <v>2792</v>
      </c>
      <c r="I1682" s="797" t="s">
        <v>1358</v>
      </c>
      <c r="J1682" s="797"/>
      <c r="K1682" s="797"/>
      <c r="L1682" s="797"/>
      <c r="M1682" s="797"/>
      <c r="N1682" s="797"/>
      <c r="O1682" s="797">
        <v>0</v>
      </c>
      <c r="P1682" s="797"/>
      <c r="Q1682" s="797">
        <v>0</v>
      </c>
      <c r="R1682" s="797"/>
      <c r="S1682" s="790">
        <f t="shared" si="30"/>
        <v>1</v>
      </c>
      <c r="T1682" s="797"/>
      <c r="U1682" s="797"/>
    </row>
    <row r="1683" spans="1:21" ht="94.2" thickBot="1">
      <c r="A1683" s="785" t="s">
        <v>182</v>
      </c>
      <c r="B1683" s="786"/>
      <c r="C1683" s="787" t="s">
        <v>781</v>
      </c>
      <c r="D1683" s="787"/>
      <c r="E1683" s="787"/>
      <c r="F1683" s="787" t="str">
        <f>IF($E1683 = "", "", VLOOKUP($E1683,'[1]levels of intervention'!$A$1:$B$12,2,FALSE))</f>
        <v/>
      </c>
      <c r="G1683" s="789"/>
      <c r="H1683" s="789" t="s">
        <v>932</v>
      </c>
      <c r="I1683" s="789" t="s">
        <v>1331</v>
      </c>
      <c r="J1683" s="789"/>
      <c r="K1683" s="789">
        <v>1</v>
      </c>
      <c r="L1683" s="789"/>
      <c r="M1683" s="789">
        <v>1</v>
      </c>
      <c r="N1683" s="789"/>
      <c r="O1683" s="789">
        <v>1</v>
      </c>
      <c r="P1683" s="789">
        <v>37.690399999999997</v>
      </c>
      <c r="Q1683" s="789">
        <v>37.69</v>
      </c>
      <c r="R1683" s="789"/>
      <c r="S1683" s="790">
        <f t="shared" si="30"/>
        <v>1</v>
      </c>
      <c r="T1683" s="789"/>
      <c r="U1683" s="789"/>
    </row>
    <row r="1684" spans="1:21" ht="31.8" thickBot="1">
      <c r="A1684" s="797" t="s">
        <v>182</v>
      </c>
      <c r="B1684" s="797"/>
      <c r="C1684" s="787" t="s">
        <v>781</v>
      </c>
      <c r="D1684" s="797"/>
      <c r="E1684" s="797"/>
      <c r="F1684" s="787" t="str">
        <f>IF($E1684 = "", "", VLOOKUP($E1684,'[1]levels of intervention'!$A$1:$B$12,2,FALSE))</f>
        <v/>
      </c>
      <c r="G1684" s="797"/>
      <c r="H1684" s="797" t="s">
        <v>1264</v>
      </c>
      <c r="I1684" s="797"/>
      <c r="J1684" s="797"/>
      <c r="K1684" s="797"/>
      <c r="L1684" s="797"/>
      <c r="M1684" s="797"/>
      <c r="N1684" s="797"/>
      <c r="O1684" s="797">
        <v>0</v>
      </c>
      <c r="P1684" s="797"/>
      <c r="Q1684" s="797">
        <v>0</v>
      </c>
      <c r="R1684" s="797"/>
      <c r="S1684" s="790">
        <f t="shared" si="30"/>
        <v>1</v>
      </c>
      <c r="T1684" s="797"/>
      <c r="U1684" s="797"/>
    </row>
    <row r="1685" spans="1:21" ht="109.8" thickBot="1">
      <c r="A1685" s="785" t="s">
        <v>182</v>
      </c>
      <c r="B1685" s="786"/>
      <c r="C1685" s="787" t="s">
        <v>781</v>
      </c>
      <c r="D1685" s="787"/>
      <c r="E1685" s="787"/>
      <c r="F1685" s="787" t="str">
        <f>IF($E1685 = "", "", VLOOKUP($E1685,'[1]levels of intervention'!$A$1:$B$12,2,FALSE))</f>
        <v/>
      </c>
      <c r="G1685" s="789"/>
      <c r="H1685" s="789" t="s">
        <v>1240</v>
      </c>
      <c r="I1685" s="789" t="s">
        <v>1331</v>
      </c>
      <c r="J1685" s="789"/>
      <c r="K1685" s="789">
        <v>4</v>
      </c>
      <c r="L1685" s="789"/>
      <c r="M1685" s="789">
        <v>1</v>
      </c>
      <c r="N1685" s="789"/>
      <c r="O1685" s="789">
        <v>4</v>
      </c>
      <c r="P1685" s="789">
        <v>876.04899999999998</v>
      </c>
      <c r="Q1685" s="793">
        <v>3504.2</v>
      </c>
      <c r="R1685" s="789"/>
      <c r="S1685" s="790">
        <f t="shared" si="30"/>
        <v>1</v>
      </c>
      <c r="T1685" s="789"/>
      <c r="U1685" s="789"/>
    </row>
    <row r="1686" spans="1:21" ht="16.2" thickBot="1">
      <c r="A1686" s="797" t="s">
        <v>182</v>
      </c>
      <c r="B1686" s="797"/>
      <c r="C1686" s="787" t="s">
        <v>781</v>
      </c>
      <c r="D1686" s="797"/>
      <c r="E1686" s="797"/>
      <c r="F1686" s="787" t="str">
        <f>IF($E1686 = "", "", VLOOKUP($E1686,'[1]levels of intervention'!$A$1:$B$12,2,FALSE))</f>
        <v/>
      </c>
      <c r="G1686" s="797"/>
      <c r="H1686" s="797" t="s">
        <v>2793</v>
      </c>
      <c r="I1686" s="797" t="s">
        <v>1358</v>
      </c>
      <c r="J1686" s="797"/>
      <c r="K1686" s="797"/>
      <c r="L1686" s="797"/>
      <c r="M1686" s="797"/>
      <c r="N1686" s="797"/>
      <c r="O1686" s="797">
        <v>0</v>
      </c>
      <c r="P1686" s="797"/>
      <c r="Q1686" s="797">
        <v>0</v>
      </c>
      <c r="R1686" s="797"/>
      <c r="S1686" s="790">
        <f t="shared" si="30"/>
        <v>1</v>
      </c>
      <c r="T1686" s="797"/>
      <c r="U1686" s="797"/>
    </row>
    <row r="1687" spans="1:21" ht="31.8" thickBot="1">
      <c r="A1687" s="797" t="s">
        <v>182</v>
      </c>
      <c r="B1687" s="797"/>
      <c r="C1687" s="787" t="s">
        <v>781</v>
      </c>
      <c r="D1687" s="797"/>
      <c r="E1687" s="797"/>
      <c r="F1687" s="787" t="str">
        <f>IF($E1687 = "", "", VLOOKUP($E1687,'[1]levels of intervention'!$A$1:$B$12,2,FALSE))</f>
        <v/>
      </c>
      <c r="G1687" s="797"/>
      <c r="H1687" s="797" t="s">
        <v>2794</v>
      </c>
      <c r="I1687" s="797" t="s">
        <v>1358</v>
      </c>
      <c r="J1687" s="797"/>
      <c r="K1687" s="797"/>
      <c r="L1687" s="797"/>
      <c r="M1687" s="797"/>
      <c r="N1687" s="797"/>
      <c r="O1687" s="797">
        <v>0</v>
      </c>
      <c r="P1687" s="797"/>
      <c r="Q1687" s="797">
        <v>0</v>
      </c>
      <c r="R1687" s="797"/>
      <c r="S1687" s="790">
        <f t="shared" si="30"/>
        <v>1</v>
      </c>
      <c r="T1687" s="797"/>
      <c r="U1687" s="797"/>
    </row>
    <row r="1688" spans="1:21" ht="31.8" thickBot="1">
      <c r="A1688" s="797" t="s">
        <v>182</v>
      </c>
      <c r="B1688" s="797"/>
      <c r="C1688" s="787" t="s">
        <v>781</v>
      </c>
      <c r="D1688" s="797"/>
      <c r="E1688" s="797"/>
      <c r="F1688" s="787" t="str">
        <f>IF($E1688 = "", "", VLOOKUP($E1688,'[1]levels of intervention'!$A$1:$B$12,2,FALSE))</f>
        <v/>
      </c>
      <c r="G1688" s="797"/>
      <c r="H1688" s="797" t="s">
        <v>1260</v>
      </c>
      <c r="I1688" s="797"/>
      <c r="J1688" s="797"/>
      <c r="K1688" s="797"/>
      <c r="L1688" s="797"/>
      <c r="M1688" s="797"/>
      <c r="N1688" s="797"/>
      <c r="O1688" s="797">
        <v>0</v>
      </c>
      <c r="P1688" s="797"/>
      <c r="Q1688" s="797">
        <v>0</v>
      </c>
      <c r="R1688" s="797"/>
      <c r="S1688" s="790">
        <f t="shared" si="30"/>
        <v>1</v>
      </c>
      <c r="T1688" s="797"/>
      <c r="U1688" s="797"/>
    </row>
    <row r="1689" spans="1:21" ht="16.2" thickBot="1">
      <c r="A1689" s="797" t="s">
        <v>182</v>
      </c>
      <c r="B1689" s="797"/>
      <c r="C1689" s="787" t="s">
        <v>781</v>
      </c>
      <c r="D1689" s="797"/>
      <c r="E1689" s="797"/>
      <c r="F1689" s="787" t="str">
        <f>IF($E1689 = "", "", VLOOKUP($E1689,'[1]levels of intervention'!$A$1:$B$12,2,FALSE))</f>
        <v/>
      </c>
      <c r="G1689" s="797"/>
      <c r="H1689" s="797" t="s">
        <v>2795</v>
      </c>
      <c r="I1689" s="797" t="s">
        <v>1358</v>
      </c>
      <c r="J1689" s="797"/>
      <c r="K1689" s="797"/>
      <c r="L1689" s="797"/>
      <c r="M1689" s="797"/>
      <c r="N1689" s="797"/>
      <c r="O1689" s="797">
        <v>0</v>
      </c>
      <c r="P1689" s="797"/>
      <c r="Q1689" s="797">
        <v>0</v>
      </c>
      <c r="R1689" s="797"/>
      <c r="S1689" s="790">
        <f t="shared" si="30"/>
        <v>1</v>
      </c>
      <c r="T1689" s="797"/>
      <c r="U1689" s="797"/>
    </row>
    <row r="1690" spans="1:21" ht="31.8" thickBot="1">
      <c r="A1690" s="797" t="s">
        <v>182</v>
      </c>
      <c r="B1690" s="797"/>
      <c r="C1690" s="787" t="s">
        <v>781</v>
      </c>
      <c r="D1690" s="797"/>
      <c r="E1690" s="797"/>
      <c r="F1690" s="787" t="str">
        <f>IF($E1690 = "", "", VLOOKUP($E1690,'[1]levels of intervention'!$A$1:$B$12,2,FALSE))</f>
        <v/>
      </c>
      <c r="G1690" s="797"/>
      <c r="H1690" s="797" t="s">
        <v>1258</v>
      </c>
      <c r="I1690" s="797"/>
      <c r="J1690" s="797"/>
      <c r="K1690" s="797"/>
      <c r="L1690" s="797"/>
      <c r="M1690" s="797"/>
      <c r="N1690" s="797"/>
      <c r="O1690" s="797">
        <v>0</v>
      </c>
      <c r="P1690" s="797"/>
      <c r="Q1690" s="797">
        <v>0</v>
      </c>
      <c r="R1690" s="797"/>
      <c r="S1690" s="790">
        <f t="shared" si="30"/>
        <v>1</v>
      </c>
      <c r="T1690" s="797"/>
      <c r="U1690" s="797"/>
    </row>
    <row r="1691" spans="1:21" ht="18" thickBot="1">
      <c r="A1691" s="785" t="s">
        <v>182</v>
      </c>
      <c r="B1691" s="786"/>
      <c r="C1691" s="787" t="s">
        <v>781</v>
      </c>
      <c r="D1691" s="787"/>
      <c r="E1691" s="787"/>
      <c r="F1691" s="787" t="str">
        <f>IF($E1691 = "", "", VLOOKUP($E1691,'[1]levels of intervention'!$A$1:$B$12,2,FALSE))</f>
        <v/>
      </c>
      <c r="G1691" s="789"/>
      <c r="H1691" s="789" t="s">
        <v>2796</v>
      </c>
      <c r="I1691" s="789" t="s">
        <v>1358</v>
      </c>
      <c r="J1691" s="789" t="s">
        <v>2797</v>
      </c>
      <c r="K1691" s="789" t="s">
        <v>1578</v>
      </c>
      <c r="L1691" s="789"/>
      <c r="M1691" s="789"/>
      <c r="N1691" s="789"/>
      <c r="O1691" s="789">
        <v>0</v>
      </c>
      <c r="P1691" s="789"/>
      <c r="Q1691" s="789">
        <v>0</v>
      </c>
      <c r="R1691" s="789"/>
      <c r="S1691" s="790">
        <f t="shared" si="30"/>
        <v>1</v>
      </c>
      <c r="T1691" s="789"/>
      <c r="U1691" s="789"/>
    </row>
    <row r="1692" spans="1:21" ht="78.599999999999994" thickBot="1">
      <c r="A1692" s="785" t="s">
        <v>182</v>
      </c>
      <c r="B1692" s="786" t="s">
        <v>2798</v>
      </c>
      <c r="C1692" s="787" t="s">
        <v>778</v>
      </c>
      <c r="D1692" s="787" t="s">
        <v>778</v>
      </c>
      <c r="E1692" s="787" t="s">
        <v>2193</v>
      </c>
      <c r="F1692" s="787" t="str">
        <f>IF($E1692 = "", "", VLOOKUP($E1692,'[1]levels of intervention'!$A$1:$B$12,2,FALSE))</f>
        <v>secondary</v>
      </c>
      <c r="G1692" s="789"/>
      <c r="H1692" s="789" t="s">
        <v>1236</v>
      </c>
      <c r="I1692" s="789" t="s">
        <v>1331</v>
      </c>
      <c r="J1692" s="789" t="s">
        <v>2799</v>
      </c>
      <c r="K1692" s="789" t="s">
        <v>1578</v>
      </c>
      <c r="L1692" s="789"/>
      <c r="M1692" s="789"/>
      <c r="N1692" s="789"/>
      <c r="O1692" s="789">
        <v>0</v>
      </c>
      <c r="P1692" s="789">
        <v>358.19900000000001</v>
      </c>
      <c r="Q1692" s="789">
        <v>0</v>
      </c>
      <c r="R1692" s="789"/>
      <c r="S1692" s="790">
        <f t="shared" si="30"/>
        <v>1</v>
      </c>
      <c r="T1692" s="789"/>
      <c r="U1692" s="789"/>
    </row>
    <row r="1693" spans="1:21" ht="94.2" thickBot="1">
      <c r="A1693" s="785" t="s">
        <v>182</v>
      </c>
      <c r="B1693" s="786"/>
      <c r="C1693" s="787" t="s">
        <v>778</v>
      </c>
      <c r="D1693" s="787"/>
      <c r="E1693" s="787"/>
      <c r="F1693" s="787" t="str">
        <f>IF($E1693 = "", "", VLOOKUP($E1693,'[1]levels of intervention'!$A$1:$B$12,2,FALSE))</f>
        <v/>
      </c>
      <c r="G1693" s="789"/>
      <c r="H1693" s="789" t="s">
        <v>1237</v>
      </c>
      <c r="I1693" s="789" t="s">
        <v>1331</v>
      </c>
      <c r="J1693" s="789"/>
      <c r="K1693" s="789">
        <v>1</v>
      </c>
      <c r="L1693" s="789"/>
      <c r="M1693" s="789">
        <v>1</v>
      </c>
      <c r="N1693" s="789"/>
      <c r="O1693" s="789">
        <v>1</v>
      </c>
      <c r="P1693" s="789">
        <v>26.271100000000001</v>
      </c>
      <c r="Q1693" s="789">
        <v>26.27</v>
      </c>
      <c r="R1693" s="789"/>
      <c r="S1693" s="790">
        <f t="shared" si="30"/>
        <v>1</v>
      </c>
      <c r="T1693" s="789" t="s">
        <v>2800</v>
      </c>
      <c r="U1693" s="789"/>
    </row>
    <row r="1694" spans="1:21" ht="78.599999999999994" thickBot="1">
      <c r="A1694" s="785" t="s">
        <v>182</v>
      </c>
      <c r="B1694" s="786"/>
      <c r="C1694" s="787" t="s">
        <v>778</v>
      </c>
      <c r="D1694" s="787"/>
      <c r="E1694" s="787"/>
      <c r="F1694" s="787" t="str">
        <f>IF($E1694 = "", "", VLOOKUP($E1694,'[1]levels of intervention'!$A$1:$B$12,2,FALSE))</f>
        <v/>
      </c>
      <c r="G1694" s="789"/>
      <c r="H1694" s="789" t="s">
        <v>1238</v>
      </c>
      <c r="I1694" s="789" t="s">
        <v>1331</v>
      </c>
      <c r="J1694" s="789" t="s">
        <v>2801</v>
      </c>
      <c r="K1694" s="789">
        <v>1</v>
      </c>
      <c r="L1694" s="789"/>
      <c r="M1694" s="789">
        <v>1</v>
      </c>
      <c r="N1694" s="789"/>
      <c r="O1694" s="789">
        <v>1</v>
      </c>
      <c r="P1694" s="789">
        <v>39390.06</v>
      </c>
      <c r="Q1694" s="793">
        <v>39390.06</v>
      </c>
      <c r="R1694" s="789"/>
      <c r="S1694" s="790">
        <f t="shared" si="30"/>
        <v>1</v>
      </c>
      <c r="T1694" s="789"/>
      <c r="U1694" s="789"/>
    </row>
    <row r="1695" spans="1:21" ht="31.8" thickBot="1">
      <c r="A1695" s="785" t="s">
        <v>182</v>
      </c>
      <c r="B1695" s="786"/>
      <c r="C1695" s="787" t="s">
        <v>778</v>
      </c>
      <c r="D1695" s="787"/>
      <c r="E1695" s="787"/>
      <c r="F1695" s="787" t="str">
        <f>IF($E1695 = "", "", VLOOKUP($E1695,'[1]levels of intervention'!$A$1:$B$12,2,FALSE))</f>
        <v/>
      </c>
      <c r="G1695" s="789"/>
      <c r="H1695" s="789" t="s">
        <v>1239</v>
      </c>
      <c r="I1695" s="789" t="s">
        <v>1331</v>
      </c>
      <c r="J1695" s="789" t="s">
        <v>2801</v>
      </c>
      <c r="K1695" s="789">
        <v>1</v>
      </c>
      <c r="L1695" s="789"/>
      <c r="M1695" s="789">
        <v>1</v>
      </c>
      <c r="N1695" s="789"/>
      <c r="O1695" s="789">
        <v>1</v>
      </c>
      <c r="P1695" s="789"/>
      <c r="Q1695" s="789">
        <v>0</v>
      </c>
      <c r="R1695" s="789"/>
      <c r="S1695" s="790">
        <f t="shared" si="30"/>
        <v>1</v>
      </c>
      <c r="T1695" s="789"/>
      <c r="U1695" s="789"/>
    </row>
    <row r="1696" spans="1:21" ht="94.2" thickBot="1">
      <c r="A1696" s="785" t="s">
        <v>182</v>
      </c>
      <c r="B1696" s="786"/>
      <c r="C1696" s="787" t="s">
        <v>778</v>
      </c>
      <c r="D1696" s="787"/>
      <c r="E1696" s="787"/>
      <c r="F1696" s="787" t="str">
        <f>IF($E1696 = "", "", VLOOKUP($E1696,'[1]levels of intervention'!$A$1:$B$12,2,FALSE))</f>
        <v/>
      </c>
      <c r="G1696" s="789"/>
      <c r="H1696" s="789" t="s">
        <v>932</v>
      </c>
      <c r="I1696" s="789" t="s">
        <v>1331</v>
      </c>
      <c r="J1696" s="789"/>
      <c r="K1696" s="789">
        <v>1</v>
      </c>
      <c r="L1696" s="789"/>
      <c r="M1696" s="789">
        <v>1</v>
      </c>
      <c r="N1696" s="789"/>
      <c r="O1696" s="789">
        <v>1</v>
      </c>
      <c r="P1696" s="789">
        <v>37.690399999999997</v>
      </c>
      <c r="Q1696" s="789">
        <v>37.69</v>
      </c>
      <c r="R1696" s="789"/>
      <c r="S1696" s="790">
        <f t="shared" si="30"/>
        <v>1</v>
      </c>
      <c r="T1696" s="789"/>
      <c r="U1696" s="789"/>
    </row>
    <row r="1697" spans="1:21" ht="16.2" thickBot="1">
      <c r="A1697" s="797" t="s">
        <v>182</v>
      </c>
      <c r="B1697" s="797"/>
      <c r="C1697" s="787" t="s">
        <v>778</v>
      </c>
      <c r="D1697" s="797"/>
      <c r="E1697" s="797"/>
      <c r="F1697" s="787" t="str">
        <f>IF($E1697 = "", "", VLOOKUP($E1697,'[1]levels of intervention'!$A$1:$B$12,2,FALSE))</f>
        <v/>
      </c>
      <c r="G1697" s="797"/>
      <c r="H1697" s="797" t="s">
        <v>1241</v>
      </c>
      <c r="I1697" s="797" t="s">
        <v>1358</v>
      </c>
      <c r="J1697" s="797"/>
      <c r="K1697" s="797"/>
      <c r="L1697" s="797"/>
      <c r="M1697" s="797"/>
      <c r="N1697" s="797"/>
      <c r="O1697" s="797">
        <v>0</v>
      </c>
      <c r="P1697" s="797"/>
      <c r="Q1697" s="797">
        <v>0</v>
      </c>
      <c r="R1697" s="797"/>
      <c r="S1697" s="790">
        <f t="shared" si="30"/>
        <v>1</v>
      </c>
      <c r="T1697" s="797"/>
      <c r="U1697" s="797"/>
    </row>
    <row r="1698" spans="1:21" ht="47.4" thickBot="1">
      <c r="A1698" s="785" t="s">
        <v>182</v>
      </c>
      <c r="B1698" s="786"/>
      <c r="C1698" s="787" t="s">
        <v>778</v>
      </c>
      <c r="D1698" s="787"/>
      <c r="E1698" s="787"/>
      <c r="F1698" s="787" t="str">
        <f>IF($E1698 = "", "", VLOOKUP($E1698,'[1]levels of intervention'!$A$1:$B$12,2,FALSE))</f>
        <v/>
      </c>
      <c r="G1698" s="789"/>
      <c r="H1698" s="789" t="s">
        <v>1218</v>
      </c>
      <c r="I1698" s="789" t="s">
        <v>1358</v>
      </c>
      <c r="J1698" s="789"/>
      <c r="K1698" s="789">
        <v>4</v>
      </c>
      <c r="L1698" s="789"/>
      <c r="M1698" s="789">
        <v>1</v>
      </c>
      <c r="N1698" s="789"/>
      <c r="O1698" s="789">
        <v>4</v>
      </c>
      <c r="P1698" s="789"/>
      <c r="Q1698" s="789">
        <v>0</v>
      </c>
      <c r="R1698" s="789"/>
      <c r="S1698" s="790">
        <f t="shared" si="30"/>
        <v>1</v>
      </c>
      <c r="T1698" s="789"/>
      <c r="U1698" s="789"/>
    </row>
    <row r="1699" spans="1:21" ht="31.8" thickBot="1">
      <c r="A1699" s="797" t="s">
        <v>182</v>
      </c>
      <c r="B1699" s="797"/>
      <c r="C1699" s="787" t="s">
        <v>778</v>
      </c>
      <c r="D1699" s="797"/>
      <c r="E1699" s="797"/>
      <c r="F1699" s="787" t="str">
        <f>IF($E1699 = "", "", VLOOKUP($E1699,'[1]levels of intervention'!$A$1:$B$12,2,FALSE))</f>
        <v/>
      </c>
      <c r="G1699" s="797"/>
      <c r="H1699" s="797" t="s">
        <v>2802</v>
      </c>
      <c r="I1699" s="797" t="s">
        <v>1358</v>
      </c>
      <c r="J1699" s="797"/>
      <c r="K1699" s="797"/>
      <c r="L1699" s="797"/>
      <c r="M1699" s="797"/>
      <c r="N1699" s="797"/>
      <c r="O1699" s="797">
        <v>0</v>
      </c>
      <c r="P1699" s="797"/>
      <c r="Q1699" s="797">
        <v>0</v>
      </c>
      <c r="R1699" s="797"/>
      <c r="S1699" s="790">
        <f t="shared" si="30"/>
        <v>1</v>
      </c>
      <c r="T1699" s="797" t="s">
        <v>2803</v>
      </c>
      <c r="U1699" s="797"/>
    </row>
    <row r="1700" spans="1:21" ht="31.8" thickBot="1">
      <c r="A1700" s="785" t="s">
        <v>182</v>
      </c>
      <c r="B1700" s="786"/>
      <c r="C1700" s="787" t="s">
        <v>778</v>
      </c>
      <c r="D1700" s="787"/>
      <c r="E1700" s="787"/>
      <c r="F1700" s="787" t="str">
        <f>IF($E1700 = "", "", VLOOKUP($E1700,'[1]levels of intervention'!$A$1:$B$12,2,FALSE))</f>
        <v/>
      </c>
      <c r="G1700" s="789"/>
      <c r="H1700" s="789" t="s">
        <v>2804</v>
      </c>
      <c r="I1700" s="789" t="s">
        <v>1358</v>
      </c>
      <c r="J1700" s="789" t="s">
        <v>2805</v>
      </c>
      <c r="K1700" s="789" t="s">
        <v>1578</v>
      </c>
      <c r="L1700" s="789"/>
      <c r="M1700" s="789"/>
      <c r="N1700" s="789"/>
      <c r="O1700" s="789">
        <v>0</v>
      </c>
      <c r="P1700" s="789"/>
      <c r="Q1700" s="789">
        <v>0</v>
      </c>
      <c r="R1700" s="789"/>
      <c r="S1700" s="790">
        <f t="shared" si="30"/>
        <v>1</v>
      </c>
      <c r="T1700" s="789"/>
      <c r="U1700" s="789"/>
    </row>
    <row r="1701" spans="1:21" ht="78.599999999999994" thickBot="1">
      <c r="A1701" s="785" t="s">
        <v>182</v>
      </c>
      <c r="B1701" s="786" t="s">
        <v>2798</v>
      </c>
      <c r="C1701" s="787" t="s">
        <v>772</v>
      </c>
      <c r="D1701" s="787" t="s">
        <v>772</v>
      </c>
      <c r="E1701" s="787" t="s">
        <v>2162</v>
      </c>
      <c r="F1701" s="787" t="str">
        <f>IF($E1701 = "", "", VLOOKUP($E1701,'[1]levels of intervention'!$A$1:$B$12,2,FALSE))</f>
        <v>tertiary</v>
      </c>
      <c r="G1701" s="789"/>
      <c r="H1701" s="789" t="s">
        <v>1236</v>
      </c>
      <c r="I1701" s="789" t="s">
        <v>1331</v>
      </c>
      <c r="J1701" s="789" t="s">
        <v>2806</v>
      </c>
      <c r="K1701" s="789" t="s">
        <v>2807</v>
      </c>
      <c r="L1701" s="789"/>
      <c r="M1701" s="789"/>
      <c r="N1701" s="789"/>
      <c r="O1701" s="789">
        <v>0</v>
      </c>
      <c r="P1701" s="789">
        <v>358.19900000000001</v>
      </c>
      <c r="Q1701" s="789">
        <v>0</v>
      </c>
      <c r="R1701" s="789"/>
      <c r="S1701" s="790">
        <f t="shared" si="30"/>
        <v>1</v>
      </c>
      <c r="T1701" s="789"/>
      <c r="U1701" s="789"/>
    </row>
    <row r="1702" spans="1:21" ht="94.2" thickBot="1">
      <c r="A1702" s="785" t="s">
        <v>182</v>
      </c>
      <c r="B1702" s="786"/>
      <c r="C1702" s="787" t="s">
        <v>772</v>
      </c>
      <c r="D1702" s="787"/>
      <c r="E1702" s="787"/>
      <c r="F1702" s="787" t="str">
        <f>IF($E1702 = "", "", VLOOKUP($E1702,'[1]levels of intervention'!$A$1:$B$12,2,FALSE))</f>
        <v/>
      </c>
      <c r="G1702" s="789"/>
      <c r="H1702" s="789" t="s">
        <v>1237</v>
      </c>
      <c r="I1702" s="789" t="s">
        <v>1331</v>
      </c>
      <c r="J1702" s="789"/>
      <c r="K1702" s="789">
        <v>1</v>
      </c>
      <c r="L1702" s="789"/>
      <c r="M1702" s="789">
        <v>1</v>
      </c>
      <c r="N1702" s="789"/>
      <c r="O1702" s="789">
        <v>1</v>
      </c>
      <c r="P1702" s="789">
        <v>26.271100000000001</v>
      </c>
      <c r="Q1702" s="789">
        <v>26.27</v>
      </c>
      <c r="R1702" s="789"/>
      <c r="S1702" s="790">
        <f t="shared" si="30"/>
        <v>1</v>
      </c>
      <c r="T1702" s="789"/>
      <c r="U1702" s="789"/>
    </row>
    <row r="1703" spans="1:21" ht="78.599999999999994" thickBot="1">
      <c r="A1703" s="785" t="s">
        <v>182</v>
      </c>
      <c r="B1703" s="786"/>
      <c r="C1703" s="787" t="s">
        <v>772</v>
      </c>
      <c r="D1703" s="787"/>
      <c r="E1703" s="787"/>
      <c r="F1703" s="787" t="str">
        <f>IF($E1703 = "", "", VLOOKUP($E1703,'[1]levels of intervention'!$A$1:$B$12,2,FALSE))</f>
        <v/>
      </c>
      <c r="G1703" s="789"/>
      <c r="H1703" s="789" t="s">
        <v>1238</v>
      </c>
      <c r="I1703" s="789" t="s">
        <v>1331</v>
      </c>
      <c r="J1703" s="789" t="s">
        <v>2801</v>
      </c>
      <c r="K1703" s="789">
        <v>1</v>
      </c>
      <c r="L1703" s="789"/>
      <c r="M1703" s="789">
        <v>1</v>
      </c>
      <c r="N1703" s="789"/>
      <c r="O1703" s="789">
        <v>1</v>
      </c>
      <c r="P1703" s="789">
        <v>39390.06</v>
      </c>
      <c r="Q1703" s="793">
        <v>39390.06</v>
      </c>
      <c r="R1703" s="789"/>
      <c r="S1703" s="790">
        <f t="shared" si="30"/>
        <v>1</v>
      </c>
      <c r="T1703" s="789"/>
      <c r="U1703" s="789"/>
    </row>
    <row r="1704" spans="1:21" ht="31.8" thickBot="1">
      <c r="A1704" s="785" t="s">
        <v>182</v>
      </c>
      <c r="B1704" s="786"/>
      <c r="C1704" s="787" t="s">
        <v>772</v>
      </c>
      <c r="D1704" s="787"/>
      <c r="E1704" s="787"/>
      <c r="F1704" s="787" t="str">
        <f>IF($E1704 = "", "", VLOOKUP($E1704,'[1]levels of intervention'!$A$1:$B$12,2,FALSE))</f>
        <v/>
      </c>
      <c r="G1704" s="789"/>
      <c r="H1704" s="789" t="s">
        <v>1239</v>
      </c>
      <c r="I1704" s="789" t="s">
        <v>1331</v>
      </c>
      <c r="J1704" s="789" t="s">
        <v>2801</v>
      </c>
      <c r="K1704" s="789">
        <v>1</v>
      </c>
      <c r="L1704" s="789"/>
      <c r="M1704" s="789">
        <v>1</v>
      </c>
      <c r="N1704" s="789"/>
      <c r="O1704" s="789">
        <v>1</v>
      </c>
      <c r="P1704" s="789"/>
      <c r="Q1704" s="789">
        <v>0</v>
      </c>
      <c r="R1704" s="789"/>
      <c r="S1704" s="790">
        <f t="shared" si="30"/>
        <v>1</v>
      </c>
      <c r="T1704" s="789"/>
      <c r="U1704" s="789"/>
    </row>
    <row r="1705" spans="1:21" ht="94.2" thickBot="1">
      <c r="A1705" s="785" t="s">
        <v>182</v>
      </c>
      <c r="B1705" s="786"/>
      <c r="C1705" s="787" t="s">
        <v>772</v>
      </c>
      <c r="D1705" s="787"/>
      <c r="E1705" s="787"/>
      <c r="F1705" s="787" t="str">
        <f>IF($E1705 = "", "", VLOOKUP($E1705,'[1]levels of intervention'!$A$1:$B$12,2,FALSE))</f>
        <v/>
      </c>
      <c r="G1705" s="789"/>
      <c r="H1705" s="789" t="s">
        <v>932</v>
      </c>
      <c r="I1705" s="789" t="s">
        <v>1331</v>
      </c>
      <c r="J1705" s="789"/>
      <c r="K1705" s="789">
        <v>1</v>
      </c>
      <c r="L1705" s="789"/>
      <c r="M1705" s="789">
        <v>1</v>
      </c>
      <c r="N1705" s="789"/>
      <c r="O1705" s="789">
        <v>1</v>
      </c>
      <c r="P1705" s="789">
        <v>37.690399999999997</v>
      </c>
      <c r="Q1705" s="789">
        <v>37.69</v>
      </c>
      <c r="R1705" s="789"/>
      <c r="S1705" s="790">
        <f t="shared" si="30"/>
        <v>1</v>
      </c>
      <c r="T1705" s="789"/>
      <c r="U1705" s="789"/>
    </row>
    <row r="1706" spans="1:21" ht="16.2" thickBot="1">
      <c r="A1706" s="797" t="s">
        <v>182</v>
      </c>
      <c r="B1706" s="797"/>
      <c r="C1706" s="787" t="s">
        <v>772</v>
      </c>
      <c r="D1706" s="797"/>
      <c r="E1706" s="797"/>
      <c r="F1706" s="787" t="str">
        <f>IF($E1706 = "", "", VLOOKUP($E1706,'[1]levels of intervention'!$A$1:$B$12,2,FALSE))</f>
        <v/>
      </c>
      <c r="G1706" s="797"/>
      <c r="H1706" s="797" t="s">
        <v>1241</v>
      </c>
      <c r="I1706" s="797" t="s">
        <v>1358</v>
      </c>
      <c r="J1706" s="797"/>
      <c r="K1706" s="797"/>
      <c r="L1706" s="797"/>
      <c r="M1706" s="797"/>
      <c r="N1706" s="797"/>
      <c r="O1706" s="797">
        <v>0</v>
      </c>
      <c r="P1706" s="797"/>
      <c r="Q1706" s="797">
        <v>0</v>
      </c>
      <c r="R1706" s="797"/>
      <c r="S1706" s="790">
        <f t="shared" si="30"/>
        <v>1</v>
      </c>
      <c r="T1706" s="797"/>
      <c r="U1706" s="797"/>
    </row>
    <row r="1707" spans="1:21" ht="47.4" thickBot="1">
      <c r="A1707" s="785" t="s">
        <v>182</v>
      </c>
      <c r="B1707" s="786"/>
      <c r="C1707" s="787" t="s">
        <v>772</v>
      </c>
      <c r="D1707" s="787"/>
      <c r="E1707" s="787"/>
      <c r="F1707" s="787" t="str">
        <f>IF($E1707 = "", "", VLOOKUP($E1707,'[1]levels of intervention'!$A$1:$B$12,2,FALSE))</f>
        <v/>
      </c>
      <c r="G1707" s="789"/>
      <c r="H1707" s="789" t="s">
        <v>1218</v>
      </c>
      <c r="I1707" s="789" t="s">
        <v>1358</v>
      </c>
      <c r="J1707" s="789"/>
      <c r="K1707" s="789">
        <v>4</v>
      </c>
      <c r="L1707" s="789"/>
      <c r="M1707" s="789">
        <v>1</v>
      </c>
      <c r="N1707" s="789"/>
      <c r="O1707" s="789">
        <v>4</v>
      </c>
      <c r="P1707" s="789"/>
      <c r="Q1707" s="789">
        <v>0</v>
      </c>
      <c r="R1707" s="789"/>
      <c r="S1707" s="790">
        <f t="shared" si="30"/>
        <v>1</v>
      </c>
      <c r="T1707" s="789"/>
      <c r="U1707" s="789"/>
    </row>
    <row r="1708" spans="1:21" ht="31.8" thickBot="1">
      <c r="A1708" s="797" t="s">
        <v>182</v>
      </c>
      <c r="B1708" s="797"/>
      <c r="C1708" s="787" t="s">
        <v>772</v>
      </c>
      <c r="D1708" s="797"/>
      <c r="E1708" s="797"/>
      <c r="F1708" s="787" t="str">
        <f>IF($E1708 = "", "", VLOOKUP($E1708,'[1]levels of intervention'!$A$1:$B$12,2,FALSE))</f>
        <v/>
      </c>
      <c r="G1708" s="797"/>
      <c r="H1708" s="797" t="s">
        <v>2802</v>
      </c>
      <c r="I1708" s="797" t="s">
        <v>1358</v>
      </c>
      <c r="J1708" s="797"/>
      <c r="K1708" s="797"/>
      <c r="L1708" s="797"/>
      <c r="M1708" s="797"/>
      <c r="N1708" s="797"/>
      <c r="O1708" s="797">
        <v>0</v>
      </c>
      <c r="P1708" s="797"/>
      <c r="Q1708" s="797">
        <v>0</v>
      </c>
      <c r="R1708" s="797"/>
      <c r="S1708" s="790">
        <f t="shared" si="30"/>
        <v>1</v>
      </c>
      <c r="T1708" s="797" t="s">
        <v>2803</v>
      </c>
      <c r="U1708" s="797"/>
    </row>
    <row r="1709" spans="1:21" ht="18" thickBot="1">
      <c r="A1709" s="785" t="s">
        <v>182</v>
      </c>
      <c r="B1709" s="786"/>
      <c r="C1709" s="787" t="s">
        <v>772</v>
      </c>
      <c r="D1709" s="787"/>
      <c r="E1709" s="787"/>
      <c r="F1709" s="787" t="str">
        <f>IF($E1709 = "", "", VLOOKUP($E1709,'[1]levels of intervention'!$A$1:$B$12,2,FALSE))</f>
        <v/>
      </c>
      <c r="G1709" s="789"/>
      <c r="H1709" s="789" t="s">
        <v>2808</v>
      </c>
      <c r="I1709" s="789" t="s">
        <v>1358</v>
      </c>
      <c r="J1709" s="789" t="s">
        <v>2805</v>
      </c>
      <c r="K1709" s="789" t="s">
        <v>1578</v>
      </c>
      <c r="L1709" s="789"/>
      <c r="M1709" s="789"/>
      <c r="N1709" s="789"/>
      <c r="O1709" s="789">
        <v>0</v>
      </c>
      <c r="P1709" s="789"/>
      <c r="Q1709" s="789">
        <v>0</v>
      </c>
      <c r="R1709" s="789"/>
      <c r="S1709" s="790">
        <f t="shared" si="30"/>
        <v>1</v>
      </c>
      <c r="T1709" s="789"/>
      <c r="U1709" s="789"/>
    </row>
    <row r="1710" spans="1:21" ht="78.599999999999994" thickBot="1">
      <c r="A1710" s="797" t="s">
        <v>182</v>
      </c>
      <c r="B1710" s="797" t="s">
        <v>2798</v>
      </c>
      <c r="C1710" s="816" t="s">
        <v>779</v>
      </c>
      <c r="D1710" s="797" t="s">
        <v>779</v>
      </c>
      <c r="E1710" s="797" t="s">
        <v>2162</v>
      </c>
      <c r="F1710" s="787" t="str">
        <f>IF($E1710 = "", "", VLOOKUP($E1710,'[1]levels of intervention'!$A$1:$B$12,2,FALSE))</f>
        <v>tertiary</v>
      </c>
      <c r="G1710" s="797"/>
      <c r="H1710" s="797" t="s">
        <v>1236</v>
      </c>
      <c r="I1710" s="797" t="s">
        <v>1331</v>
      </c>
      <c r="J1710" s="798" t="s">
        <v>2809</v>
      </c>
      <c r="K1710" s="797"/>
      <c r="L1710" s="797"/>
      <c r="M1710" s="797"/>
      <c r="N1710" s="797"/>
      <c r="O1710" s="797">
        <v>0</v>
      </c>
      <c r="P1710" s="797">
        <v>358.19900000000001</v>
      </c>
      <c r="Q1710" s="797">
        <v>0</v>
      </c>
      <c r="R1710" s="797"/>
      <c r="S1710" s="790">
        <f t="shared" si="30"/>
        <v>1</v>
      </c>
      <c r="T1710" s="797"/>
      <c r="U1710" s="797"/>
    </row>
    <row r="1711" spans="1:21" ht="94.2" thickBot="1">
      <c r="A1711" s="785" t="s">
        <v>182</v>
      </c>
      <c r="B1711" s="786"/>
      <c r="C1711" s="816" t="s">
        <v>779</v>
      </c>
      <c r="D1711" s="787"/>
      <c r="E1711" s="787"/>
      <c r="F1711" s="787" t="str">
        <f>IF($E1711 = "", "", VLOOKUP($E1711,'[1]levels of intervention'!$A$1:$B$12,2,FALSE))</f>
        <v/>
      </c>
      <c r="G1711" s="789"/>
      <c r="H1711" s="789" t="s">
        <v>1237</v>
      </c>
      <c r="I1711" s="789" t="s">
        <v>1331</v>
      </c>
      <c r="J1711" s="789"/>
      <c r="K1711" s="789">
        <v>1</v>
      </c>
      <c r="L1711" s="789"/>
      <c r="M1711" s="789">
        <v>1</v>
      </c>
      <c r="N1711" s="789"/>
      <c r="O1711" s="789">
        <v>1</v>
      </c>
      <c r="P1711" s="789">
        <v>26.271100000000001</v>
      </c>
      <c r="Q1711" s="789">
        <v>26.27</v>
      </c>
      <c r="R1711" s="789"/>
      <c r="S1711" s="790">
        <f t="shared" si="30"/>
        <v>1</v>
      </c>
      <c r="T1711" s="789"/>
      <c r="U1711" s="789"/>
    </row>
    <row r="1712" spans="1:21" ht="78.599999999999994" thickBot="1">
      <c r="A1712" s="785" t="s">
        <v>182</v>
      </c>
      <c r="B1712" s="786"/>
      <c r="C1712" s="816" t="s">
        <v>779</v>
      </c>
      <c r="D1712" s="787"/>
      <c r="E1712" s="787"/>
      <c r="F1712" s="787" t="str">
        <f>IF($E1712 = "", "", VLOOKUP($E1712,'[1]levels of intervention'!$A$1:$B$12,2,FALSE))</f>
        <v/>
      </c>
      <c r="G1712" s="789"/>
      <c r="H1712" s="789" t="s">
        <v>1238</v>
      </c>
      <c r="I1712" s="789" t="s">
        <v>1331</v>
      </c>
      <c r="J1712" s="789" t="s">
        <v>2801</v>
      </c>
      <c r="K1712" s="789">
        <v>1</v>
      </c>
      <c r="L1712" s="789"/>
      <c r="M1712" s="789">
        <v>1</v>
      </c>
      <c r="N1712" s="789"/>
      <c r="O1712" s="789">
        <v>1</v>
      </c>
      <c r="P1712" s="789">
        <v>39390.06</v>
      </c>
      <c r="Q1712" s="793">
        <v>39390.06</v>
      </c>
      <c r="R1712" s="789"/>
      <c r="S1712" s="790">
        <f t="shared" si="30"/>
        <v>1</v>
      </c>
      <c r="T1712" s="789"/>
      <c r="U1712" s="789"/>
    </row>
    <row r="1713" spans="1:21" ht="31.8" thickBot="1">
      <c r="A1713" s="785" t="s">
        <v>182</v>
      </c>
      <c r="B1713" s="786"/>
      <c r="C1713" s="816" t="s">
        <v>779</v>
      </c>
      <c r="D1713" s="787"/>
      <c r="E1713" s="787"/>
      <c r="F1713" s="787" t="str">
        <f>IF($E1713 = "", "", VLOOKUP($E1713,'[1]levels of intervention'!$A$1:$B$12,2,FALSE))</f>
        <v/>
      </c>
      <c r="G1713" s="789"/>
      <c r="H1713" s="789" t="s">
        <v>1239</v>
      </c>
      <c r="I1713" s="789" t="s">
        <v>1331</v>
      </c>
      <c r="J1713" s="789" t="s">
        <v>2801</v>
      </c>
      <c r="K1713" s="789">
        <v>1</v>
      </c>
      <c r="L1713" s="789"/>
      <c r="M1713" s="789">
        <v>1</v>
      </c>
      <c r="N1713" s="789"/>
      <c r="O1713" s="789">
        <v>1</v>
      </c>
      <c r="P1713" s="789"/>
      <c r="Q1713" s="789">
        <v>0</v>
      </c>
      <c r="R1713" s="789"/>
      <c r="S1713" s="790">
        <f t="shared" si="30"/>
        <v>1</v>
      </c>
      <c r="T1713" s="789"/>
      <c r="U1713" s="789"/>
    </row>
    <row r="1714" spans="1:21" ht="94.2" thickBot="1">
      <c r="A1714" s="785" t="s">
        <v>182</v>
      </c>
      <c r="B1714" s="786"/>
      <c r="C1714" s="816" t="s">
        <v>779</v>
      </c>
      <c r="D1714" s="787"/>
      <c r="E1714" s="787"/>
      <c r="F1714" s="787" t="str">
        <f>IF($E1714 = "", "", VLOOKUP($E1714,'[1]levels of intervention'!$A$1:$B$12,2,FALSE))</f>
        <v/>
      </c>
      <c r="G1714" s="789"/>
      <c r="H1714" s="789" t="s">
        <v>932</v>
      </c>
      <c r="I1714" s="789" t="s">
        <v>1331</v>
      </c>
      <c r="J1714" s="789"/>
      <c r="K1714" s="789">
        <v>1</v>
      </c>
      <c r="L1714" s="789"/>
      <c r="M1714" s="789">
        <v>1</v>
      </c>
      <c r="N1714" s="789"/>
      <c r="O1714" s="789">
        <v>1</v>
      </c>
      <c r="P1714" s="789">
        <v>37.690399999999997</v>
      </c>
      <c r="Q1714" s="789">
        <v>37.69</v>
      </c>
      <c r="R1714" s="789"/>
      <c r="S1714" s="790">
        <f t="shared" si="30"/>
        <v>1</v>
      </c>
      <c r="T1714" s="789"/>
      <c r="U1714" s="789"/>
    </row>
    <row r="1715" spans="1:21" ht="16.2" thickBot="1">
      <c r="A1715" s="797" t="s">
        <v>182</v>
      </c>
      <c r="B1715" s="797"/>
      <c r="C1715" s="816" t="s">
        <v>779</v>
      </c>
      <c r="D1715" s="797"/>
      <c r="E1715" s="797"/>
      <c r="F1715" s="787" t="str">
        <f>IF($E1715 = "", "", VLOOKUP($E1715,'[1]levels of intervention'!$A$1:$B$12,2,FALSE))</f>
        <v/>
      </c>
      <c r="G1715" s="797"/>
      <c r="H1715" s="797" t="s">
        <v>1241</v>
      </c>
      <c r="I1715" s="797" t="s">
        <v>1358</v>
      </c>
      <c r="J1715" s="797"/>
      <c r="K1715" s="797"/>
      <c r="L1715" s="797"/>
      <c r="M1715" s="797"/>
      <c r="N1715" s="797"/>
      <c r="O1715" s="797">
        <v>0</v>
      </c>
      <c r="P1715" s="797"/>
      <c r="Q1715" s="797">
        <v>0</v>
      </c>
      <c r="R1715" s="797"/>
      <c r="S1715" s="790">
        <f t="shared" si="30"/>
        <v>1</v>
      </c>
      <c r="T1715" s="797"/>
      <c r="U1715" s="797"/>
    </row>
    <row r="1716" spans="1:21" ht="47.4" thickBot="1">
      <c r="A1716" s="785" t="s">
        <v>182</v>
      </c>
      <c r="B1716" s="786"/>
      <c r="C1716" s="816" t="s">
        <v>779</v>
      </c>
      <c r="D1716" s="787"/>
      <c r="E1716" s="787"/>
      <c r="F1716" s="787" t="str">
        <f>IF($E1716 = "", "", VLOOKUP($E1716,'[1]levels of intervention'!$A$1:$B$12,2,FALSE))</f>
        <v/>
      </c>
      <c r="G1716" s="789"/>
      <c r="H1716" s="789" t="s">
        <v>1218</v>
      </c>
      <c r="I1716" s="789" t="s">
        <v>1358</v>
      </c>
      <c r="J1716" s="789"/>
      <c r="K1716" s="789">
        <v>4</v>
      </c>
      <c r="L1716" s="789"/>
      <c r="M1716" s="789">
        <v>1</v>
      </c>
      <c r="N1716" s="789"/>
      <c r="O1716" s="789">
        <v>4</v>
      </c>
      <c r="P1716" s="789"/>
      <c r="Q1716" s="789">
        <v>0</v>
      </c>
      <c r="R1716" s="789"/>
      <c r="S1716" s="790">
        <f t="shared" si="30"/>
        <v>1</v>
      </c>
      <c r="T1716" s="789"/>
      <c r="U1716" s="789"/>
    </row>
    <row r="1717" spans="1:21" ht="31.8" thickBot="1">
      <c r="A1717" s="797" t="s">
        <v>182</v>
      </c>
      <c r="B1717" s="797"/>
      <c r="C1717" s="816" t="s">
        <v>779</v>
      </c>
      <c r="D1717" s="797"/>
      <c r="E1717" s="797"/>
      <c r="F1717" s="787" t="str">
        <f>IF($E1717 = "", "", VLOOKUP($E1717,'[1]levels of intervention'!$A$1:$B$12,2,FALSE))</f>
        <v/>
      </c>
      <c r="G1717" s="797"/>
      <c r="H1717" s="797" t="s">
        <v>2802</v>
      </c>
      <c r="I1717" s="797" t="s">
        <v>1358</v>
      </c>
      <c r="J1717" s="797"/>
      <c r="K1717" s="797"/>
      <c r="L1717" s="797"/>
      <c r="M1717" s="797"/>
      <c r="N1717" s="797"/>
      <c r="O1717" s="797">
        <v>0</v>
      </c>
      <c r="P1717" s="797"/>
      <c r="Q1717" s="797">
        <v>0</v>
      </c>
      <c r="R1717" s="797"/>
      <c r="S1717" s="790">
        <f t="shared" si="30"/>
        <v>1</v>
      </c>
      <c r="T1717" s="797" t="s">
        <v>2803</v>
      </c>
      <c r="U1717" s="797"/>
    </row>
    <row r="1718" spans="1:21" ht="18" thickBot="1">
      <c r="A1718" s="785" t="s">
        <v>182</v>
      </c>
      <c r="B1718" s="786"/>
      <c r="C1718" s="816" t="s">
        <v>779</v>
      </c>
      <c r="D1718" s="787"/>
      <c r="E1718" s="787"/>
      <c r="F1718" s="787" t="str">
        <f>IF($E1718 = "", "", VLOOKUP($E1718,'[1]levels of intervention'!$A$1:$B$12,2,FALSE))</f>
        <v/>
      </c>
      <c r="G1718" s="789"/>
      <c r="H1718" s="789" t="s">
        <v>2808</v>
      </c>
      <c r="I1718" s="789" t="s">
        <v>1358</v>
      </c>
      <c r="J1718" s="789" t="s">
        <v>2805</v>
      </c>
      <c r="K1718" s="789" t="s">
        <v>1578</v>
      </c>
      <c r="L1718" s="789"/>
      <c r="M1718" s="789"/>
      <c r="N1718" s="789"/>
      <c r="O1718" s="789">
        <v>0</v>
      </c>
      <c r="P1718" s="789"/>
      <c r="Q1718" s="789">
        <v>0</v>
      </c>
      <c r="R1718" s="789"/>
      <c r="S1718" s="790">
        <f t="shared" si="30"/>
        <v>1</v>
      </c>
      <c r="T1718" s="789"/>
      <c r="U1718" s="789"/>
    </row>
    <row r="1719" spans="1:21" ht="18" thickBot="1">
      <c r="A1719" s="785" t="s">
        <v>182</v>
      </c>
      <c r="B1719" s="786"/>
      <c r="C1719" s="816" t="s">
        <v>779</v>
      </c>
      <c r="D1719" s="787"/>
      <c r="E1719" s="787"/>
      <c r="F1719" s="787" t="str">
        <f>IF($E1719 = "", "", VLOOKUP($E1719,'[1]levels of intervention'!$A$1:$B$12,2,FALSE))</f>
        <v/>
      </c>
      <c r="G1719" s="789"/>
      <c r="H1719" s="789" t="s">
        <v>2810</v>
      </c>
      <c r="I1719" s="789" t="s">
        <v>1358</v>
      </c>
      <c r="J1719" s="789" t="s">
        <v>2805</v>
      </c>
      <c r="K1719" s="789" t="s">
        <v>1578</v>
      </c>
      <c r="L1719" s="789"/>
      <c r="M1719" s="789"/>
      <c r="N1719" s="789"/>
      <c r="O1719" s="789">
        <v>0</v>
      </c>
      <c r="P1719" s="789"/>
      <c r="Q1719" s="789">
        <v>0</v>
      </c>
      <c r="R1719" s="789"/>
      <c r="S1719" s="790">
        <f t="shared" si="30"/>
        <v>1</v>
      </c>
      <c r="T1719" s="789"/>
      <c r="U1719" s="789"/>
    </row>
    <row r="1720" spans="1:21" ht="78.599999999999994" thickBot="1">
      <c r="A1720" s="797" t="s">
        <v>182</v>
      </c>
      <c r="B1720" s="797" t="s">
        <v>2811</v>
      </c>
      <c r="C1720" s="816" t="s">
        <v>784</v>
      </c>
      <c r="D1720" s="797" t="s">
        <v>784</v>
      </c>
      <c r="E1720" s="797" t="s">
        <v>2193</v>
      </c>
      <c r="F1720" s="787" t="str">
        <f>IF($E1720 = "", "", VLOOKUP($E1720,'[1]levels of intervention'!$A$1:$B$12,2,FALSE))</f>
        <v>secondary</v>
      </c>
      <c r="G1720" s="797"/>
      <c r="H1720" s="797" t="s">
        <v>1236</v>
      </c>
      <c r="I1720" s="797" t="s">
        <v>1331</v>
      </c>
      <c r="J1720" s="798" t="s">
        <v>2812</v>
      </c>
      <c r="K1720" s="797"/>
      <c r="L1720" s="797"/>
      <c r="M1720" s="797"/>
      <c r="N1720" s="797"/>
      <c r="O1720" s="797">
        <v>0</v>
      </c>
      <c r="P1720" s="797">
        <v>358.19900000000001</v>
      </c>
      <c r="Q1720" s="797">
        <v>0</v>
      </c>
      <c r="R1720" s="797"/>
      <c r="S1720" s="790">
        <f t="shared" si="30"/>
        <v>1</v>
      </c>
      <c r="T1720" s="797"/>
      <c r="U1720" s="797"/>
    </row>
    <row r="1721" spans="1:21" ht="94.2" thickBot="1">
      <c r="A1721" s="785" t="s">
        <v>182</v>
      </c>
      <c r="B1721" s="786"/>
      <c r="C1721" s="816" t="s">
        <v>784</v>
      </c>
      <c r="D1721" s="787"/>
      <c r="E1721" s="787"/>
      <c r="F1721" s="787" t="str">
        <f>IF($E1721 = "", "", VLOOKUP($E1721,'[1]levels of intervention'!$A$1:$B$12,2,FALSE))</f>
        <v/>
      </c>
      <c r="G1721" s="789"/>
      <c r="H1721" s="789" t="s">
        <v>1237</v>
      </c>
      <c r="I1721" s="789" t="s">
        <v>1331</v>
      </c>
      <c r="J1721" s="789"/>
      <c r="K1721" s="789">
        <v>1</v>
      </c>
      <c r="L1721" s="789"/>
      <c r="M1721" s="789">
        <v>1</v>
      </c>
      <c r="N1721" s="789"/>
      <c r="O1721" s="789">
        <v>1</v>
      </c>
      <c r="P1721" s="789">
        <v>26.271100000000001</v>
      </c>
      <c r="Q1721" s="789">
        <v>26.27</v>
      </c>
      <c r="R1721" s="789"/>
      <c r="S1721" s="790">
        <f t="shared" si="30"/>
        <v>1</v>
      </c>
      <c r="T1721" s="789"/>
      <c r="U1721" s="789"/>
    </row>
    <row r="1722" spans="1:21" ht="78.599999999999994" thickBot="1">
      <c r="A1722" s="785" t="s">
        <v>182</v>
      </c>
      <c r="B1722" s="786"/>
      <c r="C1722" s="816" t="s">
        <v>784</v>
      </c>
      <c r="D1722" s="787"/>
      <c r="E1722" s="787"/>
      <c r="F1722" s="787" t="str">
        <f>IF($E1722 = "", "", VLOOKUP($E1722,'[1]levels of intervention'!$A$1:$B$12,2,FALSE))</f>
        <v/>
      </c>
      <c r="G1722" s="789"/>
      <c r="H1722" s="789" t="s">
        <v>1238</v>
      </c>
      <c r="I1722" s="789" t="s">
        <v>1331</v>
      </c>
      <c r="J1722" s="789" t="s">
        <v>2801</v>
      </c>
      <c r="K1722" s="789">
        <v>1</v>
      </c>
      <c r="L1722" s="789"/>
      <c r="M1722" s="789">
        <v>1</v>
      </c>
      <c r="N1722" s="789"/>
      <c r="O1722" s="789">
        <v>1</v>
      </c>
      <c r="P1722" s="789">
        <v>39390.06</v>
      </c>
      <c r="Q1722" s="793">
        <v>39390.06</v>
      </c>
      <c r="R1722" s="789"/>
      <c r="S1722" s="790">
        <f t="shared" si="30"/>
        <v>1</v>
      </c>
      <c r="T1722" s="789"/>
      <c r="U1722" s="789"/>
    </row>
    <row r="1723" spans="1:21" ht="94.2" thickBot="1">
      <c r="A1723" s="785" t="s">
        <v>182</v>
      </c>
      <c r="B1723" s="786"/>
      <c r="C1723" s="816" t="s">
        <v>784</v>
      </c>
      <c r="D1723" s="787"/>
      <c r="E1723" s="787"/>
      <c r="F1723" s="787" t="str">
        <f>IF($E1723 = "", "", VLOOKUP($E1723,'[1]levels of intervention'!$A$1:$B$12,2,FALSE))</f>
        <v/>
      </c>
      <c r="G1723" s="789"/>
      <c r="H1723" s="789" t="s">
        <v>932</v>
      </c>
      <c r="I1723" s="789" t="s">
        <v>1331</v>
      </c>
      <c r="J1723" s="789"/>
      <c r="K1723" s="789">
        <v>2</v>
      </c>
      <c r="L1723" s="789"/>
      <c r="M1723" s="789">
        <v>1</v>
      </c>
      <c r="N1723" s="789"/>
      <c r="O1723" s="789">
        <v>2</v>
      </c>
      <c r="P1723" s="789">
        <v>37.690399999999997</v>
      </c>
      <c r="Q1723" s="789">
        <v>75.38</v>
      </c>
      <c r="R1723" s="789"/>
      <c r="S1723" s="790">
        <f t="shared" si="30"/>
        <v>1</v>
      </c>
      <c r="T1723" s="789"/>
      <c r="U1723" s="789"/>
    </row>
    <row r="1724" spans="1:21" ht="16.2" thickBot="1">
      <c r="A1724" s="797" t="s">
        <v>182</v>
      </c>
      <c r="B1724" s="797"/>
      <c r="C1724" s="816" t="s">
        <v>784</v>
      </c>
      <c r="D1724" s="797"/>
      <c r="E1724" s="797"/>
      <c r="F1724" s="787" t="str">
        <f>IF($E1724 = "", "", VLOOKUP($E1724,'[1]levels of intervention'!$A$1:$B$12,2,FALSE))</f>
        <v/>
      </c>
      <c r="G1724" s="797"/>
      <c r="H1724" s="797" t="s">
        <v>1241</v>
      </c>
      <c r="I1724" s="797" t="s">
        <v>1358</v>
      </c>
      <c r="J1724" s="797"/>
      <c r="K1724" s="797"/>
      <c r="L1724" s="797"/>
      <c r="M1724" s="797"/>
      <c r="N1724" s="797"/>
      <c r="O1724" s="797">
        <v>0</v>
      </c>
      <c r="P1724" s="797"/>
      <c r="Q1724" s="797">
        <v>0</v>
      </c>
      <c r="R1724" s="797"/>
      <c r="S1724" s="790">
        <f t="shared" si="30"/>
        <v>1</v>
      </c>
      <c r="T1724" s="797"/>
      <c r="U1724" s="797"/>
    </row>
    <row r="1725" spans="1:21" ht="47.4" thickBot="1">
      <c r="A1725" s="785" t="s">
        <v>182</v>
      </c>
      <c r="B1725" s="786"/>
      <c r="C1725" s="816" t="s">
        <v>784</v>
      </c>
      <c r="D1725" s="787"/>
      <c r="E1725" s="787"/>
      <c r="F1725" s="787" t="str">
        <f>IF($E1725 = "", "", VLOOKUP($E1725,'[1]levels of intervention'!$A$1:$B$12,2,FALSE))</f>
        <v/>
      </c>
      <c r="G1725" s="789"/>
      <c r="H1725" s="789" t="s">
        <v>1218</v>
      </c>
      <c r="I1725" s="789" t="s">
        <v>1358</v>
      </c>
      <c r="J1725" s="789"/>
      <c r="K1725" s="789">
        <v>4</v>
      </c>
      <c r="L1725" s="789"/>
      <c r="M1725" s="789">
        <v>1</v>
      </c>
      <c r="N1725" s="789"/>
      <c r="O1725" s="789">
        <v>4</v>
      </c>
      <c r="P1725" s="789"/>
      <c r="Q1725" s="789">
        <v>0</v>
      </c>
      <c r="R1725" s="789"/>
      <c r="S1725" s="790">
        <f t="shared" si="30"/>
        <v>1</v>
      </c>
      <c r="T1725" s="789"/>
      <c r="U1725" s="789"/>
    </row>
    <row r="1726" spans="1:21" ht="31.8" thickBot="1">
      <c r="A1726" s="797" t="s">
        <v>182</v>
      </c>
      <c r="B1726" s="797"/>
      <c r="C1726" s="816" t="s">
        <v>784</v>
      </c>
      <c r="D1726" s="797"/>
      <c r="E1726" s="797"/>
      <c r="F1726" s="787" t="str">
        <f>IF($E1726 = "", "", VLOOKUP($E1726,'[1]levels of intervention'!$A$1:$B$12,2,FALSE))</f>
        <v/>
      </c>
      <c r="G1726" s="797"/>
      <c r="H1726" s="797" t="s">
        <v>2802</v>
      </c>
      <c r="I1726" s="797" t="s">
        <v>1358</v>
      </c>
      <c r="J1726" s="797"/>
      <c r="K1726" s="797"/>
      <c r="L1726" s="797"/>
      <c r="M1726" s="797"/>
      <c r="N1726" s="797"/>
      <c r="O1726" s="797">
        <v>0</v>
      </c>
      <c r="P1726" s="797"/>
      <c r="Q1726" s="797">
        <v>0</v>
      </c>
      <c r="R1726" s="797"/>
      <c r="S1726" s="790">
        <f t="shared" si="30"/>
        <v>1</v>
      </c>
      <c r="T1726" s="797" t="s">
        <v>2803</v>
      </c>
      <c r="U1726" s="797"/>
    </row>
    <row r="1727" spans="1:21" ht="18" thickBot="1">
      <c r="A1727" s="785" t="s">
        <v>182</v>
      </c>
      <c r="B1727" s="786"/>
      <c r="C1727" s="816" t="s">
        <v>784</v>
      </c>
      <c r="D1727" s="787"/>
      <c r="E1727" s="787"/>
      <c r="F1727" s="787" t="str">
        <f>IF($E1727 = "", "", VLOOKUP($E1727,'[1]levels of intervention'!$A$1:$B$12,2,FALSE))</f>
        <v/>
      </c>
      <c r="G1727" s="789"/>
      <c r="H1727" s="789" t="s">
        <v>2808</v>
      </c>
      <c r="I1727" s="789" t="s">
        <v>1358</v>
      </c>
      <c r="J1727" s="789" t="s">
        <v>2349</v>
      </c>
      <c r="K1727" s="789" t="s">
        <v>1578</v>
      </c>
      <c r="L1727" s="789"/>
      <c r="M1727" s="789"/>
      <c r="N1727" s="789"/>
      <c r="O1727" s="789">
        <v>0</v>
      </c>
      <c r="P1727" s="789"/>
      <c r="Q1727" s="789">
        <v>0</v>
      </c>
      <c r="R1727" s="789"/>
      <c r="S1727" s="790">
        <f t="shared" si="30"/>
        <v>1</v>
      </c>
      <c r="T1727" s="789"/>
      <c r="U1727" s="789"/>
    </row>
    <row r="1728" spans="1:21" ht="78.599999999999994" thickBot="1">
      <c r="A1728" s="797" t="s">
        <v>182</v>
      </c>
      <c r="B1728" s="797" t="s">
        <v>2813</v>
      </c>
      <c r="C1728" s="816" t="s">
        <v>774</v>
      </c>
      <c r="D1728" s="797" t="s">
        <v>774</v>
      </c>
      <c r="E1728" s="797" t="s">
        <v>2162</v>
      </c>
      <c r="F1728" s="787" t="str">
        <f>IF($E1728 = "", "", VLOOKUP($E1728,'[1]levels of intervention'!$A$1:$B$12,2,FALSE))</f>
        <v>tertiary</v>
      </c>
      <c r="G1728" s="797"/>
      <c r="H1728" s="797" t="s">
        <v>1236</v>
      </c>
      <c r="I1728" s="797" t="s">
        <v>1331</v>
      </c>
      <c r="J1728" s="798" t="s">
        <v>2814</v>
      </c>
      <c r="K1728" s="797"/>
      <c r="L1728" s="797"/>
      <c r="M1728" s="797"/>
      <c r="N1728" s="797"/>
      <c r="O1728" s="797">
        <v>0</v>
      </c>
      <c r="P1728" s="797">
        <v>358.19900000000001</v>
      </c>
      <c r="Q1728" s="797">
        <v>0</v>
      </c>
      <c r="R1728" s="797"/>
      <c r="S1728" s="790">
        <f t="shared" si="30"/>
        <v>1</v>
      </c>
      <c r="T1728" s="797"/>
      <c r="U1728" s="797"/>
    </row>
    <row r="1729" spans="1:21" ht="94.2" thickBot="1">
      <c r="A1729" s="785" t="s">
        <v>182</v>
      </c>
      <c r="B1729" s="786"/>
      <c r="C1729" s="816" t="s">
        <v>774</v>
      </c>
      <c r="D1729" s="787"/>
      <c r="E1729" s="787"/>
      <c r="F1729" s="787" t="str">
        <f>IF($E1729 = "", "", VLOOKUP($E1729,'[1]levels of intervention'!$A$1:$B$12,2,FALSE))</f>
        <v/>
      </c>
      <c r="G1729" s="789"/>
      <c r="H1729" s="789" t="s">
        <v>1237</v>
      </c>
      <c r="I1729" s="789" t="s">
        <v>1331</v>
      </c>
      <c r="J1729" s="789"/>
      <c r="K1729" s="789">
        <v>1</v>
      </c>
      <c r="L1729" s="789"/>
      <c r="M1729" s="789">
        <v>1</v>
      </c>
      <c r="N1729" s="789"/>
      <c r="O1729" s="789">
        <v>1</v>
      </c>
      <c r="P1729" s="789">
        <v>26.271100000000001</v>
      </c>
      <c r="Q1729" s="789">
        <v>26.27</v>
      </c>
      <c r="R1729" s="789"/>
      <c r="S1729" s="790">
        <f t="shared" si="30"/>
        <v>1</v>
      </c>
      <c r="T1729" s="789"/>
      <c r="U1729" s="789"/>
    </row>
    <row r="1730" spans="1:21" ht="94.2" thickBot="1">
      <c r="A1730" s="785" t="s">
        <v>182</v>
      </c>
      <c r="B1730" s="786"/>
      <c r="C1730" s="816" t="s">
        <v>774</v>
      </c>
      <c r="D1730" s="787"/>
      <c r="E1730" s="787"/>
      <c r="F1730" s="787" t="str">
        <f>IF($E1730 = "", "", VLOOKUP($E1730,'[1]levels of intervention'!$A$1:$B$12,2,FALSE))</f>
        <v/>
      </c>
      <c r="G1730" s="789"/>
      <c r="H1730" s="789" t="s">
        <v>932</v>
      </c>
      <c r="I1730" s="789" t="s">
        <v>1331</v>
      </c>
      <c r="J1730" s="789"/>
      <c r="K1730" s="789">
        <v>3</v>
      </c>
      <c r="L1730" s="789"/>
      <c r="M1730" s="789">
        <v>1</v>
      </c>
      <c r="N1730" s="789"/>
      <c r="O1730" s="789">
        <v>3</v>
      </c>
      <c r="P1730" s="789">
        <v>37.690399999999997</v>
      </c>
      <c r="Q1730" s="789">
        <v>113.07</v>
      </c>
      <c r="R1730" s="789"/>
      <c r="S1730" s="790">
        <f t="shared" si="30"/>
        <v>1</v>
      </c>
      <c r="T1730" s="789"/>
      <c r="U1730" s="789"/>
    </row>
    <row r="1731" spans="1:21" ht="16.2" thickBot="1">
      <c r="A1731" s="797" t="s">
        <v>182</v>
      </c>
      <c r="B1731" s="797"/>
      <c r="C1731" s="816" t="s">
        <v>774</v>
      </c>
      <c r="D1731" s="797"/>
      <c r="E1731" s="797"/>
      <c r="F1731" s="787" t="str">
        <f>IF($E1731 = "", "", VLOOKUP($E1731,'[1]levels of intervention'!$A$1:$B$12,2,FALSE))</f>
        <v/>
      </c>
      <c r="G1731" s="797"/>
      <c r="H1731" s="797" t="s">
        <v>1241</v>
      </c>
      <c r="I1731" s="797" t="s">
        <v>1358</v>
      </c>
      <c r="J1731" s="797"/>
      <c r="K1731" s="797"/>
      <c r="L1731" s="797"/>
      <c r="M1731" s="797"/>
      <c r="N1731" s="797"/>
      <c r="O1731" s="797">
        <v>0</v>
      </c>
      <c r="P1731" s="797"/>
      <c r="Q1731" s="797">
        <v>0</v>
      </c>
      <c r="R1731" s="797"/>
      <c r="S1731" s="790">
        <f t="shared" si="30"/>
        <v>1</v>
      </c>
      <c r="T1731" s="797"/>
      <c r="U1731" s="797"/>
    </row>
    <row r="1732" spans="1:21" ht="47.4" thickBot="1">
      <c r="A1732" s="785" t="s">
        <v>182</v>
      </c>
      <c r="B1732" s="786"/>
      <c r="C1732" s="816" t="s">
        <v>774</v>
      </c>
      <c r="D1732" s="787"/>
      <c r="E1732" s="787"/>
      <c r="F1732" s="787" t="str">
        <f>IF($E1732 = "", "", VLOOKUP($E1732,'[1]levels of intervention'!$A$1:$B$12,2,FALSE))</f>
        <v/>
      </c>
      <c r="G1732" s="789"/>
      <c r="H1732" s="789" t="s">
        <v>1218</v>
      </c>
      <c r="I1732" s="789" t="s">
        <v>1358</v>
      </c>
      <c r="J1732" s="789"/>
      <c r="K1732" s="789">
        <v>4</v>
      </c>
      <c r="L1732" s="789"/>
      <c r="M1732" s="789">
        <v>1</v>
      </c>
      <c r="N1732" s="789"/>
      <c r="O1732" s="789">
        <v>4</v>
      </c>
      <c r="P1732" s="789"/>
      <c r="Q1732" s="789">
        <v>0</v>
      </c>
      <c r="R1732" s="789"/>
      <c r="S1732" s="790">
        <f t="shared" ref="S1732:S1795" si="31">IF(R1732="",1,R1732)</f>
        <v>1</v>
      </c>
      <c r="T1732" s="789"/>
      <c r="U1732" s="789"/>
    </row>
    <row r="1733" spans="1:21" ht="31.8" thickBot="1">
      <c r="A1733" s="797" t="s">
        <v>182</v>
      </c>
      <c r="B1733" s="797"/>
      <c r="C1733" s="816" t="s">
        <v>774</v>
      </c>
      <c r="D1733" s="797"/>
      <c r="E1733" s="797"/>
      <c r="F1733" s="787" t="str">
        <f>IF($E1733 = "", "", VLOOKUP($E1733,'[1]levels of intervention'!$A$1:$B$12,2,FALSE))</f>
        <v/>
      </c>
      <c r="G1733" s="797"/>
      <c r="H1733" s="797" t="s">
        <v>2802</v>
      </c>
      <c r="I1733" s="797" t="s">
        <v>1358</v>
      </c>
      <c r="J1733" s="797"/>
      <c r="K1733" s="797"/>
      <c r="L1733" s="797"/>
      <c r="M1733" s="797"/>
      <c r="N1733" s="797"/>
      <c r="O1733" s="797">
        <v>0</v>
      </c>
      <c r="P1733" s="797"/>
      <c r="Q1733" s="797">
        <v>0</v>
      </c>
      <c r="R1733" s="797"/>
      <c r="S1733" s="790">
        <f t="shared" si="31"/>
        <v>1</v>
      </c>
      <c r="T1733" s="797" t="s">
        <v>2803</v>
      </c>
      <c r="U1733" s="797"/>
    </row>
    <row r="1734" spans="1:21" ht="18" thickBot="1">
      <c r="A1734" s="785" t="s">
        <v>182</v>
      </c>
      <c r="B1734" s="786"/>
      <c r="C1734" s="816" t="s">
        <v>774</v>
      </c>
      <c r="D1734" s="787"/>
      <c r="E1734" s="787"/>
      <c r="F1734" s="787" t="str">
        <f>IF($E1734 = "", "", VLOOKUP($E1734,'[1]levels of intervention'!$A$1:$B$12,2,FALSE))</f>
        <v/>
      </c>
      <c r="G1734" s="789"/>
      <c r="H1734" s="789" t="s">
        <v>2808</v>
      </c>
      <c r="I1734" s="789" t="s">
        <v>1358</v>
      </c>
      <c r="J1734" s="789" t="s">
        <v>2458</v>
      </c>
      <c r="K1734" s="789" t="s">
        <v>1578</v>
      </c>
      <c r="L1734" s="789"/>
      <c r="M1734" s="789"/>
      <c r="N1734" s="789"/>
      <c r="O1734" s="789">
        <v>0</v>
      </c>
      <c r="P1734" s="789"/>
      <c r="Q1734" s="789">
        <v>0</v>
      </c>
      <c r="R1734" s="789"/>
      <c r="S1734" s="790">
        <f t="shared" si="31"/>
        <v>1</v>
      </c>
      <c r="T1734" s="789"/>
      <c r="U1734" s="789"/>
    </row>
    <row r="1735" spans="1:21" ht="78.599999999999994" thickBot="1">
      <c r="A1735" s="797" t="s">
        <v>182</v>
      </c>
      <c r="B1735" s="797" t="s">
        <v>2815</v>
      </c>
      <c r="C1735" s="816" t="s">
        <v>775</v>
      </c>
      <c r="D1735" s="797" t="s">
        <v>775</v>
      </c>
      <c r="E1735" s="797" t="s">
        <v>2162</v>
      </c>
      <c r="F1735" s="787" t="str">
        <f>IF($E1735 = "", "", VLOOKUP($E1735,'[1]levels of intervention'!$A$1:$B$12,2,FALSE))</f>
        <v>tertiary</v>
      </c>
      <c r="G1735" s="797"/>
      <c r="H1735" s="797" t="s">
        <v>1236</v>
      </c>
      <c r="I1735" s="797" t="s">
        <v>1331</v>
      </c>
      <c r="J1735" s="798" t="s">
        <v>2816</v>
      </c>
      <c r="K1735" s="797"/>
      <c r="L1735" s="797"/>
      <c r="M1735" s="797"/>
      <c r="N1735" s="797"/>
      <c r="O1735" s="797">
        <v>0</v>
      </c>
      <c r="P1735" s="797">
        <v>358.19900000000001</v>
      </c>
      <c r="Q1735" s="797">
        <v>0</v>
      </c>
      <c r="R1735" s="797"/>
      <c r="S1735" s="790">
        <f t="shared" si="31"/>
        <v>1</v>
      </c>
      <c r="T1735" s="797"/>
      <c r="U1735" s="797"/>
    </row>
    <row r="1736" spans="1:21" ht="94.2" thickBot="1">
      <c r="A1736" s="785" t="s">
        <v>182</v>
      </c>
      <c r="B1736" s="786"/>
      <c r="C1736" s="816" t="s">
        <v>775</v>
      </c>
      <c r="D1736" s="787"/>
      <c r="E1736" s="787"/>
      <c r="F1736" s="787" t="str">
        <f>IF($E1736 = "", "", VLOOKUP($E1736,'[1]levels of intervention'!$A$1:$B$12,2,FALSE))</f>
        <v/>
      </c>
      <c r="G1736" s="789"/>
      <c r="H1736" s="789" t="s">
        <v>1237</v>
      </c>
      <c r="I1736" s="789" t="s">
        <v>1331</v>
      </c>
      <c r="J1736" s="789"/>
      <c r="K1736" s="789">
        <v>1</v>
      </c>
      <c r="L1736" s="789"/>
      <c r="M1736" s="789">
        <v>1</v>
      </c>
      <c r="N1736" s="789"/>
      <c r="O1736" s="789">
        <v>1</v>
      </c>
      <c r="P1736" s="789">
        <v>26.271100000000001</v>
      </c>
      <c r="Q1736" s="789">
        <v>26.27</v>
      </c>
      <c r="R1736" s="789"/>
      <c r="S1736" s="790">
        <f t="shared" si="31"/>
        <v>1</v>
      </c>
      <c r="T1736" s="789"/>
      <c r="U1736" s="789"/>
    </row>
    <row r="1737" spans="1:21" ht="94.2" thickBot="1">
      <c r="A1737" s="785" t="s">
        <v>182</v>
      </c>
      <c r="B1737" s="786"/>
      <c r="C1737" s="816" t="s">
        <v>775</v>
      </c>
      <c r="D1737" s="787"/>
      <c r="E1737" s="787"/>
      <c r="F1737" s="787" t="str">
        <f>IF($E1737 = "", "", VLOOKUP($E1737,'[1]levels of intervention'!$A$1:$B$12,2,FALSE))</f>
        <v/>
      </c>
      <c r="G1737" s="789"/>
      <c r="H1737" s="789" t="s">
        <v>932</v>
      </c>
      <c r="I1737" s="789" t="s">
        <v>1331</v>
      </c>
      <c r="J1737" s="789"/>
      <c r="K1737" s="789">
        <v>2</v>
      </c>
      <c r="L1737" s="789"/>
      <c r="M1737" s="789">
        <v>1</v>
      </c>
      <c r="N1737" s="789"/>
      <c r="O1737" s="789">
        <v>2</v>
      </c>
      <c r="P1737" s="789">
        <v>37.690399999999997</v>
      </c>
      <c r="Q1737" s="789">
        <v>75.38</v>
      </c>
      <c r="R1737" s="789"/>
      <c r="S1737" s="790">
        <f t="shared" si="31"/>
        <v>1</v>
      </c>
      <c r="T1737" s="789"/>
      <c r="U1737" s="789"/>
    </row>
    <row r="1738" spans="1:21" ht="16.2" thickBot="1">
      <c r="A1738" s="797" t="s">
        <v>182</v>
      </c>
      <c r="B1738" s="797"/>
      <c r="C1738" s="816" t="s">
        <v>775</v>
      </c>
      <c r="D1738" s="797"/>
      <c r="E1738" s="797"/>
      <c r="F1738" s="787" t="str">
        <f>IF($E1738 = "", "", VLOOKUP($E1738,'[1]levels of intervention'!$A$1:$B$12,2,FALSE))</f>
        <v/>
      </c>
      <c r="G1738" s="797"/>
      <c r="H1738" s="797" t="s">
        <v>1241</v>
      </c>
      <c r="I1738" s="797" t="s">
        <v>1358</v>
      </c>
      <c r="J1738" s="797"/>
      <c r="K1738" s="797"/>
      <c r="L1738" s="797"/>
      <c r="M1738" s="797"/>
      <c r="N1738" s="797"/>
      <c r="O1738" s="797">
        <v>0</v>
      </c>
      <c r="P1738" s="797"/>
      <c r="Q1738" s="797">
        <v>0</v>
      </c>
      <c r="R1738" s="797"/>
      <c r="S1738" s="790">
        <f t="shared" si="31"/>
        <v>1</v>
      </c>
      <c r="T1738" s="797"/>
      <c r="U1738" s="797"/>
    </row>
    <row r="1739" spans="1:21" ht="47.4" thickBot="1">
      <c r="A1739" s="785" t="s">
        <v>182</v>
      </c>
      <c r="B1739" s="786"/>
      <c r="C1739" s="816" t="s">
        <v>775</v>
      </c>
      <c r="D1739" s="787"/>
      <c r="E1739" s="787"/>
      <c r="F1739" s="787" t="str">
        <f>IF($E1739 = "", "", VLOOKUP($E1739,'[1]levels of intervention'!$A$1:$B$12,2,FALSE))</f>
        <v/>
      </c>
      <c r="G1739" s="789"/>
      <c r="H1739" s="789" t="s">
        <v>1218</v>
      </c>
      <c r="I1739" s="789" t="s">
        <v>1358</v>
      </c>
      <c r="J1739" s="789"/>
      <c r="K1739" s="789">
        <v>4</v>
      </c>
      <c r="L1739" s="789"/>
      <c r="M1739" s="789">
        <v>1</v>
      </c>
      <c r="N1739" s="789"/>
      <c r="O1739" s="789">
        <v>4</v>
      </c>
      <c r="P1739" s="789"/>
      <c r="Q1739" s="789">
        <v>0</v>
      </c>
      <c r="R1739" s="789"/>
      <c r="S1739" s="790">
        <f t="shared" si="31"/>
        <v>1</v>
      </c>
      <c r="T1739" s="789"/>
      <c r="U1739" s="789"/>
    </row>
    <row r="1740" spans="1:21" ht="16.2" thickBot="1">
      <c r="A1740" s="797" t="s">
        <v>182</v>
      </c>
      <c r="B1740" s="797"/>
      <c r="C1740" s="816" t="s">
        <v>775</v>
      </c>
      <c r="D1740" s="797"/>
      <c r="E1740" s="797"/>
      <c r="F1740" s="787" t="str">
        <f>IF($E1740 = "", "", VLOOKUP($E1740,'[1]levels of intervention'!$A$1:$B$12,2,FALSE))</f>
        <v/>
      </c>
      <c r="G1740" s="797"/>
      <c r="H1740" s="797" t="s">
        <v>2500</v>
      </c>
      <c r="I1740" s="797" t="s">
        <v>1358</v>
      </c>
      <c r="J1740" s="797"/>
      <c r="K1740" s="797"/>
      <c r="L1740" s="797"/>
      <c r="M1740" s="797"/>
      <c r="N1740" s="797"/>
      <c r="O1740" s="797">
        <v>0</v>
      </c>
      <c r="P1740" s="797"/>
      <c r="Q1740" s="797">
        <v>0</v>
      </c>
      <c r="R1740" s="797"/>
      <c r="S1740" s="790">
        <f t="shared" si="31"/>
        <v>1</v>
      </c>
      <c r="T1740" s="797"/>
      <c r="U1740" s="797"/>
    </row>
    <row r="1741" spans="1:21" ht="31.8" thickBot="1">
      <c r="A1741" s="797" t="s">
        <v>182</v>
      </c>
      <c r="B1741" s="797"/>
      <c r="C1741" s="816" t="s">
        <v>775</v>
      </c>
      <c r="D1741" s="797"/>
      <c r="E1741" s="797"/>
      <c r="F1741" s="787" t="str">
        <f>IF($E1741 = "", "", VLOOKUP($E1741,'[1]levels of intervention'!$A$1:$B$12,2,FALSE))</f>
        <v/>
      </c>
      <c r="G1741" s="797"/>
      <c r="H1741" s="797" t="s">
        <v>2802</v>
      </c>
      <c r="I1741" s="797" t="s">
        <v>1358</v>
      </c>
      <c r="J1741" s="797"/>
      <c r="K1741" s="797"/>
      <c r="L1741" s="797"/>
      <c r="M1741" s="797"/>
      <c r="N1741" s="797"/>
      <c r="O1741" s="797">
        <v>0</v>
      </c>
      <c r="P1741" s="797"/>
      <c r="Q1741" s="797">
        <v>0</v>
      </c>
      <c r="R1741" s="797"/>
      <c r="S1741" s="790">
        <f t="shared" si="31"/>
        <v>1</v>
      </c>
      <c r="T1741" s="797" t="s">
        <v>2803</v>
      </c>
      <c r="U1741" s="797"/>
    </row>
    <row r="1742" spans="1:21" ht="18" thickBot="1">
      <c r="A1742" s="785" t="s">
        <v>182</v>
      </c>
      <c r="B1742" s="786"/>
      <c r="C1742" s="816" t="s">
        <v>775</v>
      </c>
      <c r="D1742" s="787"/>
      <c r="E1742" s="787"/>
      <c r="F1742" s="787" t="str">
        <f>IF($E1742 = "", "", VLOOKUP($E1742,'[1]levels of intervention'!$A$1:$B$12,2,FALSE))</f>
        <v/>
      </c>
      <c r="G1742" s="789"/>
      <c r="H1742" s="789" t="s">
        <v>2808</v>
      </c>
      <c r="I1742" s="789" t="s">
        <v>1358</v>
      </c>
      <c r="J1742" s="789" t="s">
        <v>2805</v>
      </c>
      <c r="K1742" s="789" t="s">
        <v>1578</v>
      </c>
      <c r="L1742" s="789"/>
      <c r="M1742" s="789"/>
      <c r="N1742" s="789"/>
      <c r="O1742" s="789">
        <v>0</v>
      </c>
      <c r="P1742" s="789"/>
      <c r="Q1742" s="789">
        <v>0</v>
      </c>
      <c r="R1742" s="789"/>
      <c r="S1742" s="790">
        <f t="shared" si="31"/>
        <v>1</v>
      </c>
      <c r="T1742" s="789"/>
      <c r="U1742" s="789"/>
    </row>
    <row r="1743" spans="1:21" ht="18" thickBot="1">
      <c r="A1743" s="785" t="s">
        <v>182</v>
      </c>
      <c r="B1743" s="786"/>
      <c r="C1743" s="816" t="s">
        <v>775</v>
      </c>
      <c r="D1743" s="787"/>
      <c r="E1743" s="787"/>
      <c r="F1743" s="787" t="str">
        <f>IF($E1743 = "", "", VLOOKUP($E1743,'[1]levels of intervention'!$A$1:$B$12,2,FALSE))</f>
        <v/>
      </c>
      <c r="G1743" s="789"/>
      <c r="H1743" s="789" t="s">
        <v>2810</v>
      </c>
      <c r="I1743" s="789" t="s">
        <v>1358</v>
      </c>
      <c r="J1743" s="789" t="s">
        <v>2805</v>
      </c>
      <c r="K1743" s="789" t="s">
        <v>1578</v>
      </c>
      <c r="L1743" s="789"/>
      <c r="M1743" s="789"/>
      <c r="N1743" s="789"/>
      <c r="O1743" s="789">
        <v>0</v>
      </c>
      <c r="P1743" s="789"/>
      <c r="Q1743" s="789">
        <v>0</v>
      </c>
      <c r="R1743" s="789"/>
      <c r="S1743" s="790">
        <f t="shared" si="31"/>
        <v>1</v>
      </c>
      <c r="T1743" s="789"/>
      <c r="U1743" s="789"/>
    </row>
    <row r="1744" spans="1:21" ht="78.599999999999994" thickBot="1">
      <c r="A1744" s="797" t="s">
        <v>182</v>
      </c>
      <c r="B1744" s="797" t="s">
        <v>2817</v>
      </c>
      <c r="C1744" t="s">
        <v>777</v>
      </c>
      <c r="D1744" s="797" t="s">
        <v>777</v>
      </c>
      <c r="E1744" s="797" t="s">
        <v>2193</v>
      </c>
      <c r="F1744" s="787" t="str">
        <f>IF($E1744 = "", "", VLOOKUP($E1744,'[1]levels of intervention'!$A$1:$B$12,2,FALSE))</f>
        <v>secondary</v>
      </c>
      <c r="G1744" s="797"/>
      <c r="H1744" s="797" t="s">
        <v>1236</v>
      </c>
      <c r="I1744" s="797" t="s">
        <v>1331</v>
      </c>
      <c r="J1744" s="798" t="s">
        <v>2812</v>
      </c>
      <c r="K1744" s="797"/>
      <c r="L1744" s="797"/>
      <c r="M1744" s="797"/>
      <c r="N1744" s="797"/>
      <c r="O1744" s="797">
        <v>0</v>
      </c>
      <c r="P1744" s="797">
        <v>358.19900000000001</v>
      </c>
      <c r="Q1744" s="797">
        <v>0</v>
      </c>
      <c r="R1744" s="797"/>
      <c r="S1744" s="790">
        <f t="shared" si="31"/>
        <v>1</v>
      </c>
      <c r="T1744" s="797"/>
      <c r="U1744" s="797"/>
    </row>
    <row r="1745" spans="1:21" ht="94.2" thickBot="1">
      <c r="A1745" s="785" t="s">
        <v>182</v>
      </c>
      <c r="B1745" s="786"/>
      <c r="C1745" t="s">
        <v>777</v>
      </c>
      <c r="D1745" s="787"/>
      <c r="E1745" s="787"/>
      <c r="F1745" s="787" t="str">
        <f>IF($E1745 = "", "", VLOOKUP($E1745,'[1]levels of intervention'!$A$1:$B$12,2,FALSE))</f>
        <v/>
      </c>
      <c r="G1745" s="789"/>
      <c r="H1745" s="789" t="s">
        <v>1237</v>
      </c>
      <c r="I1745" s="789" t="s">
        <v>1331</v>
      </c>
      <c r="J1745" s="789"/>
      <c r="K1745" s="789">
        <v>1</v>
      </c>
      <c r="L1745" s="789"/>
      <c r="M1745" s="789">
        <v>1</v>
      </c>
      <c r="N1745" s="789"/>
      <c r="O1745" s="789">
        <v>1</v>
      </c>
      <c r="P1745" s="789">
        <v>26.271100000000001</v>
      </c>
      <c r="Q1745" s="789">
        <v>26.27</v>
      </c>
      <c r="R1745" s="789"/>
      <c r="S1745" s="790">
        <f t="shared" si="31"/>
        <v>1</v>
      </c>
      <c r="T1745" s="789"/>
      <c r="U1745" s="789"/>
    </row>
    <row r="1746" spans="1:21" ht="94.2" thickBot="1">
      <c r="A1746" s="785" t="s">
        <v>182</v>
      </c>
      <c r="B1746" s="786"/>
      <c r="C1746" t="s">
        <v>777</v>
      </c>
      <c r="D1746" s="787"/>
      <c r="E1746" s="787"/>
      <c r="F1746" s="787" t="str">
        <f>IF($E1746 = "", "", VLOOKUP($E1746,'[1]levels of intervention'!$A$1:$B$12,2,FALSE))</f>
        <v/>
      </c>
      <c r="G1746" s="789"/>
      <c r="H1746" s="789" t="s">
        <v>932</v>
      </c>
      <c r="I1746" s="789" t="s">
        <v>1331</v>
      </c>
      <c r="J1746" s="789"/>
      <c r="K1746" s="789">
        <v>4</v>
      </c>
      <c r="L1746" s="789"/>
      <c r="M1746" s="789">
        <v>1</v>
      </c>
      <c r="N1746" s="789"/>
      <c r="O1746" s="789">
        <v>4</v>
      </c>
      <c r="P1746" s="789">
        <v>37.690399999999997</v>
      </c>
      <c r="Q1746" s="789">
        <v>150.76</v>
      </c>
      <c r="R1746" s="789"/>
      <c r="S1746" s="790">
        <f t="shared" si="31"/>
        <v>1</v>
      </c>
      <c r="T1746" s="789"/>
      <c r="U1746" s="789"/>
    </row>
    <row r="1747" spans="1:21" ht="47.4" thickBot="1">
      <c r="A1747" s="785" t="s">
        <v>182</v>
      </c>
      <c r="B1747" s="786"/>
      <c r="C1747" t="s">
        <v>777</v>
      </c>
      <c r="D1747" s="787"/>
      <c r="E1747" s="787"/>
      <c r="F1747" s="787" t="str">
        <f>IF($E1747 = "", "", VLOOKUP($E1747,'[1]levels of intervention'!$A$1:$B$12,2,FALSE))</f>
        <v/>
      </c>
      <c r="G1747" s="789"/>
      <c r="H1747" s="789" t="s">
        <v>1248</v>
      </c>
      <c r="I1747" s="789" t="s">
        <v>1331</v>
      </c>
      <c r="J1747" s="789" t="s">
        <v>1347</v>
      </c>
      <c r="K1747" s="789">
        <v>2</v>
      </c>
      <c r="L1747" s="789">
        <v>2</v>
      </c>
      <c r="M1747" s="789">
        <v>5</v>
      </c>
      <c r="N1747" s="789" t="s">
        <v>1546</v>
      </c>
      <c r="O1747" s="789">
        <v>20</v>
      </c>
      <c r="P1747" s="789">
        <v>67.92</v>
      </c>
      <c r="Q1747" s="793">
        <v>1358.4</v>
      </c>
      <c r="R1747" s="789"/>
      <c r="S1747" s="790">
        <f t="shared" si="31"/>
        <v>1</v>
      </c>
      <c r="T1747" s="789" t="s">
        <v>2818</v>
      </c>
      <c r="U1747" s="809" t="s">
        <v>2819</v>
      </c>
    </row>
    <row r="1748" spans="1:21" ht="16.2" thickBot="1">
      <c r="A1748" s="797" t="s">
        <v>182</v>
      </c>
      <c r="B1748" s="797"/>
      <c r="C1748" t="s">
        <v>777</v>
      </c>
      <c r="D1748" s="797"/>
      <c r="E1748" s="797"/>
      <c r="F1748" s="787" t="str">
        <f>IF($E1748 = "", "", VLOOKUP($E1748,'[1]levels of intervention'!$A$1:$B$12,2,FALSE))</f>
        <v/>
      </c>
      <c r="G1748" s="797"/>
      <c r="H1748" s="797" t="s">
        <v>1241</v>
      </c>
      <c r="I1748" s="797" t="s">
        <v>1358</v>
      </c>
      <c r="J1748" s="797"/>
      <c r="K1748" s="797"/>
      <c r="L1748" s="797"/>
      <c r="M1748" s="797"/>
      <c r="N1748" s="797"/>
      <c r="O1748" s="797">
        <v>0</v>
      </c>
      <c r="P1748" s="797"/>
      <c r="Q1748" s="797">
        <v>0</v>
      </c>
      <c r="R1748" s="797"/>
      <c r="S1748" s="790">
        <f t="shared" si="31"/>
        <v>1</v>
      </c>
      <c r="T1748" s="797"/>
      <c r="U1748" s="797"/>
    </row>
    <row r="1749" spans="1:21" ht="47.4" thickBot="1">
      <c r="A1749" s="785" t="s">
        <v>182</v>
      </c>
      <c r="B1749" s="786"/>
      <c r="C1749" t="s">
        <v>777</v>
      </c>
      <c r="D1749" s="787"/>
      <c r="E1749" s="787"/>
      <c r="F1749" s="787" t="str">
        <f>IF($E1749 = "", "", VLOOKUP($E1749,'[1]levels of intervention'!$A$1:$B$12,2,FALSE))</f>
        <v/>
      </c>
      <c r="G1749" s="789"/>
      <c r="H1749" s="789" t="s">
        <v>1218</v>
      </c>
      <c r="I1749" s="789" t="s">
        <v>1358</v>
      </c>
      <c r="J1749" s="789"/>
      <c r="K1749" s="789">
        <v>4</v>
      </c>
      <c r="L1749" s="789"/>
      <c r="M1749" s="789">
        <v>1</v>
      </c>
      <c r="N1749" s="789"/>
      <c r="O1749" s="789">
        <v>4</v>
      </c>
      <c r="P1749" s="789"/>
      <c r="Q1749" s="789">
        <v>0</v>
      </c>
      <c r="R1749" s="789"/>
      <c r="S1749" s="790">
        <f t="shared" si="31"/>
        <v>1</v>
      </c>
      <c r="T1749" s="789"/>
      <c r="U1749" s="789"/>
    </row>
    <row r="1750" spans="1:21" ht="31.8" thickBot="1">
      <c r="A1750" s="797" t="s">
        <v>182</v>
      </c>
      <c r="B1750" s="797"/>
      <c r="C1750" t="s">
        <v>777</v>
      </c>
      <c r="D1750" s="797"/>
      <c r="E1750" s="797"/>
      <c r="F1750" s="787" t="str">
        <f>IF($E1750 = "", "", VLOOKUP($E1750,'[1]levels of intervention'!$A$1:$B$12,2,FALSE))</f>
        <v/>
      </c>
      <c r="G1750" s="797"/>
      <c r="H1750" s="797" t="s">
        <v>2802</v>
      </c>
      <c r="I1750" s="797" t="s">
        <v>1358</v>
      </c>
      <c r="J1750" s="797"/>
      <c r="K1750" s="797"/>
      <c r="L1750" s="797"/>
      <c r="M1750" s="797"/>
      <c r="N1750" s="797"/>
      <c r="O1750" s="797">
        <v>0</v>
      </c>
      <c r="P1750" s="797"/>
      <c r="Q1750" s="797">
        <v>0</v>
      </c>
      <c r="R1750" s="797"/>
      <c r="S1750" s="790">
        <f t="shared" si="31"/>
        <v>1</v>
      </c>
      <c r="T1750" s="797" t="s">
        <v>2803</v>
      </c>
      <c r="U1750" s="797"/>
    </row>
    <row r="1751" spans="1:21" ht="18" thickBot="1">
      <c r="A1751" s="785" t="s">
        <v>182</v>
      </c>
      <c r="B1751" s="786"/>
      <c r="C1751" t="s">
        <v>777</v>
      </c>
      <c r="D1751" s="787"/>
      <c r="E1751" s="787"/>
      <c r="F1751" s="787" t="str">
        <f>IF($E1751 = "", "", VLOOKUP($E1751,'[1]levels of intervention'!$A$1:$B$12,2,FALSE))</f>
        <v/>
      </c>
      <c r="G1751" s="789"/>
      <c r="H1751" s="789" t="s">
        <v>2808</v>
      </c>
      <c r="I1751" s="789" t="s">
        <v>1358</v>
      </c>
      <c r="J1751" s="789" t="s">
        <v>2458</v>
      </c>
      <c r="K1751" s="789" t="s">
        <v>1578</v>
      </c>
      <c r="L1751" s="789"/>
      <c r="M1751" s="789"/>
      <c r="N1751" s="789"/>
      <c r="O1751" s="789">
        <v>0</v>
      </c>
      <c r="P1751" s="789"/>
      <c r="Q1751" s="789">
        <v>0</v>
      </c>
      <c r="R1751" s="789"/>
      <c r="S1751" s="790">
        <f t="shared" si="31"/>
        <v>1</v>
      </c>
      <c r="T1751" s="789"/>
      <c r="U1751" s="789"/>
    </row>
    <row r="1752" spans="1:21" ht="35.4" thickBot="1">
      <c r="A1752" s="785" t="s">
        <v>182</v>
      </c>
      <c r="B1752" s="786" t="s">
        <v>2820</v>
      </c>
      <c r="C1752" s="787" t="s">
        <v>773</v>
      </c>
      <c r="D1752" s="787" t="s">
        <v>773</v>
      </c>
      <c r="E1752" s="787" t="s">
        <v>2162</v>
      </c>
      <c r="F1752" s="787" t="str">
        <f>IF($E1752 = "", "", VLOOKUP($E1752,'[1]levels of intervention'!$A$1:$B$12,2,FALSE))</f>
        <v>tertiary</v>
      </c>
      <c r="G1752" s="789"/>
      <c r="H1752" s="789" t="s">
        <v>2821</v>
      </c>
      <c r="I1752" s="789" t="s">
        <v>1358</v>
      </c>
      <c r="J1752" s="789"/>
      <c r="K1752" s="789">
        <v>1</v>
      </c>
      <c r="L1752" s="789"/>
      <c r="M1752" s="789">
        <v>1</v>
      </c>
      <c r="N1752" s="789"/>
      <c r="O1752" s="789">
        <v>1</v>
      </c>
      <c r="P1752" s="789"/>
      <c r="Q1752" s="789">
        <v>0</v>
      </c>
      <c r="R1752" s="789"/>
      <c r="S1752" s="790">
        <f t="shared" si="31"/>
        <v>1</v>
      </c>
      <c r="T1752" s="789"/>
      <c r="U1752" s="789"/>
    </row>
    <row r="1753" spans="1:21" ht="18" thickBot="1">
      <c r="A1753" s="785" t="s">
        <v>182</v>
      </c>
      <c r="B1753" s="786"/>
      <c r="C1753" s="787" t="s">
        <v>773</v>
      </c>
      <c r="D1753" s="787"/>
      <c r="E1753" s="787"/>
      <c r="F1753" s="787" t="str">
        <f>IF($E1753 = "", "", VLOOKUP($E1753,'[1]levels of intervention'!$A$1:$B$12,2,FALSE))</f>
        <v/>
      </c>
      <c r="G1753" s="789"/>
      <c r="H1753" s="789" t="s">
        <v>1252</v>
      </c>
      <c r="I1753" s="789" t="s">
        <v>1358</v>
      </c>
      <c r="J1753" s="789"/>
      <c r="K1753" s="789">
        <v>1</v>
      </c>
      <c r="L1753" s="789"/>
      <c r="M1753" s="789">
        <v>1</v>
      </c>
      <c r="N1753" s="789"/>
      <c r="O1753" s="789">
        <v>1</v>
      </c>
      <c r="P1753" s="789"/>
      <c r="Q1753" s="789">
        <v>0</v>
      </c>
      <c r="R1753" s="789"/>
      <c r="S1753" s="790">
        <f t="shared" si="31"/>
        <v>1</v>
      </c>
      <c r="T1753" s="789"/>
      <c r="U1753" s="789"/>
    </row>
    <row r="1754" spans="1:21" ht="18" thickBot="1">
      <c r="A1754" s="785" t="s">
        <v>182</v>
      </c>
      <c r="B1754" s="786"/>
      <c r="C1754" s="787" t="s">
        <v>773</v>
      </c>
      <c r="D1754" s="787"/>
      <c r="E1754" s="787"/>
      <c r="F1754" s="787" t="str">
        <f>IF($E1754 = "", "", VLOOKUP($E1754,'[1]levels of intervention'!$A$1:$B$12,2,FALSE))</f>
        <v/>
      </c>
      <c r="G1754" s="789"/>
      <c r="H1754" s="789" t="s">
        <v>1253</v>
      </c>
      <c r="I1754" s="789" t="s">
        <v>1358</v>
      </c>
      <c r="J1754" s="789"/>
      <c r="K1754" s="789">
        <v>1</v>
      </c>
      <c r="L1754" s="789"/>
      <c r="M1754" s="789">
        <v>1</v>
      </c>
      <c r="N1754" s="789"/>
      <c r="O1754" s="789">
        <v>1</v>
      </c>
      <c r="P1754" s="789"/>
      <c r="Q1754" s="789">
        <v>0</v>
      </c>
      <c r="R1754" s="789"/>
      <c r="S1754" s="790">
        <f t="shared" si="31"/>
        <v>1</v>
      </c>
      <c r="T1754" s="789"/>
      <c r="U1754" s="789"/>
    </row>
    <row r="1755" spans="1:21" ht="18" thickBot="1">
      <c r="A1755" s="785" t="s">
        <v>182</v>
      </c>
      <c r="B1755" s="786"/>
      <c r="C1755" s="787" t="s">
        <v>773</v>
      </c>
      <c r="D1755" s="787"/>
      <c r="E1755" s="787"/>
      <c r="F1755" s="787" t="str">
        <f>IF($E1755 = "", "", VLOOKUP($E1755,'[1]levels of intervention'!$A$1:$B$12,2,FALSE))</f>
        <v/>
      </c>
      <c r="G1755" s="789"/>
      <c r="H1755" s="789" t="s">
        <v>1255</v>
      </c>
      <c r="I1755" s="789" t="s">
        <v>1358</v>
      </c>
      <c r="J1755" s="789"/>
      <c r="K1755" s="789">
        <v>1</v>
      </c>
      <c r="L1755" s="789"/>
      <c r="M1755" s="789">
        <v>1</v>
      </c>
      <c r="N1755" s="789"/>
      <c r="O1755" s="789">
        <v>1</v>
      </c>
      <c r="P1755" s="789"/>
      <c r="Q1755" s="789">
        <v>0</v>
      </c>
      <c r="R1755" s="789"/>
      <c r="S1755" s="790">
        <f t="shared" si="31"/>
        <v>1</v>
      </c>
      <c r="T1755" s="789"/>
      <c r="U1755" s="789"/>
    </row>
    <row r="1756" spans="1:21" ht="31.8" thickBot="1">
      <c r="A1756" s="797" t="s">
        <v>182</v>
      </c>
      <c r="B1756" s="797"/>
      <c r="C1756" s="787" t="s">
        <v>773</v>
      </c>
      <c r="D1756" s="797"/>
      <c r="E1756" s="797"/>
      <c r="F1756" s="787" t="str">
        <f>IF($E1756 = "", "", VLOOKUP($E1756,'[1]levels of intervention'!$A$1:$B$12,2,FALSE))</f>
        <v/>
      </c>
      <c r="G1756" s="797"/>
      <c r="H1756" s="797" t="s">
        <v>2822</v>
      </c>
      <c r="I1756" s="797" t="s">
        <v>1358</v>
      </c>
      <c r="J1756" s="797"/>
      <c r="K1756" s="797"/>
      <c r="L1756" s="797"/>
      <c r="M1756" s="797"/>
      <c r="N1756" s="797"/>
      <c r="O1756" s="797">
        <v>0</v>
      </c>
      <c r="P1756" s="797"/>
      <c r="Q1756" s="797">
        <v>0</v>
      </c>
      <c r="R1756" s="797"/>
      <c r="S1756" s="790">
        <f t="shared" si="31"/>
        <v>1</v>
      </c>
      <c r="T1756" s="797"/>
      <c r="U1756" s="797"/>
    </row>
    <row r="1757" spans="1:21" ht="94.2" thickBot="1">
      <c r="A1757" s="785" t="s">
        <v>182</v>
      </c>
      <c r="B1757" s="786"/>
      <c r="C1757" s="787" t="s">
        <v>773</v>
      </c>
      <c r="D1757" s="787"/>
      <c r="E1757" s="787"/>
      <c r="F1757" s="787" t="str">
        <f>IF($E1757 = "", "", VLOOKUP($E1757,'[1]levels of intervention'!$A$1:$B$12,2,FALSE))</f>
        <v/>
      </c>
      <c r="G1757" s="789"/>
      <c r="H1757" s="789" t="s">
        <v>932</v>
      </c>
      <c r="I1757" s="789" t="s">
        <v>1331</v>
      </c>
      <c r="J1757" s="789">
        <v>2</v>
      </c>
      <c r="K1757" s="789" t="s">
        <v>1578</v>
      </c>
      <c r="L1757" s="789"/>
      <c r="M1757" s="789"/>
      <c r="N1757" s="789"/>
      <c r="O1757" s="789">
        <v>0</v>
      </c>
      <c r="P1757" s="789">
        <v>37.690399999999997</v>
      </c>
      <c r="Q1757" s="789">
        <v>0</v>
      </c>
      <c r="R1757" s="789"/>
      <c r="S1757" s="790">
        <f t="shared" si="31"/>
        <v>1</v>
      </c>
      <c r="T1757" s="789"/>
      <c r="U1757" s="789"/>
    </row>
    <row r="1758" spans="1:21" ht="31.8" thickBot="1">
      <c r="A1758" s="797" t="s">
        <v>182</v>
      </c>
      <c r="B1758" s="797"/>
      <c r="C1758" s="787" t="s">
        <v>773</v>
      </c>
      <c r="D1758" s="797"/>
      <c r="E1758" s="797"/>
      <c r="F1758" s="787" t="str">
        <f>IF($E1758 = "", "", VLOOKUP($E1758,'[1]levels of intervention'!$A$1:$B$12,2,FALSE))</f>
        <v/>
      </c>
      <c r="G1758" s="797"/>
      <c r="H1758" s="797" t="s">
        <v>1241</v>
      </c>
      <c r="I1758" s="797" t="s">
        <v>1331</v>
      </c>
      <c r="J1758" s="797"/>
      <c r="K1758" s="797"/>
      <c r="L1758" s="797"/>
      <c r="M1758" s="797"/>
      <c r="N1758" s="797"/>
      <c r="O1758" s="797">
        <v>0</v>
      </c>
      <c r="P1758" s="797"/>
      <c r="Q1758" s="797">
        <v>0</v>
      </c>
      <c r="R1758" s="797"/>
      <c r="S1758" s="790">
        <f t="shared" si="31"/>
        <v>1</v>
      </c>
      <c r="T1758" s="797"/>
      <c r="U1758" s="797"/>
    </row>
    <row r="1759" spans="1:21" ht="109.8" thickBot="1">
      <c r="A1759" s="785" t="s">
        <v>182</v>
      </c>
      <c r="B1759" s="786"/>
      <c r="C1759" s="787" t="s">
        <v>773</v>
      </c>
      <c r="D1759" s="787"/>
      <c r="E1759" s="787"/>
      <c r="F1759" s="787" t="str">
        <f>IF($E1759 = "", "", VLOOKUP($E1759,'[1]levels of intervention'!$A$1:$B$12,2,FALSE))</f>
        <v/>
      </c>
      <c r="G1759" s="789"/>
      <c r="H1759" s="789" t="s">
        <v>1240</v>
      </c>
      <c r="I1759" s="789" t="s">
        <v>1331</v>
      </c>
      <c r="J1759" s="789"/>
      <c r="K1759" s="789">
        <v>4</v>
      </c>
      <c r="L1759" s="789"/>
      <c r="M1759" s="789">
        <v>1</v>
      </c>
      <c r="N1759" s="789"/>
      <c r="O1759" s="789">
        <v>4</v>
      </c>
      <c r="P1759" s="789">
        <v>876.04899999999998</v>
      </c>
      <c r="Q1759" s="793">
        <v>3504.2</v>
      </c>
      <c r="R1759" s="789"/>
      <c r="S1759" s="790">
        <f t="shared" si="31"/>
        <v>1</v>
      </c>
      <c r="T1759" s="789"/>
      <c r="U1759" s="789"/>
    </row>
    <row r="1760" spans="1:21" ht="16.2" thickBot="1">
      <c r="A1760" s="797" t="s">
        <v>182</v>
      </c>
      <c r="B1760" s="797"/>
      <c r="C1760" s="787" t="s">
        <v>773</v>
      </c>
      <c r="D1760" s="797"/>
      <c r="E1760" s="797"/>
      <c r="F1760" s="787" t="str">
        <f>IF($E1760 = "", "", VLOOKUP($E1760,'[1]levels of intervention'!$A$1:$B$12,2,FALSE))</f>
        <v/>
      </c>
      <c r="G1760" s="797"/>
      <c r="H1760" s="797" t="s">
        <v>2802</v>
      </c>
      <c r="I1760" s="797" t="s">
        <v>1358</v>
      </c>
      <c r="J1760" s="797"/>
      <c r="K1760" s="797"/>
      <c r="L1760" s="797"/>
      <c r="M1760" s="798" t="s">
        <v>2803</v>
      </c>
      <c r="N1760" s="797"/>
      <c r="O1760" s="797">
        <v>0</v>
      </c>
      <c r="P1760" s="797"/>
      <c r="Q1760" s="797">
        <v>0</v>
      </c>
      <c r="R1760" s="797"/>
      <c r="S1760" s="790">
        <f t="shared" si="31"/>
        <v>1</v>
      </c>
      <c r="T1760" s="797"/>
      <c r="U1760" s="797"/>
    </row>
    <row r="1761" spans="1:21" ht="18" thickBot="1">
      <c r="A1761" s="785" t="s">
        <v>182</v>
      </c>
      <c r="B1761" s="786"/>
      <c r="C1761" s="787" t="s">
        <v>773</v>
      </c>
      <c r="D1761" s="787"/>
      <c r="E1761" s="787"/>
      <c r="F1761" s="787" t="str">
        <f>IF($E1761 = "", "", VLOOKUP($E1761,'[1]levels of intervention'!$A$1:$B$12,2,FALSE))</f>
        <v/>
      </c>
      <c r="G1761" s="789"/>
      <c r="H1761" s="789" t="s">
        <v>2808</v>
      </c>
      <c r="I1761" s="789" t="s">
        <v>1358</v>
      </c>
      <c r="J1761" s="789" t="s">
        <v>2823</v>
      </c>
      <c r="K1761" s="789" t="s">
        <v>1578</v>
      </c>
      <c r="L1761" s="789"/>
      <c r="M1761" s="789"/>
      <c r="N1761" s="789"/>
      <c r="O1761" s="789">
        <v>0</v>
      </c>
      <c r="P1761" s="789"/>
      <c r="Q1761" s="789">
        <v>0</v>
      </c>
      <c r="R1761" s="789"/>
      <c r="S1761" s="790">
        <f t="shared" si="31"/>
        <v>1</v>
      </c>
      <c r="T1761" s="789"/>
      <c r="U1761" s="789"/>
    </row>
    <row r="1762" spans="1:21" ht="31.8" thickBot="1">
      <c r="A1762" s="797" t="s">
        <v>182</v>
      </c>
      <c r="B1762" s="797"/>
      <c r="C1762" s="787" t="s">
        <v>773</v>
      </c>
      <c r="D1762" s="797"/>
      <c r="E1762" s="797"/>
      <c r="F1762" s="787" t="str">
        <f>IF($E1762 = "", "", VLOOKUP($E1762,'[1]levels of intervention'!$A$1:$B$12,2,FALSE))</f>
        <v/>
      </c>
      <c r="G1762" s="797"/>
      <c r="H1762" s="797" t="s">
        <v>2824</v>
      </c>
      <c r="I1762" s="797" t="s">
        <v>1358</v>
      </c>
      <c r="J1762" s="798" t="s">
        <v>2823</v>
      </c>
      <c r="K1762" s="797"/>
      <c r="L1762" s="797"/>
      <c r="M1762" s="797"/>
      <c r="N1762" s="797"/>
      <c r="O1762" s="797">
        <v>0</v>
      </c>
      <c r="P1762" s="797"/>
      <c r="Q1762" s="797">
        <v>0</v>
      </c>
      <c r="R1762" s="797"/>
      <c r="S1762" s="790">
        <f t="shared" si="31"/>
        <v>1</v>
      </c>
      <c r="T1762" s="797"/>
      <c r="U1762" s="797"/>
    </row>
    <row r="1763" spans="1:21" ht="78.599999999999994" thickBot="1">
      <c r="A1763" s="797" t="s">
        <v>182</v>
      </c>
      <c r="B1763" s="797" t="s">
        <v>2820</v>
      </c>
      <c r="C1763" t="s">
        <v>783</v>
      </c>
      <c r="D1763" s="797" t="s">
        <v>783</v>
      </c>
      <c r="E1763" s="797" t="s">
        <v>2162</v>
      </c>
      <c r="F1763" s="787" t="str">
        <f>IF($E1763 = "", "", VLOOKUP($E1763,'[1]levels of intervention'!$A$1:$B$12,2,FALSE))</f>
        <v>tertiary</v>
      </c>
      <c r="G1763" s="797"/>
      <c r="H1763" s="797" t="s">
        <v>1236</v>
      </c>
      <c r="I1763" s="797" t="s">
        <v>1331</v>
      </c>
      <c r="J1763" s="798" t="s">
        <v>2812</v>
      </c>
      <c r="K1763" s="797"/>
      <c r="L1763" s="797"/>
      <c r="M1763" s="797"/>
      <c r="N1763" s="797"/>
      <c r="O1763" s="797">
        <v>0</v>
      </c>
      <c r="P1763" s="797">
        <v>358.19900000000001</v>
      </c>
      <c r="Q1763" s="797">
        <v>0</v>
      </c>
      <c r="R1763" s="797"/>
      <c r="S1763" s="790">
        <f t="shared" si="31"/>
        <v>1</v>
      </c>
      <c r="T1763" s="797"/>
      <c r="U1763" s="797"/>
    </row>
    <row r="1764" spans="1:21" ht="94.2" thickBot="1">
      <c r="A1764" s="785" t="s">
        <v>182</v>
      </c>
      <c r="B1764" s="786"/>
      <c r="C1764" t="s">
        <v>783</v>
      </c>
      <c r="D1764" s="787"/>
      <c r="E1764" s="787"/>
      <c r="F1764" s="787" t="str">
        <f>IF($E1764 = "", "", VLOOKUP($E1764,'[1]levels of intervention'!$A$1:$B$12,2,FALSE))</f>
        <v/>
      </c>
      <c r="G1764" s="789"/>
      <c r="H1764" s="789" t="s">
        <v>1237</v>
      </c>
      <c r="I1764" s="789" t="s">
        <v>1331</v>
      </c>
      <c r="J1764" s="789"/>
      <c r="K1764" s="789">
        <v>1</v>
      </c>
      <c r="L1764" s="789"/>
      <c r="M1764" s="789">
        <v>1</v>
      </c>
      <c r="N1764" s="789"/>
      <c r="O1764" s="789">
        <v>1</v>
      </c>
      <c r="P1764" s="789">
        <v>26.271100000000001</v>
      </c>
      <c r="Q1764" s="789">
        <v>26.27</v>
      </c>
      <c r="R1764" s="789"/>
      <c r="S1764" s="790">
        <f t="shared" si="31"/>
        <v>1</v>
      </c>
      <c r="T1764" s="789"/>
      <c r="U1764" s="789"/>
    </row>
    <row r="1765" spans="1:21" ht="31.8" thickBot="1">
      <c r="A1765" s="785" t="s">
        <v>182</v>
      </c>
      <c r="B1765" s="786"/>
      <c r="C1765" t="s">
        <v>783</v>
      </c>
      <c r="D1765" s="787"/>
      <c r="E1765" s="787"/>
      <c r="F1765" s="787" t="str">
        <f>IF($E1765 = "", "", VLOOKUP($E1765,'[1]levels of intervention'!$A$1:$B$12,2,FALSE))</f>
        <v/>
      </c>
      <c r="G1765" s="789"/>
      <c r="H1765" s="789" t="s">
        <v>2821</v>
      </c>
      <c r="I1765" s="789" t="s">
        <v>1358</v>
      </c>
      <c r="J1765" s="789"/>
      <c r="K1765" s="789">
        <v>1</v>
      </c>
      <c r="L1765" s="789"/>
      <c r="M1765" s="789">
        <v>1</v>
      </c>
      <c r="N1765" s="789"/>
      <c r="O1765" s="789">
        <v>1</v>
      </c>
      <c r="P1765" s="789"/>
      <c r="Q1765" s="789">
        <v>0</v>
      </c>
      <c r="R1765" s="789"/>
      <c r="S1765" s="790">
        <f t="shared" si="31"/>
        <v>1</v>
      </c>
      <c r="T1765" s="789"/>
      <c r="U1765" s="789"/>
    </row>
    <row r="1766" spans="1:21" ht="18" thickBot="1">
      <c r="A1766" s="785" t="s">
        <v>182</v>
      </c>
      <c r="B1766" s="786"/>
      <c r="C1766" t="s">
        <v>783</v>
      </c>
      <c r="D1766" s="787"/>
      <c r="E1766" s="787"/>
      <c r="F1766" s="787" t="str">
        <f>IF($E1766 = "", "", VLOOKUP($E1766,'[1]levels of intervention'!$A$1:$B$12,2,FALSE))</f>
        <v/>
      </c>
      <c r="G1766" s="789"/>
      <c r="H1766" s="789" t="s">
        <v>1252</v>
      </c>
      <c r="I1766" s="789" t="s">
        <v>1358</v>
      </c>
      <c r="J1766" s="789"/>
      <c r="K1766" s="789">
        <v>1</v>
      </c>
      <c r="L1766" s="789"/>
      <c r="M1766" s="789">
        <v>1</v>
      </c>
      <c r="N1766" s="789"/>
      <c r="O1766" s="789">
        <v>1</v>
      </c>
      <c r="P1766" s="789"/>
      <c r="Q1766" s="789">
        <v>0</v>
      </c>
      <c r="R1766" s="789"/>
      <c r="S1766" s="790">
        <f t="shared" si="31"/>
        <v>1</v>
      </c>
      <c r="T1766" s="789"/>
      <c r="U1766" s="789"/>
    </row>
    <row r="1767" spans="1:21" ht="18" thickBot="1">
      <c r="A1767" s="785" t="s">
        <v>182</v>
      </c>
      <c r="B1767" s="786"/>
      <c r="C1767" t="s">
        <v>783</v>
      </c>
      <c r="D1767" s="787"/>
      <c r="E1767" s="787"/>
      <c r="F1767" s="787" t="str">
        <f>IF($E1767 = "", "", VLOOKUP($E1767,'[1]levels of intervention'!$A$1:$B$12,2,FALSE))</f>
        <v/>
      </c>
      <c r="G1767" s="789"/>
      <c r="H1767" s="789" t="s">
        <v>1253</v>
      </c>
      <c r="I1767" s="789" t="s">
        <v>1358</v>
      </c>
      <c r="J1767" s="789"/>
      <c r="K1767" s="789">
        <v>1</v>
      </c>
      <c r="L1767" s="789"/>
      <c r="M1767" s="789">
        <v>1</v>
      </c>
      <c r="N1767" s="789"/>
      <c r="O1767" s="789">
        <v>1</v>
      </c>
      <c r="P1767" s="789"/>
      <c r="Q1767" s="789">
        <v>0</v>
      </c>
      <c r="R1767" s="789"/>
      <c r="S1767" s="790">
        <f t="shared" si="31"/>
        <v>1</v>
      </c>
      <c r="T1767" s="789"/>
      <c r="U1767" s="789"/>
    </row>
    <row r="1768" spans="1:21" ht="18" thickBot="1">
      <c r="A1768" s="785" t="s">
        <v>182</v>
      </c>
      <c r="B1768" s="786"/>
      <c r="C1768" t="s">
        <v>783</v>
      </c>
      <c r="D1768" s="787"/>
      <c r="E1768" s="787"/>
      <c r="F1768" s="787" t="str">
        <f>IF($E1768 = "", "", VLOOKUP($E1768,'[1]levels of intervention'!$A$1:$B$12,2,FALSE))</f>
        <v/>
      </c>
      <c r="G1768" s="789"/>
      <c r="H1768" s="789" t="s">
        <v>1255</v>
      </c>
      <c r="I1768" s="789" t="s">
        <v>1358</v>
      </c>
      <c r="J1768" s="789"/>
      <c r="K1768" s="789">
        <v>1</v>
      </c>
      <c r="L1768" s="789"/>
      <c r="M1768" s="789">
        <v>1</v>
      </c>
      <c r="N1768" s="789"/>
      <c r="O1768" s="789">
        <v>1</v>
      </c>
      <c r="P1768" s="789"/>
      <c r="Q1768" s="789">
        <v>0</v>
      </c>
      <c r="R1768" s="789"/>
      <c r="S1768" s="790">
        <f t="shared" si="31"/>
        <v>1</v>
      </c>
      <c r="T1768" s="789"/>
      <c r="U1768" s="789"/>
    </row>
    <row r="1769" spans="1:21" ht="31.8" thickBot="1">
      <c r="A1769" s="797" t="s">
        <v>182</v>
      </c>
      <c r="B1769" s="797"/>
      <c r="C1769" t="s">
        <v>783</v>
      </c>
      <c r="D1769" s="797"/>
      <c r="E1769" s="797"/>
      <c r="F1769" s="787" t="str">
        <f>IF($E1769 = "", "", VLOOKUP($E1769,'[1]levels of intervention'!$A$1:$B$12,2,FALSE))</f>
        <v/>
      </c>
      <c r="G1769" s="797"/>
      <c r="H1769" s="797" t="s">
        <v>2822</v>
      </c>
      <c r="I1769" s="797" t="s">
        <v>1358</v>
      </c>
      <c r="J1769" s="797"/>
      <c r="K1769" s="797"/>
      <c r="L1769" s="797"/>
      <c r="M1769" s="797"/>
      <c r="N1769" s="797"/>
      <c r="O1769" s="797">
        <v>0</v>
      </c>
      <c r="P1769" s="797"/>
      <c r="Q1769" s="797">
        <v>0</v>
      </c>
      <c r="R1769" s="797"/>
      <c r="S1769" s="790">
        <f t="shared" si="31"/>
        <v>1</v>
      </c>
      <c r="T1769" s="797"/>
      <c r="U1769" s="797"/>
    </row>
    <row r="1770" spans="1:21" ht="31.8" thickBot="1">
      <c r="A1770" s="785" t="s">
        <v>182</v>
      </c>
      <c r="B1770" s="786"/>
      <c r="C1770" t="s">
        <v>783</v>
      </c>
      <c r="D1770" s="787"/>
      <c r="E1770" s="787"/>
      <c r="F1770" s="787" t="str">
        <f>IF($E1770 = "", "", VLOOKUP($E1770,'[1]levels of intervention'!$A$1:$B$12,2,FALSE))</f>
        <v/>
      </c>
      <c r="G1770" s="789"/>
      <c r="H1770" s="789" t="s">
        <v>1109</v>
      </c>
      <c r="I1770" s="789" t="s">
        <v>1358</v>
      </c>
      <c r="J1770" s="789"/>
      <c r="K1770" s="789">
        <v>2</v>
      </c>
      <c r="L1770" s="789"/>
      <c r="M1770" s="789">
        <v>1</v>
      </c>
      <c r="N1770" s="789"/>
      <c r="O1770" s="789">
        <v>2</v>
      </c>
      <c r="P1770" s="789"/>
      <c r="Q1770" s="789">
        <v>0</v>
      </c>
      <c r="R1770" s="789"/>
      <c r="S1770" s="790">
        <f t="shared" si="31"/>
        <v>1</v>
      </c>
      <c r="T1770" s="789"/>
      <c r="U1770" s="789"/>
    </row>
    <row r="1771" spans="1:21" ht="16.2" thickBot="1">
      <c r="A1771" s="797" t="s">
        <v>182</v>
      </c>
      <c r="B1771" s="797"/>
      <c r="C1771" t="s">
        <v>783</v>
      </c>
      <c r="D1771" s="797"/>
      <c r="E1771" s="797"/>
      <c r="F1771" s="787" t="str">
        <f>IF($E1771 = "", "", VLOOKUP($E1771,'[1]levels of intervention'!$A$1:$B$12,2,FALSE))</f>
        <v/>
      </c>
      <c r="G1771" s="797"/>
      <c r="H1771" s="797" t="s">
        <v>1241</v>
      </c>
      <c r="I1771" s="797" t="s">
        <v>1358</v>
      </c>
      <c r="J1771" s="797"/>
      <c r="K1771" s="797"/>
      <c r="L1771" s="797"/>
      <c r="M1771" s="797"/>
      <c r="N1771" s="797"/>
      <c r="O1771" s="797">
        <v>0</v>
      </c>
      <c r="P1771" s="797"/>
      <c r="Q1771" s="797">
        <v>0</v>
      </c>
      <c r="R1771" s="797"/>
      <c r="S1771" s="790">
        <f t="shared" si="31"/>
        <v>1</v>
      </c>
      <c r="T1771" s="797"/>
      <c r="U1771" s="797"/>
    </row>
    <row r="1772" spans="1:21" ht="47.4" thickBot="1">
      <c r="A1772" s="785" t="s">
        <v>182</v>
      </c>
      <c r="B1772" s="786"/>
      <c r="C1772" t="s">
        <v>783</v>
      </c>
      <c r="D1772" s="787"/>
      <c r="E1772" s="787"/>
      <c r="F1772" s="787" t="str">
        <f>IF($E1772 = "", "", VLOOKUP($E1772,'[1]levels of intervention'!$A$1:$B$12,2,FALSE))</f>
        <v/>
      </c>
      <c r="G1772" s="789"/>
      <c r="H1772" s="789" t="s">
        <v>1218</v>
      </c>
      <c r="I1772" s="789" t="s">
        <v>1358</v>
      </c>
      <c r="J1772" s="789"/>
      <c r="K1772" s="789">
        <v>4</v>
      </c>
      <c r="L1772" s="789"/>
      <c r="M1772" s="789">
        <v>1</v>
      </c>
      <c r="N1772" s="789"/>
      <c r="O1772" s="789">
        <v>4</v>
      </c>
      <c r="P1772" s="789"/>
      <c r="Q1772" s="789">
        <v>0</v>
      </c>
      <c r="R1772" s="789"/>
      <c r="S1772" s="790">
        <f t="shared" si="31"/>
        <v>1</v>
      </c>
      <c r="T1772" s="789"/>
      <c r="U1772" s="789"/>
    </row>
    <row r="1773" spans="1:21" ht="16.2" thickBot="1">
      <c r="A1773" s="797" t="s">
        <v>182</v>
      </c>
      <c r="B1773" s="797"/>
      <c r="C1773" t="s">
        <v>783</v>
      </c>
      <c r="D1773" s="797"/>
      <c r="E1773" s="797"/>
      <c r="F1773" s="787" t="str">
        <f>IF($E1773 = "", "", VLOOKUP($E1773,'[1]levels of intervention'!$A$1:$B$12,2,FALSE))</f>
        <v/>
      </c>
      <c r="G1773" s="797"/>
      <c r="H1773" s="797" t="s">
        <v>2802</v>
      </c>
      <c r="I1773" s="797" t="s">
        <v>1358</v>
      </c>
      <c r="J1773" s="797"/>
      <c r="K1773" s="797"/>
      <c r="L1773" s="797"/>
      <c r="M1773" s="798" t="s">
        <v>2803</v>
      </c>
      <c r="N1773" s="797"/>
      <c r="O1773" s="797">
        <v>0</v>
      </c>
      <c r="P1773" s="797"/>
      <c r="Q1773" s="797">
        <v>0</v>
      </c>
      <c r="R1773" s="797"/>
      <c r="S1773" s="790">
        <f t="shared" si="31"/>
        <v>1</v>
      </c>
      <c r="T1773" s="797"/>
      <c r="U1773" s="797"/>
    </row>
    <row r="1774" spans="1:21" ht="63" thickBot="1">
      <c r="A1774" s="785" t="s">
        <v>182</v>
      </c>
      <c r="B1774" s="786"/>
      <c r="C1774" t="s">
        <v>783</v>
      </c>
      <c r="D1774" s="787"/>
      <c r="E1774" s="787"/>
      <c r="F1774" s="787" t="str">
        <f>IF($E1774 = "", "", VLOOKUP($E1774,'[1]levels of intervention'!$A$1:$B$12,2,FALSE))</f>
        <v/>
      </c>
      <c r="G1774" s="789"/>
      <c r="H1774" s="789" t="s">
        <v>2825</v>
      </c>
      <c r="I1774" s="789" t="s">
        <v>1358</v>
      </c>
      <c r="J1774" s="789" t="s">
        <v>2823</v>
      </c>
      <c r="K1774" s="789" t="s">
        <v>1578</v>
      </c>
      <c r="L1774" s="789"/>
      <c r="M1774" s="789"/>
      <c r="N1774" s="789"/>
      <c r="O1774" s="789">
        <v>0</v>
      </c>
      <c r="P1774" s="789"/>
      <c r="Q1774" s="789">
        <v>0</v>
      </c>
      <c r="R1774" s="789"/>
      <c r="S1774" s="790">
        <f t="shared" si="31"/>
        <v>1</v>
      </c>
      <c r="T1774" s="789"/>
      <c r="U1774" s="789"/>
    </row>
    <row r="1775" spans="1:21" ht="35.4" thickBot="1">
      <c r="A1775" s="785" t="s">
        <v>182</v>
      </c>
      <c r="B1775" s="786" t="s">
        <v>2820</v>
      </c>
      <c r="C1775" s="787" t="s">
        <v>782</v>
      </c>
      <c r="D1775" s="787" t="s">
        <v>782</v>
      </c>
      <c r="E1775" s="787" t="s">
        <v>2162</v>
      </c>
      <c r="F1775" s="787" t="str">
        <f>IF($E1775 = "", "", VLOOKUP($E1775,'[1]levels of intervention'!$A$1:$B$12,2,FALSE))</f>
        <v>tertiary</v>
      </c>
      <c r="G1775" s="789"/>
      <c r="H1775" s="789" t="s">
        <v>1254</v>
      </c>
      <c r="I1775" s="789"/>
      <c r="J1775" s="789"/>
      <c r="K1775" s="789">
        <v>1</v>
      </c>
      <c r="L1775" s="789"/>
      <c r="M1775" s="789">
        <v>1</v>
      </c>
      <c r="N1775" s="789"/>
      <c r="O1775" s="789">
        <v>1</v>
      </c>
      <c r="P1775" s="789"/>
      <c r="Q1775" s="789">
        <v>0</v>
      </c>
      <c r="R1775" s="789"/>
      <c r="S1775" s="790">
        <f t="shared" si="31"/>
        <v>1</v>
      </c>
      <c r="T1775" s="789"/>
      <c r="U1775" s="789"/>
    </row>
    <row r="1776" spans="1:21" ht="94.2" thickBot="1">
      <c r="A1776" s="785" t="s">
        <v>182</v>
      </c>
      <c r="B1776" s="786"/>
      <c r="C1776" s="787" t="s">
        <v>782</v>
      </c>
      <c r="D1776" s="787"/>
      <c r="E1776" s="787"/>
      <c r="F1776" s="787" t="str">
        <f>IF($E1776 = "", "", VLOOKUP($E1776,'[1]levels of intervention'!$A$1:$B$12,2,FALSE))</f>
        <v/>
      </c>
      <c r="G1776" s="789"/>
      <c r="H1776" s="789" t="s">
        <v>1250</v>
      </c>
      <c r="I1776" s="789" t="s">
        <v>1331</v>
      </c>
      <c r="J1776" s="789"/>
      <c r="K1776" s="789">
        <v>1</v>
      </c>
      <c r="L1776" s="789"/>
      <c r="M1776" s="789">
        <v>1</v>
      </c>
      <c r="N1776" s="789"/>
      <c r="O1776" s="789">
        <v>1</v>
      </c>
      <c r="P1776" s="789">
        <v>5659.63</v>
      </c>
      <c r="Q1776" s="793">
        <v>5659.63</v>
      </c>
      <c r="R1776" s="789"/>
      <c r="S1776" s="790">
        <f t="shared" si="31"/>
        <v>1</v>
      </c>
      <c r="T1776" s="789"/>
      <c r="U1776" s="789" t="s">
        <v>2826</v>
      </c>
    </row>
    <row r="1777" spans="1:21" ht="31.8" thickBot="1">
      <c r="A1777" s="785" t="s">
        <v>182</v>
      </c>
      <c r="B1777" s="786"/>
      <c r="C1777" s="787" t="s">
        <v>782</v>
      </c>
      <c r="D1777" s="787"/>
      <c r="E1777" s="787"/>
      <c r="F1777" s="787" t="str">
        <f>IF($E1777 = "", "", VLOOKUP($E1777,'[1]levels of intervention'!$A$1:$B$12,2,FALSE))</f>
        <v/>
      </c>
      <c r="G1777" s="789"/>
      <c r="H1777" s="789" t="s">
        <v>1252</v>
      </c>
      <c r="I1777" s="789"/>
      <c r="J1777" s="789"/>
      <c r="K1777" s="789">
        <v>1</v>
      </c>
      <c r="L1777" s="789"/>
      <c r="M1777" s="789">
        <v>1</v>
      </c>
      <c r="N1777" s="789"/>
      <c r="O1777" s="789">
        <v>1</v>
      </c>
      <c r="P1777" s="789"/>
      <c r="Q1777" s="789">
        <v>0</v>
      </c>
      <c r="R1777" s="789"/>
      <c r="S1777" s="790">
        <f t="shared" si="31"/>
        <v>1</v>
      </c>
      <c r="T1777" s="789"/>
      <c r="U1777" s="789" t="s">
        <v>2827</v>
      </c>
    </row>
    <row r="1778" spans="1:21" ht="31.8" thickBot="1">
      <c r="A1778" s="785" t="s">
        <v>182</v>
      </c>
      <c r="B1778" s="786"/>
      <c r="C1778" s="787" t="s">
        <v>782</v>
      </c>
      <c r="D1778" s="787"/>
      <c r="E1778" s="787"/>
      <c r="F1778" s="787" t="str">
        <f>IF($E1778 = "", "", VLOOKUP($E1778,'[1]levels of intervention'!$A$1:$B$12,2,FALSE))</f>
        <v/>
      </c>
      <c r="G1778" s="789"/>
      <c r="H1778" s="789" t="s">
        <v>1253</v>
      </c>
      <c r="I1778" s="789"/>
      <c r="J1778" s="789"/>
      <c r="K1778" s="789">
        <v>1</v>
      </c>
      <c r="L1778" s="789"/>
      <c r="M1778" s="789">
        <v>1</v>
      </c>
      <c r="N1778" s="789"/>
      <c r="O1778" s="789">
        <v>1</v>
      </c>
      <c r="P1778" s="789"/>
      <c r="Q1778" s="789">
        <v>0</v>
      </c>
      <c r="R1778" s="789"/>
      <c r="S1778" s="790">
        <f t="shared" si="31"/>
        <v>1</v>
      </c>
      <c r="T1778" s="789"/>
      <c r="U1778" s="789" t="s">
        <v>2827</v>
      </c>
    </row>
    <row r="1779" spans="1:21" ht="94.2" thickBot="1">
      <c r="A1779" s="785" t="s">
        <v>182</v>
      </c>
      <c r="B1779" s="786"/>
      <c r="C1779" s="787" t="s">
        <v>782</v>
      </c>
      <c r="D1779" s="787"/>
      <c r="E1779" s="787"/>
      <c r="F1779" s="787" t="str">
        <f>IF($E1779 = "", "", VLOOKUP($E1779,'[1]levels of intervention'!$A$1:$B$12,2,FALSE))</f>
        <v/>
      </c>
      <c r="G1779" s="789"/>
      <c r="H1779" s="789" t="s">
        <v>932</v>
      </c>
      <c r="I1779" s="789" t="s">
        <v>1331</v>
      </c>
      <c r="J1779" s="789"/>
      <c r="K1779" s="789">
        <v>4</v>
      </c>
      <c r="L1779" s="789"/>
      <c r="M1779" s="789">
        <v>4</v>
      </c>
      <c r="N1779" s="789"/>
      <c r="O1779" s="789">
        <v>16</v>
      </c>
      <c r="P1779" s="789">
        <v>37.690399999999997</v>
      </c>
      <c r="Q1779" s="789">
        <v>603.04999999999995</v>
      </c>
      <c r="R1779" s="789"/>
      <c r="S1779" s="790">
        <f t="shared" si="31"/>
        <v>1</v>
      </c>
      <c r="T1779" s="789"/>
      <c r="U1779" s="789"/>
    </row>
    <row r="1780" spans="1:21" ht="31.8" thickBot="1">
      <c r="A1780" s="797" t="s">
        <v>182</v>
      </c>
      <c r="B1780" s="797"/>
      <c r="C1780" s="787" t="s">
        <v>782</v>
      </c>
      <c r="D1780" s="797"/>
      <c r="E1780" s="797"/>
      <c r="F1780" s="787" t="str">
        <f>IF($E1780 = "", "", VLOOKUP($E1780,'[1]levels of intervention'!$A$1:$B$12,2,FALSE))</f>
        <v/>
      </c>
      <c r="G1780" s="797"/>
      <c r="H1780" s="797" t="s">
        <v>1265</v>
      </c>
      <c r="I1780" s="797"/>
      <c r="J1780" s="797"/>
      <c r="K1780" s="797"/>
      <c r="L1780" s="797"/>
      <c r="M1780" s="797"/>
      <c r="N1780" s="797"/>
      <c r="O1780" s="797">
        <v>0</v>
      </c>
      <c r="P1780" s="797"/>
      <c r="Q1780" s="797">
        <v>0</v>
      </c>
      <c r="R1780" s="797"/>
      <c r="S1780" s="790">
        <f t="shared" si="31"/>
        <v>1</v>
      </c>
      <c r="T1780" s="797"/>
      <c r="U1780" s="797"/>
    </row>
    <row r="1781" spans="1:21" ht="109.8" thickBot="1">
      <c r="A1781" s="785" t="s">
        <v>182</v>
      </c>
      <c r="B1781" s="786"/>
      <c r="C1781" s="787" t="s">
        <v>782</v>
      </c>
      <c r="D1781" s="787"/>
      <c r="E1781" s="787"/>
      <c r="F1781" s="787" t="str">
        <f>IF($E1781 = "", "", VLOOKUP($E1781,'[1]levels of intervention'!$A$1:$B$12,2,FALSE))</f>
        <v/>
      </c>
      <c r="G1781" s="789"/>
      <c r="H1781" s="789" t="s">
        <v>1240</v>
      </c>
      <c r="I1781" s="789" t="s">
        <v>1331</v>
      </c>
      <c r="J1781" s="789"/>
      <c r="K1781" s="789">
        <v>4</v>
      </c>
      <c r="L1781" s="789"/>
      <c r="M1781" s="789">
        <v>4</v>
      </c>
      <c r="N1781" s="789"/>
      <c r="O1781" s="789">
        <v>16</v>
      </c>
      <c r="P1781" s="789">
        <v>876.04899999999998</v>
      </c>
      <c r="Q1781" s="793">
        <v>14016.78</v>
      </c>
      <c r="R1781" s="789"/>
      <c r="S1781" s="790">
        <f t="shared" si="31"/>
        <v>1</v>
      </c>
      <c r="T1781" s="789"/>
      <c r="U1781" s="789"/>
    </row>
    <row r="1782" spans="1:21" ht="16.2" thickBot="1">
      <c r="A1782" s="797" t="s">
        <v>182</v>
      </c>
      <c r="B1782" s="797"/>
      <c r="C1782" s="787" t="s">
        <v>782</v>
      </c>
      <c r="D1782" s="797"/>
      <c r="E1782" s="797"/>
      <c r="F1782" s="787" t="str">
        <f>IF($E1782 = "", "", VLOOKUP($E1782,'[1]levels of intervention'!$A$1:$B$12,2,FALSE))</f>
        <v/>
      </c>
      <c r="G1782" s="797"/>
      <c r="H1782" s="797" t="s">
        <v>2802</v>
      </c>
      <c r="I1782" s="797" t="s">
        <v>1358</v>
      </c>
      <c r="J1782" s="797"/>
      <c r="K1782" s="797"/>
      <c r="L1782" s="797"/>
      <c r="M1782" s="798" t="s">
        <v>2803</v>
      </c>
      <c r="N1782" s="797"/>
      <c r="O1782" s="797">
        <v>0</v>
      </c>
      <c r="P1782" s="797"/>
      <c r="Q1782" s="797">
        <v>0</v>
      </c>
      <c r="R1782" s="797"/>
      <c r="S1782" s="790">
        <f t="shared" si="31"/>
        <v>1</v>
      </c>
      <c r="T1782" s="797"/>
      <c r="U1782" s="797"/>
    </row>
    <row r="1783" spans="1:21" ht="63" thickBot="1">
      <c r="A1783" s="785" t="s">
        <v>182</v>
      </c>
      <c r="B1783" s="786"/>
      <c r="C1783" s="787" t="s">
        <v>782</v>
      </c>
      <c r="D1783" s="787"/>
      <c r="E1783" s="787"/>
      <c r="F1783" s="787" t="str">
        <f>IF($E1783 = "", "", VLOOKUP($E1783,'[1]levels of intervention'!$A$1:$B$12,2,FALSE))</f>
        <v/>
      </c>
      <c r="G1783" s="789"/>
      <c r="H1783" s="789" t="s">
        <v>2825</v>
      </c>
      <c r="I1783" s="789" t="s">
        <v>1358</v>
      </c>
      <c r="J1783" s="789" t="s">
        <v>2823</v>
      </c>
      <c r="K1783" s="789" t="s">
        <v>1578</v>
      </c>
      <c r="L1783" s="789"/>
      <c r="M1783" s="789"/>
      <c r="N1783" s="789"/>
      <c r="O1783" s="789">
        <v>0</v>
      </c>
      <c r="P1783" s="789"/>
      <c r="Q1783" s="789">
        <v>0</v>
      </c>
      <c r="R1783" s="789"/>
      <c r="S1783" s="790">
        <f t="shared" si="31"/>
        <v>1</v>
      </c>
      <c r="T1783" s="789"/>
      <c r="U1783" s="789"/>
    </row>
    <row r="1784" spans="1:21" ht="94.2" thickBot="1">
      <c r="A1784" s="785" t="s">
        <v>182</v>
      </c>
      <c r="B1784" s="786" t="s">
        <v>2828</v>
      </c>
      <c r="C1784" s="787" t="s">
        <v>780</v>
      </c>
      <c r="D1784" s="787" t="s">
        <v>780</v>
      </c>
      <c r="E1784" s="787" t="s">
        <v>2162</v>
      </c>
      <c r="F1784" s="787" t="str">
        <f>IF($E1784 = "", "", VLOOKUP($E1784,'[1]levels of intervention'!$A$1:$B$12,2,FALSE))</f>
        <v>tertiary</v>
      </c>
      <c r="G1784" s="789"/>
      <c r="H1784" s="789" t="s">
        <v>1250</v>
      </c>
      <c r="I1784" s="789" t="s">
        <v>1331</v>
      </c>
      <c r="J1784" s="789"/>
      <c r="K1784" s="789">
        <v>1</v>
      </c>
      <c r="L1784" s="789"/>
      <c r="M1784" s="789">
        <v>1</v>
      </c>
      <c r="N1784" s="789"/>
      <c r="O1784" s="789">
        <v>1</v>
      </c>
      <c r="P1784" s="789">
        <v>5659.63</v>
      </c>
      <c r="Q1784" s="793">
        <v>5659.63</v>
      </c>
      <c r="R1784" s="789"/>
      <c r="S1784" s="790">
        <f t="shared" si="31"/>
        <v>1</v>
      </c>
      <c r="T1784" s="789"/>
      <c r="U1784" s="789" t="s">
        <v>2826</v>
      </c>
    </row>
    <row r="1785" spans="1:21" ht="31.8" thickBot="1">
      <c r="A1785" s="785" t="s">
        <v>182</v>
      </c>
      <c r="B1785" s="786"/>
      <c r="C1785" s="787" t="s">
        <v>780</v>
      </c>
      <c r="D1785" s="787"/>
      <c r="E1785" s="787"/>
      <c r="F1785" s="787" t="str">
        <f>IF($E1785 = "", "", VLOOKUP($E1785,'[1]levels of intervention'!$A$1:$B$12,2,FALSE))</f>
        <v/>
      </c>
      <c r="G1785" s="789"/>
      <c r="H1785" s="789" t="s">
        <v>1252</v>
      </c>
      <c r="I1785" s="789"/>
      <c r="J1785" s="789"/>
      <c r="K1785" s="789">
        <v>1</v>
      </c>
      <c r="L1785" s="789"/>
      <c r="M1785" s="789">
        <v>1</v>
      </c>
      <c r="N1785" s="789"/>
      <c r="O1785" s="789">
        <v>1</v>
      </c>
      <c r="P1785" s="789"/>
      <c r="Q1785" s="789">
        <v>0</v>
      </c>
      <c r="R1785" s="789"/>
      <c r="S1785" s="790">
        <f t="shared" si="31"/>
        <v>1</v>
      </c>
      <c r="T1785" s="789"/>
      <c r="U1785" s="789" t="s">
        <v>2827</v>
      </c>
    </row>
    <row r="1786" spans="1:21" ht="31.8" thickBot="1">
      <c r="A1786" s="785" t="s">
        <v>182</v>
      </c>
      <c r="B1786" s="786"/>
      <c r="C1786" s="787" t="s">
        <v>780</v>
      </c>
      <c r="D1786" s="787"/>
      <c r="E1786" s="787"/>
      <c r="F1786" s="787" t="str">
        <f>IF($E1786 = "", "", VLOOKUP($E1786,'[1]levels of intervention'!$A$1:$B$12,2,FALSE))</f>
        <v/>
      </c>
      <c r="G1786" s="789"/>
      <c r="H1786" s="789" t="s">
        <v>1253</v>
      </c>
      <c r="I1786" s="789"/>
      <c r="J1786" s="789"/>
      <c r="K1786" s="789">
        <v>1</v>
      </c>
      <c r="L1786" s="789"/>
      <c r="M1786" s="789">
        <v>1</v>
      </c>
      <c r="N1786" s="789"/>
      <c r="O1786" s="789">
        <v>1</v>
      </c>
      <c r="P1786" s="789"/>
      <c r="Q1786" s="789">
        <v>0</v>
      </c>
      <c r="R1786" s="789"/>
      <c r="S1786" s="790">
        <f t="shared" si="31"/>
        <v>1</v>
      </c>
      <c r="T1786" s="789"/>
      <c r="U1786" s="789" t="s">
        <v>2827</v>
      </c>
    </row>
    <row r="1787" spans="1:21" ht="18" thickBot="1">
      <c r="A1787" s="785" t="s">
        <v>182</v>
      </c>
      <c r="B1787" s="786"/>
      <c r="C1787" s="787" t="s">
        <v>780</v>
      </c>
      <c r="D1787" s="787"/>
      <c r="E1787" s="787"/>
      <c r="F1787" s="787" t="str">
        <f>IF($E1787 = "", "", VLOOKUP($E1787,'[1]levels of intervention'!$A$1:$B$12,2,FALSE))</f>
        <v/>
      </c>
      <c r="G1787" s="789"/>
      <c r="H1787" s="789" t="s">
        <v>1255</v>
      </c>
      <c r="I1787" s="789"/>
      <c r="J1787" s="789"/>
      <c r="K1787" s="789">
        <v>1</v>
      </c>
      <c r="L1787" s="789"/>
      <c r="M1787" s="789">
        <v>1</v>
      </c>
      <c r="N1787" s="789"/>
      <c r="O1787" s="789">
        <v>1</v>
      </c>
      <c r="P1787" s="789"/>
      <c r="Q1787" s="789">
        <v>0</v>
      </c>
      <c r="R1787" s="789"/>
      <c r="S1787" s="790">
        <f t="shared" si="31"/>
        <v>1</v>
      </c>
      <c r="T1787" s="789"/>
      <c r="U1787" s="789"/>
    </row>
    <row r="1788" spans="1:21" ht="18" thickBot="1">
      <c r="A1788" s="785" t="s">
        <v>182</v>
      </c>
      <c r="B1788" s="786"/>
      <c r="C1788" s="787" t="s">
        <v>780</v>
      </c>
      <c r="D1788" s="787"/>
      <c r="E1788" s="787"/>
      <c r="F1788" s="787" t="str">
        <f>IF($E1788 = "", "", VLOOKUP($E1788,'[1]levels of intervention'!$A$1:$B$12,2,FALSE))</f>
        <v/>
      </c>
      <c r="G1788" s="789"/>
      <c r="H1788" s="789" t="s">
        <v>1251</v>
      </c>
      <c r="I1788" s="789"/>
      <c r="J1788" s="789"/>
      <c r="K1788" s="789">
        <v>1</v>
      </c>
      <c r="L1788" s="789"/>
      <c r="M1788" s="789">
        <v>1</v>
      </c>
      <c r="N1788" s="789"/>
      <c r="O1788" s="789">
        <v>1</v>
      </c>
      <c r="P1788" s="789"/>
      <c r="Q1788" s="789">
        <v>0</v>
      </c>
      <c r="R1788" s="789"/>
      <c r="S1788" s="790">
        <f t="shared" si="31"/>
        <v>1</v>
      </c>
      <c r="T1788" s="789"/>
      <c r="U1788" s="789"/>
    </row>
    <row r="1789" spans="1:21" ht="18" thickBot="1">
      <c r="A1789" s="785" t="s">
        <v>182</v>
      </c>
      <c r="B1789" s="786"/>
      <c r="C1789" s="787" t="s">
        <v>780</v>
      </c>
      <c r="D1789" s="787"/>
      <c r="E1789" s="787"/>
      <c r="F1789" s="787" t="str">
        <f>IF($E1789 = "", "", VLOOKUP($E1789,'[1]levels of intervention'!$A$1:$B$12,2,FALSE))</f>
        <v/>
      </c>
      <c r="G1789" s="789"/>
      <c r="H1789" s="789" t="s">
        <v>1254</v>
      </c>
      <c r="I1789" s="789"/>
      <c r="J1789" s="789"/>
      <c r="K1789" s="789">
        <v>1</v>
      </c>
      <c r="L1789" s="789"/>
      <c r="M1789" s="789">
        <v>1</v>
      </c>
      <c r="N1789" s="789"/>
      <c r="O1789" s="789">
        <v>1</v>
      </c>
      <c r="P1789" s="789"/>
      <c r="Q1789" s="789">
        <v>0</v>
      </c>
      <c r="R1789" s="789"/>
      <c r="S1789" s="790">
        <f t="shared" si="31"/>
        <v>1</v>
      </c>
      <c r="T1789" s="789"/>
      <c r="U1789" s="789"/>
    </row>
    <row r="1790" spans="1:21" ht="31.8" thickBot="1">
      <c r="A1790" s="785" t="s">
        <v>182</v>
      </c>
      <c r="B1790" s="786"/>
      <c r="C1790" s="787" t="s">
        <v>780</v>
      </c>
      <c r="D1790" s="787"/>
      <c r="E1790" s="787"/>
      <c r="F1790" s="787" t="str">
        <f>IF($E1790 = "", "", VLOOKUP($E1790,'[1]levels of intervention'!$A$1:$B$12,2,FALSE))</f>
        <v/>
      </c>
      <c r="G1790" s="789"/>
      <c r="H1790" s="789" t="s">
        <v>1246</v>
      </c>
      <c r="I1790" s="789"/>
      <c r="J1790" s="789"/>
      <c r="K1790" s="789">
        <v>1</v>
      </c>
      <c r="L1790" s="789"/>
      <c r="M1790" s="789">
        <v>1</v>
      </c>
      <c r="N1790" s="789"/>
      <c r="O1790" s="789">
        <v>1</v>
      </c>
      <c r="P1790" s="789"/>
      <c r="Q1790" s="789">
        <v>0</v>
      </c>
      <c r="R1790" s="789"/>
      <c r="S1790" s="790">
        <f t="shared" si="31"/>
        <v>1</v>
      </c>
      <c r="T1790" s="789"/>
      <c r="U1790" s="789"/>
    </row>
    <row r="1791" spans="1:21" ht="94.2" thickBot="1">
      <c r="A1791" s="785" t="s">
        <v>182</v>
      </c>
      <c r="B1791" s="786"/>
      <c r="C1791" s="787" t="s">
        <v>780</v>
      </c>
      <c r="D1791" s="787"/>
      <c r="E1791" s="787"/>
      <c r="F1791" s="787" t="str">
        <f>IF($E1791 = "", "", VLOOKUP($E1791,'[1]levels of intervention'!$A$1:$B$12,2,FALSE))</f>
        <v/>
      </c>
      <c r="G1791" s="789"/>
      <c r="H1791" s="789" t="s">
        <v>932</v>
      </c>
      <c r="I1791" s="789" t="s">
        <v>1331</v>
      </c>
      <c r="J1791" s="789"/>
      <c r="K1791" s="789">
        <v>2</v>
      </c>
      <c r="L1791" s="789"/>
      <c r="M1791" s="789">
        <v>1</v>
      </c>
      <c r="N1791" s="789"/>
      <c r="O1791" s="789">
        <v>2</v>
      </c>
      <c r="P1791" s="789">
        <v>37.690399999999997</v>
      </c>
      <c r="Q1791" s="789">
        <v>75.38</v>
      </c>
      <c r="R1791" s="789"/>
      <c r="S1791" s="790">
        <f t="shared" si="31"/>
        <v>1</v>
      </c>
      <c r="T1791" s="789"/>
      <c r="U1791" s="789"/>
    </row>
    <row r="1792" spans="1:21" ht="16.2" thickBot="1">
      <c r="A1792" s="797" t="s">
        <v>182</v>
      </c>
      <c r="B1792" s="797"/>
      <c r="C1792" s="787" t="s">
        <v>780</v>
      </c>
      <c r="D1792" s="797"/>
      <c r="E1792" s="797"/>
      <c r="F1792" s="787" t="str">
        <f>IF($E1792 = "", "", VLOOKUP($E1792,'[1]levels of intervention'!$A$1:$B$12,2,FALSE))</f>
        <v/>
      </c>
      <c r="G1792" s="797"/>
      <c r="H1792" s="797" t="s">
        <v>1241</v>
      </c>
      <c r="I1792" s="797" t="s">
        <v>1358</v>
      </c>
      <c r="J1792" s="797"/>
      <c r="K1792" s="797"/>
      <c r="L1792" s="797"/>
      <c r="M1792" s="797"/>
      <c r="N1792" s="797"/>
      <c r="O1792" s="797">
        <v>0</v>
      </c>
      <c r="P1792" s="797"/>
      <c r="Q1792" s="797">
        <v>0</v>
      </c>
      <c r="R1792" s="797"/>
      <c r="S1792" s="790">
        <f t="shared" si="31"/>
        <v>1</v>
      </c>
      <c r="T1792" s="797"/>
      <c r="U1792" s="797"/>
    </row>
    <row r="1793" spans="1:21" ht="109.8" thickBot="1">
      <c r="A1793" s="785" t="s">
        <v>182</v>
      </c>
      <c r="B1793" s="786"/>
      <c r="C1793" s="787" t="s">
        <v>780</v>
      </c>
      <c r="D1793" s="787"/>
      <c r="E1793" s="787"/>
      <c r="F1793" s="787" t="str">
        <f>IF($E1793 = "", "", VLOOKUP($E1793,'[1]levels of intervention'!$A$1:$B$12,2,FALSE))</f>
        <v/>
      </c>
      <c r="G1793" s="789"/>
      <c r="H1793" s="789" t="s">
        <v>1240</v>
      </c>
      <c r="I1793" s="789" t="s">
        <v>1331</v>
      </c>
      <c r="J1793" s="789">
        <v>4</v>
      </c>
      <c r="K1793" s="789" t="s">
        <v>1578</v>
      </c>
      <c r="L1793" s="789"/>
      <c r="M1793" s="789"/>
      <c r="N1793" s="789"/>
      <c r="O1793" s="789">
        <v>0</v>
      </c>
      <c r="P1793" s="789">
        <v>876.04899999999998</v>
      </c>
      <c r="Q1793" s="789">
        <v>0</v>
      </c>
      <c r="R1793" s="789"/>
      <c r="S1793" s="790">
        <f t="shared" si="31"/>
        <v>1</v>
      </c>
      <c r="T1793" s="789"/>
      <c r="U1793" s="789"/>
    </row>
    <row r="1794" spans="1:21" ht="18" thickBot="1">
      <c r="A1794" s="785" t="s">
        <v>182</v>
      </c>
      <c r="B1794" s="786"/>
      <c r="C1794" s="787" t="s">
        <v>780</v>
      </c>
      <c r="D1794" s="787"/>
      <c r="E1794" s="787"/>
      <c r="F1794" s="787" t="str">
        <f>IF($E1794 = "", "", VLOOKUP($E1794,'[1]levels of intervention'!$A$1:$B$12,2,FALSE))</f>
        <v/>
      </c>
      <c r="G1794" s="789"/>
      <c r="H1794" s="789" t="s">
        <v>2829</v>
      </c>
      <c r="I1794" s="789" t="s">
        <v>1358</v>
      </c>
      <c r="J1794" s="789" t="s">
        <v>2823</v>
      </c>
      <c r="K1794" s="789" t="s">
        <v>1578</v>
      </c>
      <c r="L1794" s="789"/>
      <c r="M1794" s="789"/>
      <c r="N1794" s="789"/>
      <c r="O1794" s="789">
        <v>0</v>
      </c>
      <c r="P1794" s="789"/>
      <c r="Q1794" s="789">
        <v>0</v>
      </c>
      <c r="R1794" s="789"/>
      <c r="S1794" s="790">
        <f t="shared" si="31"/>
        <v>1</v>
      </c>
      <c r="T1794" s="789"/>
      <c r="U1794" s="789"/>
    </row>
    <row r="1795" spans="1:21" ht="31.8" thickBot="1">
      <c r="A1795" s="797" t="s">
        <v>182</v>
      </c>
      <c r="B1795" s="797"/>
      <c r="C1795" t="s">
        <v>776</v>
      </c>
      <c r="D1795" s="797" t="s">
        <v>776</v>
      </c>
      <c r="E1795" s="797" t="s">
        <v>2162</v>
      </c>
      <c r="F1795" s="787" t="str">
        <f>IF($E1795 = "", "", VLOOKUP($E1795,'[1]levels of intervention'!$A$1:$B$12,2,FALSE))</f>
        <v>tertiary</v>
      </c>
      <c r="G1795" s="797"/>
      <c r="H1795" s="797" t="s">
        <v>2830</v>
      </c>
      <c r="I1795" s="797" t="s">
        <v>1358</v>
      </c>
      <c r="J1795" s="797"/>
      <c r="K1795" s="797"/>
      <c r="L1795" s="797"/>
      <c r="M1795" s="797"/>
      <c r="N1795" s="797"/>
      <c r="O1795" s="797">
        <v>0</v>
      </c>
      <c r="P1795" s="797"/>
      <c r="Q1795" s="797">
        <v>0</v>
      </c>
      <c r="R1795" s="797"/>
      <c r="S1795" s="790">
        <f t="shared" si="31"/>
        <v>1</v>
      </c>
      <c r="T1795" s="797"/>
      <c r="U1795" s="797"/>
    </row>
    <row r="1796" spans="1:21" ht="16.2" thickBot="1">
      <c r="A1796" s="797" t="s">
        <v>182</v>
      </c>
      <c r="B1796" s="797"/>
      <c r="C1796" t="s">
        <v>776</v>
      </c>
      <c r="D1796" s="797"/>
      <c r="E1796" s="797"/>
      <c r="F1796" s="787" t="str">
        <f>IF($E1796 = "", "", VLOOKUP($E1796,'[1]levels of intervention'!$A$1:$B$12,2,FALSE))</f>
        <v/>
      </c>
      <c r="G1796" s="797"/>
      <c r="H1796" s="797" t="s">
        <v>1243</v>
      </c>
      <c r="I1796" s="797"/>
      <c r="J1796" s="797"/>
      <c r="K1796" s="797"/>
      <c r="L1796" s="797"/>
      <c r="M1796" s="797"/>
      <c r="N1796" s="797"/>
      <c r="O1796" s="797">
        <v>0</v>
      </c>
      <c r="P1796" s="797"/>
      <c r="Q1796" s="797">
        <v>0</v>
      </c>
      <c r="R1796" s="797"/>
      <c r="S1796" s="790">
        <f t="shared" ref="S1796:S1859" si="32">IF(R1796="",1,R1796)</f>
        <v>1</v>
      </c>
      <c r="T1796" s="797"/>
      <c r="U1796" s="797"/>
    </row>
    <row r="1797" spans="1:21" ht="16.2" thickBot="1">
      <c r="A1797" s="797" t="s">
        <v>182</v>
      </c>
      <c r="B1797" s="797"/>
      <c r="C1797" t="s">
        <v>776</v>
      </c>
      <c r="D1797" s="797"/>
      <c r="E1797" s="797"/>
      <c r="F1797" s="787" t="str">
        <f>IF($E1797 = "", "", VLOOKUP($E1797,'[1]levels of intervention'!$A$1:$B$12,2,FALSE))</f>
        <v/>
      </c>
      <c r="G1797" s="797"/>
      <c r="H1797" s="797" t="s">
        <v>1244</v>
      </c>
      <c r="I1797" s="797"/>
      <c r="J1797" s="797"/>
      <c r="K1797" s="797"/>
      <c r="L1797" s="797"/>
      <c r="M1797" s="797"/>
      <c r="N1797" s="797"/>
      <c r="O1797" s="797">
        <v>0</v>
      </c>
      <c r="P1797" s="797"/>
      <c r="Q1797" s="797">
        <v>0</v>
      </c>
      <c r="R1797" s="797"/>
      <c r="S1797" s="790">
        <f t="shared" si="32"/>
        <v>1</v>
      </c>
      <c r="T1797" s="797"/>
      <c r="U1797" s="797"/>
    </row>
    <row r="1798" spans="1:21" ht="16.2" thickBot="1">
      <c r="A1798" s="797" t="s">
        <v>182</v>
      </c>
      <c r="B1798" s="797"/>
      <c r="C1798" t="s">
        <v>776</v>
      </c>
      <c r="D1798" s="797"/>
      <c r="E1798" s="797"/>
      <c r="F1798" s="787" t="str">
        <f>IF($E1798 = "", "", VLOOKUP($E1798,'[1]levels of intervention'!$A$1:$B$12,2,FALSE))</f>
        <v/>
      </c>
      <c r="G1798" s="797"/>
      <c r="H1798" s="797" t="s">
        <v>1242</v>
      </c>
      <c r="I1798" s="797"/>
      <c r="J1798" s="797"/>
      <c r="K1798" s="797"/>
      <c r="L1798" s="797"/>
      <c r="M1798" s="797"/>
      <c r="N1798" s="797"/>
      <c r="O1798" s="797">
        <v>0</v>
      </c>
      <c r="P1798" s="797"/>
      <c r="Q1798" s="797">
        <v>0</v>
      </c>
      <c r="R1798" s="797"/>
      <c r="S1798" s="790">
        <f t="shared" si="32"/>
        <v>1</v>
      </c>
      <c r="T1798" s="797"/>
      <c r="U1798" s="797"/>
    </row>
    <row r="1799" spans="1:21" ht="16.2" thickBot="1">
      <c r="A1799" s="797" t="s">
        <v>182</v>
      </c>
      <c r="B1799" s="797"/>
      <c r="C1799" t="s">
        <v>776</v>
      </c>
      <c r="D1799" s="797"/>
      <c r="E1799" s="797"/>
      <c r="F1799" s="787" t="str">
        <f>IF($E1799 = "", "", VLOOKUP($E1799,'[1]levels of intervention'!$A$1:$B$12,2,FALSE))</f>
        <v/>
      </c>
      <c r="G1799" s="797"/>
      <c r="H1799" s="797" t="s">
        <v>1247</v>
      </c>
      <c r="I1799" s="797"/>
      <c r="J1799" s="797"/>
      <c r="K1799" s="797"/>
      <c r="L1799" s="797"/>
      <c r="M1799" s="797"/>
      <c r="N1799" s="797"/>
      <c r="O1799" s="797">
        <v>0</v>
      </c>
      <c r="P1799" s="797"/>
      <c r="Q1799" s="797">
        <v>0</v>
      </c>
      <c r="R1799" s="797"/>
      <c r="S1799" s="790">
        <f t="shared" si="32"/>
        <v>1</v>
      </c>
      <c r="T1799" s="797"/>
      <c r="U1799" s="797"/>
    </row>
    <row r="1800" spans="1:21" ht="31.8" thickBot="1">
      <c r="A1800" s="797" t="s">
        <v>182</v>
      </c>
      <c r="B1800" s="797"/>
      <c r="C1800" t="s">
        <v>776</v>
      </c>
      <c r="D1800" s="797"/>
      <c r="E1800" s="797"/>
      <c r="F1800" s="787" t="str">
        <f>IF($E1800 = "", "", VLOOKUP($E1800,'[1]levels of intervention'!$A$1:$B$12,2,FALSE))</f>
        <v/>
      </c>
      <c r="G1800" s="797"/>
      <c r="H1800" s="797" t="s">
        <v>1246</v>
      </c>
      <c r="I1800" s="797"/>
      <c r="J1800" s="797"/>
      <c r="K1800" s="797"/>
      <c r="L1800" s="797"/>
      <c r="M1800" s="797"/>
      <c r="N1800" s="797"/>
      <c r="O1800" s="797">
        <v>0</v>
      </c>
      <c r="P1800" s="797"/>
      <c r="Q1800" s="797">
        <v>0</v>
      </c>
      <c r="R1800" s="797"/>
      <c r="S1800" s="790">
        <f t="shared" si="32"/>
        <v>1</v>
      </c>
      <c r="T1800" s="797"/>
      <c r="U1800" s="797"/>
    </row>
    <row r="1801" spans="1:21" ht="16.2" thickBot="1">
      <c r="A1801" s="797" t="s">
        <v>182</v>
      </c>
      <c r="B1801" s="797"/>
      <c r="C1801" t="s">
        <v>776</v>
      </c>
      <c r="D1801" s="797"/>
      <c r="E1801" s="797"/>
      <c r="F1801" s="787" t="str">
        <f>IF($E1801 = "", "", VLOOKUP($E1801,'[1]levels of intervention'!$A$1:$B$12,2,FALSE))</f>
        <v/>
      </c>
      <c r="G1801" s="797"/>
      <c r="H1801" s="797" t="s">
        <v>1245</v>
      </c>
      <c r="I1801" s="797"/>
      <c r="J1801" s="797"/>
      <c r="K1801" s="797"/>
      <c r="L1801" s="797"/>
      <c r="M1801" s="797"/>
      <c r="N1801" s="797"/>
      <c r="O1801" s="797">
        <v>0</v>
      </c>
      <c r="P1801" s="797"/>
      <c r="Q1801" s="797">
        <v>0</v>
      </c>
      <c r="R1801" s="797"/>
      <c r="S1801" s="790">
        <f t="shared" si="32"/>
        <v>1</v>
      </c>
      <c r="T1801" s="797"/>
      <c r="U1801" s="797"/>
    </row>
    <row r="1802" spans="1:21" ht="31.8" thickBot="1">
      <c r="A1802" s="785" t="s">
        <v>182</v>
      </c>
      <c r="B1802" s="786"/>
      <c r="C1802" t="s">
        <v>776</v>
      </c>
      <c r="D1802" s="787"/>
      <c r="E1802" s="787"/>
      <c r="F1802" s="787" t="str">
        <f>IF($E1802 = "", "", VLOOKUP($E1802,'[1]levels of intervention'!$A$1:$B$12,2,FALSE))</f>
        <v/>
      </c>
      <c r="G1802" s="789"/>
      <c r="H1802" s="789" t="s">
        <v>2831</v>
      </c>
      <c r="I1802" s="789" t="s">
        <v>1358</v>
      </c>
      <c r="J1802" s="789" t="s">
        <v>2823</v>
      </c>
      <c r="K1802" s="789" t="s">
        <v>1578</v>
      </c>
      <c r="L1802" s="789"/>
      <c r="M1802" s="789"/>
      <c r="N1802" s="789"/>
      <c r="O1802" s="789">
        <v>0</v>
      </c>
      <c r="P1802" s="789"/>
      <c r="Q1802" s="789">
        <v>0</v>
      </c>
      <c r="R1802" s="789"/>
      <c r="S1802" s="790">
        <f t="shared" si="32"/>
        <v>1</v>
      </c>
      <c r="T1802" s="789"/>
      <c r="U1802" s="789"/>
    </row>
    <row r="1803" spans="1:21" ht="78.599999999999994" thickBot="1">
      <c r="A1803" s="785" t="s">
        <v>182</v>
      </c>
      <c r="B1803" s="786" t="s">
        <v>2832</v>
      </c>
      <c r="C1803" s="787" t="s">
        <v>785</v>
      </c>
      <c r="D1803" s="787" t="s">
        <v>785</v>
      </c>
      <c r="E1803" s="803" t="s">
        <v>2605</v>
      </c>
      <c r="F1803" s="787" t="str">
        <f>IF($E1803 = "", "", VLOOKUP($E1803,'[1]levels of intervention'!$A$1:$B$12,2,FALSE))</f>
        <v>community/primary</v>
      </c>
      <c r="G1803" s="789"/>
      <c r="H1803" s="789" t="s">
        <v>2833</v>
      </c>
      <c r="I1803" s="789" t="s">
        <v>1358</v>
      </c>
      <c r="J1803" s="789"/>
      <c r="K1803" s="789">
        <v>1</v>
      </c>
      <c r="L1803" s="789"/>
      <c r="M1803" s="789">
        <v>1</v>
      </c>
      <c r="N1803" s="789"/>
      <c r="O1803" s="789">
        <v>1</v>
      </c>
      <c r="P1803" s="789">
        <v>29561.88</v>
      </c>
      <c r="Q1803" s="793">
        <v>29561.88</v>
      </c>
      <c r="R1803" s="789"/>
      <c r="S1803" s="790">
        <f t="shared" si="32"/>
        <v>1</v>
      </c>
      <c r="T1803" s="789"/>
      <c r="U1803" s="789"/>
    </row>
    <row r="1804" spans="1:21" ht="31.8" thickBot="1">
      <c r="A1804" s="785" t="s">
        <v>182</v>
      </c>
      <c r="B1804" s="786"/>
      <c r="C1804" s="787" t="s">
        <v>785</v>
      </c>
      <c r="D1804" s="787"/>
      <c r="E1804" s="787"/>
      <c r="F1804" s="787" t="str">
        <f>IF($E1804 = "", "", VLOOKUP($E1804,'[1]levels of intervention'!$A$1:$B$12,2,FALSE))</f>
        <v/>
      </c>
      <c r="G1804" s="789"/>
      <c r="H1804" s="789" t="s">
        <v>1266</v>
      </c>
      <c r="I1804" s="789"/>
      <c r="J1804" s="789"/>
      <c r="K1804" s="789">
        <v>1</v>
      </c>
      <c r="L1804" s="789"/>
      <c r="M1804" s="789">
        <v>1</v>
      </c>
      <c r="N1804" s="789"/>
      <c r="O1804" s="789">
        <v>1</v>
      </c>
      <c r="P1804" s="789"/>
      <c r="Q1804" s="789">
        <v>0</v>
      </c>
      <c r="R1804" s="789"/>
      <c r="S1804" s="790">
        <f t="shared" si="32"/>
        <v>1</v>
      </c>
      <c r="T1804" s="789"/>
      <c r="U1804" s="789" t="s">
        <v>2827</v>
      </c>
    </row>
    <row r="1805" spans="1:21" ht="94.2" thickBot="1">
      <c r="A1805" s="785" t="s">
        <v>182</v>
      </c>
      <c r="B1805" s="786"/>
      <c r="C1805" s="787" t="s">
        <v>785</v>
      </c>
      <c r="D1805" s="787"/>
      <c r="E1805" s="787"/>
      <c r="F1805" s="787" t="str">
        <f>IF($E1805 = "", "", VLOOKUP($E1805,'[1]levels of intervention'!$A$1:$B$12,2,FALSE))</f>
        <v/>
      </c>
      <c r="G1805" s="789"/>
      <c r="H1805" s="789" t="s">
        <v>932</v>
      </c>
      <c r="I1805" s="789" t="s">
        <v>1331</v>
      </c>
      <c r="J1805" s="789"/>
      <c r="K1805" s="789">
        <v>2</v>
      </c>
      <c r="L1805" s="789"/>
      <c r="M1805" s="789">
        <v>1</v>
      </c>
      <c r="N1805" s="789"/>
      <c r="O1805" s="789">
        <v>2</v>
      </c>
      <c r="P1805" s="789">
        <v>37.690399999999997</v>
      </c>
      <c r="Q1805" s="789">
        <v>75.38</v>
      </c>
      <c r="R1805" s="789"/>
      <c r="S1805" s="790">
        <f t="shared" si="32"/>
        <v>1</v>
      </c>
      <c r="T1805" s="789"/>
      <c r="U1805" s="789"/>
    </row>
    <row r="1806" spans="1:21" ht="16.2" thickBot="1">
      <c r="A1806" s="797" t="s">
        <v>182</v>
      </c>
      <c r="B1806" s="797"/>
      <c r="C1806" s="787" t="s">
        <v>785</v>
      </c>
      <c r="D1806" s="797"/>
      <c r="E1806" s="797"/>
      <c r="F1806" s="787" t="str">
        <f>IF($E1806 = "", "", VLOOKUP($E1806,'[1]levels of intervention'!$A$1:$B$12,2,FALSE))</f>
        <v/>
      </c>
      <c r="G1806" s="797"/>
      <c r="H1806" s="797" t="s">
        <v>2834</v>
      </c>
      <c r="I1806" s="797" t="s">
        <v>1358</v>
      </c>
      <c r="J1806" s="797"/>
      <c r="K1806" s="797"/>
      <c r="L1806" s="797"/>
      <c r="M1806" s="797"/>
      <c r="N1806" s="797"/>
      <c r="O1806" s="797">
        <v>0</v>
      </c>
      <c r="P1806" s="797"/>
      <c r="Q1806" s="797">
        <v>0</v>
      </c>
      <c r="R1806" s="797"/>
      <c r="S1806" s="790">
        <f t="shared" si="32"/>
        <v>1</v>
      </c>
      <c r="T1806" s="797"/>
      <c r="U1806" s="797"/>
    </row>
    <row r="1807" spans="1:21" ht="31.8" thickBot="1">
      <c r="A1807" s="785" t="s">
        <v>182</v>
      </c>
      <c r="B1807" s="786"/>
      <c r="C1807" s="787" t="s">
        <v>785</v>
      </c>
      <c r="D1807" s="787"/>
      <c r="E1807" s="787"/>
      <c r="F1807" s="787" t="str">
        <f>IF($E1807 = "", "", VLOOKUP($E1807,'[1]levels of intervention'!$A$1:$B$12,2,FALSE))</f>
        <v/>
      </c>
      <c r="G1807" s="789"/>
      <c r="H1807" s="789" t="s">
        <v>2835</v>
      </c>
      <c r="I1807" s="789" t="s">
        <v>1358</v>
      </c>
      <c r="J1807" s="789" t="s">
        <v>2629</v>
      </c>
      <c r="K1807" s="789" t="s">
        <v>1578</v>
      </c>
      <c r="L1807" s="789"/>
      <c r="M1807" s="789"/>
      <c r="N1807" s="789"/>
      <c r="O1807" s="789">
        <v>0</v>
      </c>
      <c r="P1807" s="789"/>
      <c r="Q1807" s="789">
        <v>0</v>
      </c>
      <c r="R1807" s="789"/>
      <c r="S1807" s="790">
        <f t="shared" si="32"/>
        <v>1</v>
      </c>
      <c r="T1807" s="789"/>
      <c r="U1807" s="789"/>
    </row>
    <row r="1808" spans="1:21" ht="35.4" thickBot="1">
      <c r="A1808" s="785" t="s">
        <v>187</v>
      </c>
      <c r="B1808" s="786" t="s">
        <v>2587</v>
      </c>
      <c r="C1808" s="787" t="s">
        <v>791</v>
      </c>
      <c r="D1808" s="787" t="s">
        <v>791</v>
      </c>
      <c r="E1808" s="803" t="s">
        <v>2836</v>
      </c>
      <c r="F1808" s="787" t="str">
        <f>IF($E1808 = "", "", VLOOKUP($E1808,'[1]levels of intervention'!$A$1:$B$12,2,FALSE))</f>
        <v>all</v>
      </c>
      <c r="G1808" s="789"/>
      <c r="H1808" s="789" t="s">
        <v>2837</v>
      </c>
      <c r="I1808" s="789" t="s">
        <v>1358</v>
      </c>
      <c r="J1808" s="789">
        <v>1</v>
      </c>
      <c r="K1808" s="789" t="s">
        <v>1578</v>
      </c>
      <c r="L1808" s="789"/>
      <c r="M1808" s="789"/>
      <c r="N1808" s="789"/>
      <c r="O1808" s="789">
        <v>0</v>
      </c>
      <c r="P1808" s="789"/>
      <c r="Q1808" s="789">
        <v>0</v>
      </c>
      <c r="R1808" s="789"/>
      <c r="S1808" s="790">
        <f t="shared" si="32"/>
        <v>1</v>
      </c>
      <c r="T1808" s="789"/>
      <c r="U1808" s="789"/>
    </row>
    <row r="1809" spans="1:21" ht="94.2" thickBot="1">
      <c r="A1809" s="791" t="s">
        <v>187</v>
      </c>
      <c r="B1809" s="786"/>
      <c r="C1809" s="787" t="s">
        <v>791</v>
      </c>
      <c r="D1809" s="787"/>
      <c r="E1809" s="787"/>
      <c r="F1809" s="787" t="str">
        <f>IF($E1809 = "", "", VLOOKUP($E1809,'[1]levels of intervention'!$A$1:$B$12,2,FALSE))</f>
        <v/>
      </c>
      <c r="G1809" s="789"/>
      <c r="H1809" s="789" t="s">
        <v>932</v>
      </c>
      <c r="I1809" s="789" t="s">
        <v>1331</v>
      </c>
      <c r="J1809" s="789"/>
      <c r="K1809" s="789">
        <v>1</v>
      </c>
      <c r="L1809" s="789"/>
      <c r="M1809" s="789">
        <v>1</v>
      </c>
      <c r="N1809" s="789"/>
      <c r="O1809" s="789">
        <v>1</v>
      </c>
      <c r="P1809" s="789">
        <v>37.690399999999997</v>
      </c>
      <c r="Q1809" s="789">
        <v>37.69</v>
      </c>
      <c r="R1809" s="789"/>
      <c r="S1809" s="790">
        <f t="shared" si="32"/>
        <v>1</v>
      </c>
      <c r="T1809" s="789"/>
      <c r="U1809" s="789"/>
    </row>
    <row r="1810" spans="1:21" ht="63" thickBot="1">
      <c r="A1810" s="791" t="s">
        <v>187</v>
      </c>
      <c r="B1810" s="786"/>
      <c r="C1810" s="787" t="s">
        <v>791</v>
      </c>
      <c r="D1810" s="787"/>
      <c r="E1810" s="787"/>
      <c r="F1810" s="787" t="str">
        <f>IF($E1810 = "", "", VLOOKUP($E1810,'[1]levels of intervention'!$A$1:$B$12,2,FALSE))</f>
        <v/>
      </c>
      <c r="G1810" s="789"/>
      <c r="H1810" s="789" t="s">
        <v>1119</v>
      </c>
      <c r="I1810" s="789" t="s">
        <v>1331</v>
      </c>
      <c r="J1810" s="789"/>
      <c r="K1810" s="789">
        <v>1</v>
      </c>
      <c r="L1810" s="789"/>
      <c r="M1810" s="789">
        <v>1</v>
      </c>
      <c r="N1810" s="789"/>
      <c r="O1810" s="789">
        <v>1</v>
      </c>
      <c r="P1810" s="789">
        <v>231.934</v>
      </c>
      <c r="Q1810" s="789">
        <v>231.93</v>
      </c>
      <c r="R1810" s="789"/>
      <c r="S1810" s="790">
        <f t="shared" si="32"/>
        <v>1</v>
      </c>
      <c r="T1810" s="789"/>
      <c r="U1810" s="789"/>
    </row>
    <row r="1811" spans="1:21" ht="16.2" thickBot="1">
      <c r="A1811" s="798" t="s">
        <v>187</v>
      </c>
      <c r="B1811" s="797"/>
      <c r="C1811" s="787" t="s">
        <v>791</v>
      </c>
      <c r="D1811" s="797"/>
      <c r="E1811" s="797"/>
      <c r="F1811" s="787" t="str">
        <f>IF($E1811 = "", "", VLOOKUP($E1811,'[1]levels of intervention'!$A$1:$B$12,2,FALSE))</f>
        <v/>
      </c>
      <c r="G1811" s="797"/>
      <c r="H1811" s="797" t="s">
        <v>1276</v>
      </c>
      <c r="I1811" s="797" t="s">
        <v>1358</v>
      </c>
      <c r="J1811" s="797"/>
      <c r="K1811" s="797"/>
      <c r="L1811" s="797"/>
      <c r="M1811" s="797"/>
      <c r="N1811" s="797"/>
      <c r="O1811" s="797">
        <v>0</v>
      </c>
      <c r="P1811" s="797"/>
      <c r="Q1811" s="797">
        <v>0</v>
      </c>
      <c r="R1811" s="797"/>
      <c r="S1811" s="790">
        <f t="shared" si="32"/>
        <v>1</v>
      </c>
      <c r="T1811" s="797"/>
      <c r="U1811" s="797"/>
    </row>
    <row r="1812" spans="1:21" ht="16.2" thickBot="1">
      <c r="A1812" s="798" t="s">
        <v>187</v>
      </c>
      <c r="B1812" s="797"/>
      <c r="C1812" s="787" t="s">
        <v>791</v>
      </c>
      <c r="D1812" s="797"/>
      <c r="E1812" s="797"/>
      <c r="F1812" s="787" t="str">
        <f>IF($E1812 = "", "", VLOOKUP($E1812,'[1]levels of intervention'!$A$1:$B$12,2,FALSE))</f>
        <v/>
      </c>
      <c r="G1812" s="797"/>
      <c r="H1812" s="797" t="s">
        <v>2838</v>
      </c>
      <c r="I1812" s="797" t="s">
        <v>1358</v>
      </c>
      <c r="J1812" s="797"/>
      <c r="K1812" s="797"/>
      <c r="L1812" s="797"/>
      <c r="M1812" s="797"/>
      <c r="N1812" s="797"/>
      <c r="O1812" s="797">
        <v>0</v>
      </c>
      <c r="P1812" s="797"/>
      <c r="Q1812" s="797">
        <v>0</v>
      </c>
      <c r="R1812" s="797"/>
      <c r="S1812" s="790">
        <f t="shared" si="32"/>
        <v>1</v>
      </c>
      <c r="T1812" s="797"/>
      <c r="U1812" s="797"/>
    </row>
    <row r="1813" spans="1:21" ht="18" thickBot="1">
      <c r="A1813" s="791" t="s">
        <v>187</v>
      </c>
      <c r="B1813" s="786"/>
      <c r="C1813" s="787" t="s">
        <v>791</v>
      </c>
      <c r="D1813" s="787"/>
      <c r="E1813" s="787"/>
      <c r="F1813" s="787" t="str">
        <f>IF($E1813 = "", "", VLOOKUP($E1813,'[1]levels of intervention'!$A$1:$B$12,2,FALSE))</f>
        <v/>
      </c>
      <c r="G1813" s="789"/>
      <c r="H1813" s="789" t="s">
        <v>2839</v>
      </c>
      <c r="I1813" s="789" t="s">
        <v>1358</v>
      </c>
      <c r="J1813" s="789" t="s">
        <v>2629</v>
      </c>
      <c r="K1813" s="789" t="s">
        <v>1578</v>
      </c>
      <c r="L1813" s="789"/>
      <c r="M1813" s="789"/>
      <c r="N1813" s="789"/>
      <c r="O1813" s="789">
        <v>0</v>
      </c>
      <c r="P1813" s="789"/>
      <c r="Q1813" s="789">
        <v>0</v>
      </c>
      <c r="R1813" s="789"/>
      <c r="S1813" s="790">
        <f t="shared" si="32"/>
        <v>1</v>
      </c>
      <c r="T1813" s="789"/>
      <c r="U1813" s="789"/>
    </row>
    <row r="1814" spans="1:21" ht="18" thickBot="1">
      <c r="A1814" s="791" t="s">
        <v>187</v>
      </c>
      <c r="B1814" s="786"/>
      <c r="C1814" s="787" t="s">
        <v>791</v>
      </c>
      <c r="D1814" s="787"/>
      <c r="E1814" s="787"/>
      <c r="F1814" s="787" t="str">
        <f>IF($E1814 = "", "", VLOOKUP($E1814,'[1]levels of intervention'!$A$1:$B$12,2,FALSE))</f>
        <v/>
      </c>
      <c r="G1814" s="789"/>
      <c r="H1814" s="789" t="s">
        <v>2840</v>
      </c>
      <c r="I1814" s="789" t="s">
        <v>1358</v>
      </c>
      <c r="J1814" s="789" t="s">
        <v>2629</v>
      </c>
      <c r="K1814" s="789" t="s">
        <v>1578</v>
      </c>
      <c r="L1814" s="789"/>
      <c r="M1814" s="789"/>
      <c r="N1814" s="789"/>
      <c r="O1814" s="789">
        <v>0</v>
      </c>
      <c r="P1814" s="789"/>
      <c r="Q1814" s="789">
        <v>0</v>
      </c>
      <c r="R1814" s="789"/>
      <c r="S1814" s="790">
        <f t="shared" si="32"/>
        <v>1</v>
      </c>
      <c r="T1814" s="789"/>
      <c r="U1814" s="789"/>
    </row>
    <row r="1815" spans="1:21" ht="16.2" thickBot="1">
      <c r="A1815" s="798" t="s">
        <v>187</v>
      </c>
      <c r="B1815" s="797"/>
      <c r="C1815" s="811" t="s">
        <v>788</v>
      </c>
      <c r="D1815" s="797" t="s">
        <v>788</v>
      </c>
      <c r="E1815" s="798" t="s">
        <v>2836</v>
      </c>
      <c r="F1815" s="787" t="str">
        <f>IF($E1815 = "", "", VLOOKUP($E1815,'[1]levels of intervention'!$A$1:$B$12,2,FALSE))</f>
        <v>all</v>
      </c>
      <c r="G1815" s="797"/>
      <c r="H1815" s="797" t="s">
        <v>1275</v>
      </c>
      <c r="I1815" s="797"/>
      <c r="J1815" s="797"/>
      <c r="K1815" s="797"/>
      <c r="L1815" s="797"/>
      <c r="M1815" s="797"/>
      <c r="N1815" s="797"/>
      <c r="O1815" s="797">
        <v>0</v>
      </c>
      <c r="P1815" s="797"/>
      <c r="Q1815" s="797">
        <v>0</v>
      </c>
      <c r="R1815" s="797"/>
      <c r="S1815" s="790">
        <f t="shared" si="32"/>
        <v>1</v>
      </c>
      <c r="T1815" s="797"/>
      <c r="U1815" s="797"/>
    </row>
    <row r="1816" spans="1:21" ht="94.2" thickBot="1">
      <c r="A1816" s="791" t="s">
        <v>187</v>
      </c>
      <c r="B1816" s="786"/>
      <c r="C1816" s="811" t="s">
        <v>788</v>
      </c>
      <c r="D1816" s="787"/>
      <c r="E1816" s="787"/>
      <c r="F1816" s="787" t="str">
        <f>IF($E1816 = "", "", VLOOKUP($E1816,'[1]levels of intervention'!$A$1:$B$12,2,FALSE))</f>
        <v/>
      </c>
      <c r="G1816" s="789"/>
      <c r="H1816" s="789" t="s">
        <v>932</v>
      </c>
      <c r="I1816" s="789" t="s">
        <v>1331</v>
      </c>
      <c r="J1816" s="789"/>
      <c r="K1816" s="789">
        <v>1</v>
      </c>
      <c r="L1816" s="789"/>
      <c r="M1816" s="789">
        <v>1</v>
      </c>
      <c r="N1816" s="789"/>
      <c r="O1816" s="789">
        <v>1</v>
      </c>
      <c r="P1816" s="789">
        <v>37.690399999999997</v>
      </c>
      <c r="Q1816" s="789">
        <v>37.69</v>
      </c>
      <c r="R1816" s="789"/>
      <c r="S1816" s="790">
        <f t="shared" si="32"/>
        <v>1</v>
      </c>
      <c r="T1816" s="789"/>
      <c r="U1816" s="789"/>
    </row>
    <row r="1817" spans="1:21" ht="63" thickBot="1">
      <c r="A1817" s="791" t="s">
        <v>187</v>
      </c>
      <c r="B1817" s="786"/>
      <c r="C1817" s="811" t="s">
        <v>788</v>
      </c>
      <c r="D1817" s="787"/>
      <c r="E1817" s="787"/>
      <c r="F1817" s="787" t="str">
        <f>IF($E1817 = "", "", VLOOKUP($E1817,'[1]levels of intervention'!$A$1:$B$12,2,FALSE))</f>
        <v/>
      </c>
      <c r="G1817" s="789"/>
      <c r="H1817" s="789" t="s">
        <v>1119</v>
      </c>
      <c r="I1817" s="789" t="s">
        <v>1331</v>
      </c>
      <c r="J1817" s="789"/>
      <c r="K1817" s="789">
        <v>1</v>
      </c>
      <c r="L1817" s="789"/>
      <c r="M1817" s="789">
        <v>1</v>
      </c>
      <c r="N1817" s="789"/>
      <c r="O1817" s="789">
        <v>1</v>
      </c>
      <c r="P1817" s="789">
        <v>231.934</v>
      </c>
      <c r="Q1817" s="789">
        <v>231.93</v>
      </c>
      <c r="R1817" s="789"/>
      <c r="S1817" s="790">
        <f t="shared" si="32"/>
        <v>1</v>
      </c>
      <c r="T1817" s="789"/>
      <c r="U1817" s="789"/>
    </row>
    <row r="1818" spans="1:21" ht="31.8" thickBot="1">
      <c r="A1818" s="798" t="s">
        <v>187</v>
      </c>
      <c r="B1818" s="797"/>
      <c r="C1818" s="811" t="s">
        <v>788</v>
      </c>
      <c r="D1818" s="797"/>
      <c r="E1818" s="797"/>
      <c r="F1818" s="787" t="str">
        <f>IF($E1818 = "", "", VLOOKUP($E1818,'[1]levels of intervention'!$A$1:$B$12,2,FALSE))</f>
        <v/>
      </c>
      <c r="G1818" s="797"/>
      <c r="H1818" s="797" t="s">
        <v>1276</v>
      </c>
      <c r="I1818" s="797" t="s">
        <v>1331</v>
      </c>
      <c r="J1818" s="797"/>
      <c r="K1818" s="797"/>
      <c r="L1818" s="797"/>
      <c r="M1818" s="797"/>
      <c r="N1818" s="797"/>
      <c r="O1818" s="797">
        <v>0</v>
      </c>
      <c r="P1818" s="797"/>
      <c r="Q1818" s="797">
        <v>0</v>
      </c>
      <c r="R1818" s="797"/>
      <c r="S1818" s="790">
        <f t="shared" si="32"/>
        <v>1</v>
      </c>
      <c r="T1818" s="797"/>
      <c r="U1818" s="797"/>
    </row>
    <row r="1819" spans="1:21" ht="16.2" thickBot="1">
      <c r="A1819" s="798" t="s">
        <v>187</v>
      </c>
      <c r="B1819" s="797"/>
      <c r="C1819" s="811" t="s">
        <v>788</v>
      </c>
      <c r="D1819" s="797"/>
      <c r="E1819" s="797"/>
      <c r="F1819" s="787" t="str">
        <f>IF($E1819 = "", "", VLOOKUP($E1819,'[1]levels of intervention'!$A$1:$B$12,2,FALSE))</f>
        <v/>
      </c>
      <c r="G1819" s="797"/>
      <c r="H1819" s="797" t="s">
        <v>2838</v>
      </c>
      <c r="I1819" s="797" t="s">
        <v>1358</v>
      </c>
      <c r="J1819" s="797"/>
      <c r="K1819" s="797"/>
      <c r="L1819" s="797"/>
      <c r="M1819" s="797"/>
      <c r="N1819" s="797"/>
      <c r="O1819" s="797">
        <v>0</v>
      </c>
      <c r="P1819" s="797"/>
      <c r="Q1819" s="797">
        <v>0</v>
      </c>
      <c r="R1819" s="797"/>
      <c r="S1819" s="790">
        <f t="shared" si="32"/>
        <v>1</v>
      </c>
      <c r="T1819" s="797"/>
      <c r="U1819" s="797"/>
    </row>
    <row r="1820" spans="1:21" ht="18" thickBot="1">
      <c r="A1820" s="791" t="s">
        <v>187</v>
      </c>
      <c r="B1820" s="786"/>
      <c r="C1820" s="811" t="s">
        <v>788</v>
      </c>
      <c r="D1820" s="787"/>
      <c r="E1820" s="787"/>
      <c r="F1820" s="787" t="str">
        <f>IF($E1820 = "", "", VLOOKUP($E1820,'[1]levels of intervention'!$A$1:$B$12,2,FALSE))</f>
        <v/>
      </c>
      <c r="G1820" s="789"/>
      <c r="H1820" s="789" t="s">
        <v>2841</v>
      </c>
      <c r="I1820" s="789" t="s">
        <v>1358</v>
      </c>
      <c r="J1820" s="789" t="s">
        <v>2629</v>
      </c>
      <c r="K1820" s="789" t="s">
        <v>1578</v>
      </c>
      <c r="L1820" s="789"/>
      <c r="M1820" s="789"/>
      <c r="N1820" s="789"/>
      <c r="O1820" s="789">
        <v>0</v>
      </c>
      <c r="P1820" s="789"/>
      <c r="Q1820" s="789">
        <v>0</v>
      </c>
      <c r="R1820" s="789"/>
      <c r="S1820" s="790">
        <f t="shared" si="32"/>
        <v>1</v>
      </c>
      <c r="T1820" s="789"/>
      <c r="U1820" s="789"/>
    </row>
    <row r="1821" spans="1:21" ht="16.2" thickBot="1">
      <c r="A1821" s="798" t="s">
        <v>187</v>
      </c>
      <c r="B1821" s="797"/>
      <c r="C1821" s="811" t="s">
        <v>788</v>
      </c>
      <c r="D1821" s="797"/>
      <c r="E1821" s="797"/>
      <c r="F1821" s="787" t="str">
        <f>IF($E1821 = "", "", VLOOKUP($E1821,'[1]levels of intervention'!$A$1:$B$12,2,FALSE))</f>
        <v/>
      </c>
      <c r="G1821" s="797"/>
      <c r="H1821" s="797" t="s">
        <v>2842</v>
      </c>
      <c r="I1821" s="797" t="s">
        <v>1358</v>
      </c>
      <c r="J1821" s="797"/>
      <c r="K1821" s="797"/>
      <c r="L1821" s="797"/>
      <c r="M1821" s="797"/>
      <c r="N1821" s="797"/>
      <c r="O1821" s="797">
        <v>0</v>
      </c>
      <c r="P1821" s="797"/>
      <c r="Q1821" s="797">
        <v>0</v>
      </c>
      <c r="R1821" s="797"/>
      <c r="S1821" s="790">
        <f t="shared" si="32"/>
        <v>1</v>
      </c>
      <c r="T1821" s="797"/>
      <c r="U1821" s="797"/>
    </row>
    <row r="1822" spans="1:21" ht="16.2" thickBot="1">
      <c r="A1822" s="798" t="s">
        <v>187</v>
      </c>
      <c r="B1822" s="797"/>
      <c r="C1822" s="811" t="s">
        <v>794</v>
      </c>
      <c r="D1822" s="797" t="s">
        <v>794</v>
      </c>
      <c r="E1822" s="797" t="s">
        <v>2632</v>
      </c>
      <c r="F1822" s="787" t="str">
        <f>IF($E1822 = "", "", VLOOKUP($E1822,'[1]levels of intervention'!$A$1:$B$12,2,FALSE))</f>
        <v>secondary/tertiary</v>
      </c>
      <c r="G1822" s="797"/>
      <c r="H1822" s="797" t="s">
        <v>2404</v>
      </c>
      <c r="I1822" s="797" t="s">
        <v>1358</v>
      </c>
      <c r="J1822" s="797"/>
      <c r="K1822" s="797"/>
      <c r="L1822" s="797"/>
      <c r="M1822" s="797"/>
      <c r="N1822" s="797"/>
      <c r="O1822" s="797">
        <v>0</v>
      </c>
      <c r="P1822" s="797"/>
      <c r="Q1822" s="797">
        <v>0</v>
      </c>
      <c r="R1822" s="797"/>
      <c r="S1822" s="790">
        <f t="shared" si="32"/>
        <v>1</v>
      </c>
      <c r="T1822" s="797"/>
      <c r="U1822" s="797"/>
    </row>
    <row r="1823" spans="1:21" ht="94.2" thickBot="1">
      <c r="A1823" s="791" t="s">
        <v>187</v>
      </c>
      <c r="B1823" s="786"/>
      <c r="C1823" s="811" t="s">
        <v>794</v>
      </c>
      <c r="D1823" s="787"/>
      <c r="E1823" s="787"/>
      <c r="F1823" s="787" t="str">
        <f>IF($E1823 = "", "", VLOOKUP($E1823,'[1]levels of intervention'!$A$1:$B$12,2,FALSE))</f>
        <v/>
      </c>
      <c r="G1823" s="789"/>
      <c r="H1823" s="789" t="s">
        <v>932</v>
      </c>
      <c r="I1823" s="789" t="s">
        <v>1331</v>
      </c>
      <c r="J1823" s="789"/>
      <c r="K1823" s="789">
        <v>1</v>
      </c>
      <c r="L1823" s="789"/>
      <c r="M1823" s="789">
        <v>1</v>
      </c>
      <c r="N1823" s="789"/>
      <c r="O1823" s="789">
        <v>1</v>
      </c>
      <c r="P1823" s="789">
        <v>37.690399999999997</v>
      </c>
      <c r="Q1823" s="789">
        <v>37.69</v>
      </c>
      <c r="R1823" s="789"/>
      <c r="S1823" s="790">
        <f t="shared" si="32"/>
        <v>1</v>
      </c>
      <c r="T1823" s="789"/>
      <c r="U1823" s="789"/>
    </row>
    <row r="1824" spans="1:21" ht="63" thickBot="1">
      <c r="A1824" s="791" t="s">
        <v>187</v>
      </c>
      <c r="B1824" s="786"/>
      <c r="C1824" s="811" t="s">
        <v>794</v>
      </c>
      <c r="D1824" s="787"/>
      <c r="E1824" s="787"/>
      <c r="F1824" s="787" t="str">
        <f>IF($E1824 = "", "", VLOOKUP($E1824,'[1]levels of intervention'!$A$1:$B$12,2,FALSE))</f>
        <v/>
      </c>
      <c r="G1824" s="789"/>
      <c r="H1824" s="789" t="s">
        <v>1119</v>
      </c>
      <c r="I1824" s="789" t="s">
        <v>1331</v>
      </c>
      <c r="J1824" s="789"/>
      <c r="K1824" s="789">
        <v>1</v>
      </c>
      <c r="L1824" s="789"/>
      <c r="M1824" s="789">
        <v>1</v>
      </c>
      <c r="N1824" s="789"/>
      <c r="O1824" s="789">
        <v>1</v>
      </c>
      <c r="P1824" s="789">
        <v>231.934</v>
      </c>
      <c r="Q1824" s="789">
        <v>231.93</v>
      </c>
      <c r="R1824" s="789"/>
      <c r="S1824" s="790">
        <f t="shared" si="32"/>
        <v>1</v>
      </c>
      <c r="T1824" s="789"/>
      <c r="U1824" s="789"/>
    </row>
    <row r="1825" spans="1:21" ht="18" thickBot="1">
      <c r="A1825" s="791" t="s">
        <v>187</v>
      </c>
      <c r="B1825" s="786"/>
      <c r="C1825" s="811" t="s">
        <v>794</v>
      </c>
      <c r="D1825" s="787"/>
      <c r="E1825" s="787"/>
      <c r="F1825" s="787" t="str">
        <f>IF($E1825 = "", "", VLOOKUP($E1825,'[1]levels of intervention'!$A$1:$B$12,2,FALSE))</f>
        <v/>
      </c>
      <c r="G1825" s="789"/>
      <c r="H1825" s="789" t="s">
        <v>2416</v>
      </c>
      <c r="I1825" s="789" t="s">
        <v>1358</v>
      </c>
      <c r="J1825" s="789" t="s">
        <v>2629</v>
      </c>
      <c r="K1825" s="789" t="s">
        <v>1578</v>
      </c>
      <c r="L1825" s="789"/>
      <c r="M1825" s="789"/>
      <c r="N1825" s="789"/>
      <c r="O1825" s="789">
        <v>0</v>
      </c>
      <c r="P1825" s="789"/>
      <c r="Q1825" s="789">
        <v>0</v>
      </c>
      <c r="R1825" s="789"/>
      <c r="S1825" s="790">
        <f t="shared" si="32"/>
        <v>1</v>
      </c>
      <c r="T1825" s="789"/>
      <c r="U1825" s="789"/>
    </row>
    <row r="1826" spans="1:21" ht="16.2" thickBot="1">
      <c r="A1826" s="798" t="s">
        <v>187</v>
      </c>
      <c r="B1826" s="797"/>
      <c r="C1826" s="811" t="s">
        <v>794</v>
      </c>
      <c r="D1826" s="797"/>
      <c r="E1826" s="797"/>
      <c r="F1826" s="787" t="str">
        <f>IF($E1826 = "", "", VLOOKUP($E1826,'[1]levels of intervention'!$A$1:$B$12,2,FALSE))</f>
        <v/>
      </c>
      <c r="G1826" s="833"/>
      <c r="H1826" s="797" t="s">
        <v>2843</v>
      </c>
      <c r="I1826" s="797" t="s">
        <v>1358</v>
      </c>
      <c r="J1826" s="797"/>
      <c r="K1826" s="797"/>
      <c r="L1826" s="797"/>
      <c r="M1826" s="797"/>
      <c r="N1826" s="797"/>
      <c r="O1826" s="797">
        <v>0</v>
      </c>
      <c r="P1826" s="797"/>
      <c r="Q1826" s="797">
        <v>0</v>
      </c>
      <c r="R1826" s="797"/>
      <c r="S1826" s="790">
        <f t="shared" si="32"/>
        <v>1</v>
      </c>
      <c r="T1826" s="797"/>
      <c r="U1826" s="797"/>
    </row>
    <row r="1827" spans="1:21" ht="109.8" thickBot="1">
      <c r="A1827" s="785" t="s">
        <v>187</v>
      </c>
      <c r="B1827" s="786" t="s">
        <v>139</v>
      </c>
      <c r="C1827" s="811" t="s">
        <v>188</v>
      </c>
      <c r="D1827" s="787" t="s">
        <v>2844</v>
      </c>
      <c r="E1827" s="834" t="s">
        <v>2845</v>
      </c>
      <c r="F1827" s="787" t="str">
        <f>IF($E1827 = "", "", VLOOKUP($E1827,'[1]levels of intervention'!$A$1:$B$12,2,FALSE))</f>
        <v>primary/secondary</v>
      </c>
      <c r="G1827" s="835" t="s">
        <v>188</v>
      </c>
      <c r="H1827" s="789" t="s">
        <v>1273</v>
      </c>
      <c r="I1827" s="789" t="s">
        <v>1331</v>
      </c>
      <c r="J1827" s="789" t="s">
        <v>2846</v>
      </c>
      <c r="K1827" s="822">
        <v>2</v>
      </c>
      <c r="L1827" s="789">
        <v>1</v>
      </c>
      <c r="M1827" s="789">
        <v>4</v>
      </c>
      <c r="N1827" s="789" t="s">
        <v>2298</v>
      </c>
      <c r="O1827" s="789">
        <v>8</v>
      </c>
      <c r="P1827" s="789">
        <v>961.36</v>
      </c>
      <c r="Q1827" s="793">
        <v>7690.88</v>
      </c>
      <c r="R1827" s="789"/>
      <c r="S1827" s="790">
        <f t="shared" si="32"/>
        <v>1</v>
      </c>
      <c r="T1827" s="789" t="s">
        <v>2847</v>
      </c>
      <c r="U1827" s="789" t="s">
        <v>2848</v>
      </c>
    </row>
    <row r="1828" spans="1:21" ht="109.8" thickBot="1">
      <c r="A1828" s="791" t="s">
        <v>187</v>
      </c>
      <c r="B1828" s="786"/>
      <c r="C1828" s="811" t="s">
        <v>188</v>
      </c>
      <c r="D1828" s="787" t="s">
        <v>2844</v>
      </c>
      <c r="E1828" s="787"/>
      <c r="F1828" s="787" t="str">
        <f>IF($E1828 = "", "", VLOOKUP($E1828,'[1]levels of intervention'!$A$1:$B$12,2,FALSE))</f>
        <v/>
      </c>
      <c r="G1828" s="789"/>
      <c r="H1828" s="789" t="s">
        <v>1272</v>
      </c>
      <c r="I1828" s="789" t="s">
        <v>1331</v>
      </c>
      <c r="J1828" s="789" t="s">
        <v>2849</v>
      </c>
      <c r="K1828" s="822">
        <v>4</v>
      </c>
      <c r="L1828" s="789">
        <v>1</v>
      </c>
      <c r="M1828" s="789">
        <v>4</v>
      </c>
      <c r="N1828" s="789" t="s">
        <v>2298</v>
      </c>
      <c r="O1828" s="789">
        <v>16</v>
      </c>
      <c r="P1828" s="789">
        <v>2061.23</v>
      </c>
      <c r="Q1828" s="793">
        <v>32979.68</v>
      </c>
      <c r="R1828" s="789"/>
      <c r="S1828" s="790">
        <f t="shared" si="32"/>
        <v>1</v>
      </c>
      <c r="T1828" s="789" t="s">
        <v>2850</v>
      </c>
      <c r="U1828" s="789" t="s">
        <v>2851</v>
      </c>
    </row>
    <row r="1829" spans="1:21" ht="94.2" thickBot="1">
      <c r="A1829" s="791" t="s">
        <v>187</v>
      </c>
      <c r="B1829" s="786"/>
      <c r="C1829" s="811" t="s">
        <v>188</v>
      </c>
      <c r="D1829" s="787" t="s">
        <v>2844</v>
      </c>
      <c r="E1829" s="787"/>
      <c r="F1829" s="787" t="str">
        <f>IF($E1829 = "", "", VLOOKUP($E1829,'[1]levels of intervention'!$A$1:$B$12,2,FALSE))</f>
        <v/>
      </c>
      <c r="G1829" s="789"/>
      <c r="H1829" s="789" t="s">
        <v>932</v>
      </c>
      <c r="I1829" s="789" t="s">
        <v>1331</v>
      </c>
      <c r="J1829" s="789" t="s">
        <v>1438</v>
      </c>
      <c r="K1829" s="822">
        <v>1</v>
      </c>
      <c r="L1829" s="789"/>
      <c r="M1829" s="789">
        <v>4</v>
      </c>
      <c r="N1829" s="789"/>
      <c r="O1829" s="789">
        <v>4</v>
      </c>
      <c r="P1829" s="789">
        <v>37.690399999999997</v>
      </c>
      <c r="Q1829" s="789">
        <v>150.76</v>
      </c>
      <c r="R1829" s="789"/>
      <c r="S1829" s="790">
        <f t="shared" si="32"/>
        <v>1</v>
      </c>
      <c r="T1829" s="789"/>
      <c r="U1829" s="789"/>
    </row>
    <row r="1830" spans="1:21" ht="63" thickBot="1">
      <c r="A1830" s="791" t="s">
        <v>187</v>
      </c>
      <c r="B1830" s="786"/>
      <c r="C1830" s="811" t="s">
        <v>188</v>
      </c>
      <c r="D1830" s="787" t="s">
        <v>2844</v>
      </c>
      <c r="E1830" s="787"/>
      <c r="F1830" s="787" t="str">
        <f>IF($E1830 = "", "", VLOOKUP($E1830,'[1]levels of intervention'!$A$1:$B$12,2,FALSE))</f>
        <v/>
      </c>
      <c r="G1830" s="789"/>
      <c r="H1830" s="789" t="s">
        <v>1119</v>
      </c>
      <c r="I1830" s="789" t="s">
        <v>1331</v>
      </c>
      <c r="J1830" s="789" t="s">
        <v>2400</v>
      </c>
      <c r="K1830" s="822">
        <v>1</v>
      </c>
      <c r="L1830" s="789"/>
      <c r="M1830" s="789">
        <v>20</v>
      </c>
      <c r="N1830" s="789" t="s">
        <v>2379</v>
      </c>
      <c r="O1830" s="789">
        <v>20</v>
      </c>
      <c r="P1830" s="789">
        <v>231.934</v>
      </c>
      <c r="Q1830" s="793">
        <v>4638.68</v>
      </c>
      <c r="R1830" s="789"/>
      <c r="S1830" s="790">
        <f t="shared" si="32"/>
        <v>1</v>
      </c>
      <c r="T1830" s="789"/>
      <c r="U1830" s="789"/>
    </row>
    <row r="1831" spans="1:21" ht="16.2" thickBot="1">
      <c r="A1831" s="798" t="s">
        <v>187</v>
      </c>
      <c r="B1831" s="797"/>
      <c r="C1831" s="811" t="s">
        <v>188</v>
      </c>
      <c r="D1831" s="797"/>
      <c r="E1831" s="797"/>
      <c r="F1831" s="787" t="str">
        <f>IF($E1831 = "", "", VLOOKUP($E1831,'[1]levels of intervention'!$A$1:$B$12,2,FALSE))</f>
        <v/>
      </c>
      <c r="G1831" s="797"/>
      <c r="H1831" s="797" t="s">
        <v>2852</v>
      </c>
      <c r="I1831" s="797" t="s">
        <v>1358</v>
      </c>
      <c r="J1831" s="798" t="s">
        <v>2384</v>
      </c>
      <c r="K1831" s="812"/>
      <c r="L1831" s="797"/>
      <c r="M1831" s="797" t="s">
        <v>1578</v>
      </c>
      <c r="N1831" s="797"/>
      <c r="O1831" s="797" t="e">
        <v>#REF!</v>
      </c>
      <c r="P1831" s="797"/>
      <c r="Q1831" s="797" t="e">
        <v>#REF!</v>
      </c>
      <c r="R1831" s="797"/>
      <c r="S1831" s="790">
        <f t="shared" si="32"/>
        <v>1</v>
      </c>
      <c r="T1831" s="797"/>
      <c r="U1831" s="797"/>
    </row>
    <row r="1832" spans="1:21" ht="16.2" thickBot="1">
      <c r="A1832" s="798" t="s">
        <v>187</v>
      </c>
      <c r="B1832" s="797"/>
      <c r="C1832" s="811" t="s">
        <v>188</v>
      </c>
      <c r="D1832" s="797"/>
      <c r="E1832" s="797"/>
      <c r="F1832" s="787" t="str">
        <f>IF($E1832 = "", "", VLOOKUP($E1832,'[1]levels of intervention'!$A$1:$B$12,2,FALSE))</f>
        <v/>
      </c>
      <c r="G1832" s="833"/>
      <c r="H1832" s="797" t="s">
        <v>2842</v>
      </c>
      <c r="I1832" s="797" t="s">
        <v>1358</v>
      </c>
      <c r="J1832" s="797"/>
      <c r="K1832" s="812"/>
      <c r="L1832" s="797"/>
      <c r="M1832" s="797"/>
      <c r="N1832" s="797"/>
      <c r="O1832" s="797" t="e">
        <v>#REF!</v>
      </c>
      <c r="P1832" s="797"/>
      <c r="Q1832" s="797" t="e">
        <v>#REF!</v>
      </c>
      <c r="R1832" s="797"/>
      <c r="S1832" s="790">
        <f t="shared" si="32"/>
        <v>1</v>
      </c>
      <c r="T1832" s="797"/>
      <c r="U1832" s="797"/>
    </row>
    <row r="1833" spans="1:21" ht="109.8" thickBot="1">
      <c r="A1833" s="791" t="s">
        <v>187</v>
      </c>
      <c r="B1833" s="786"/>
      <c r="C1833" s="811" t="s">
        <v>189</v>
      </c>
      <c r="D1833" s="787" t="s">
        <v>2853</v>
      </c>
      <c r="E1833" s="834" t="s">
        <v>2845</v>
      </c>
      <c r="F1833" s="787" t="str">
        <f>IF($E1833 = "", "", VLOOKUP($E1833,'[1]levels of intervention'!$A$1:$B$12,2,FALSE))</f>
        <v>primary/secondary</v>
      </c>
      <c r="G1833" s="835" t="s">
        <v>189</v>
      </c>
      <c r="H1833" s="789" t="s">
        <v>1273</v>
      </c>
      <c r="I1833" s="789" t="s">
        <v>1331</v>
      </c>
      <c r="J1833" s="789" t="s">
        <v>2846</v>
      </c>
      <c r="K1833" s="822">
        <v>2</v>
      </c>
      <c r="L1833" s="789">
        <v>1</v>
      </c>
      <c r="M1833" s="789">
        <v>4</v>
      </c>
      <c r="N1833" s="789" t="s">
        <v>2298</v>
      </c>
      <c r="O1833" s="789">
        <v>8</v>
      </c>
      <c r="P1833" s="789">
        <v>961.36</v>
      </c>
      <c r="Q1833" s="793">
        <v>7690.88</v>
      </c>
      <c r="R1833" s="789"/>
      <c r="S1833" s="790">
        <f t="shared" si="32"/>
        <v>1</v>
      </c>
      <c r="T1833" s="789" t="s">
        <v>2847</v>
      </c>
      <c r="U1833" s="789" t="s">
        <v>2848</v>
      </c>
    </row>
    <row r="1834" spans="1:21" ht="109.8" thickBot="1">
      <c r="A1834" s="791" t="s">
        <v>187</v>
      </c>
      <c r="B1834" s="786"/>
      <c r="C1834" s="811" t="s">
        <v>189</v>
      </c>
      <c r="D1834" s="787" t="s">
        <v>2853</v>
      </c>
      <c r="E1834" s="787"/>
      <c r="F1834" s="787" t="str">
        <f>IF($E1834 = "", "", VLOOKUP($E1834,'[1]levels of intervention'!$A$1:$B$12,2,FALSE))</f>
        <v/>
      </c>
      <c r="G1834" s="789"/>
      <c r="H1834" s="789" t="s">
        <v>1272</v>
      </c>
      <c r="I1834" s="789" t="s">
        <v>1331</v>
      </c>
      <c r="J1834" s="789" t="s">
        <v>2849</v>
      </c>
      <c r="K1834" s="822">
        <v>4</v>
      </c>
      <c r="L1834" s="789">
        <v>1</v>
      </c>
      <c r="M1834" s="789">
        <v>4</v>
      </c>
      <c r="N1834" s="789" t="s">
        <v>2298</v>
      </c>
      <c r="O1834" s="789">
        <v>16</v>
      </c>
      <c r="P1834" s="789">
        <v>2061.23</v>
      </c>
      <c r="Q1834" s="793">
        <v>32979.68</v>
      </c>
      <c r="R1834" s="789"/>
      <c r="S1834" s="790">
        <f t="shared" si="32"/>
        <v>1</v>
      </c>
      <c r="T1834" s="789" t="s">
        <v>2850</v>
      </c>
      <c r="U1834" s="789" t="s">
        <v>2851</v>
      </c>
    </row>
    <row r="1835" spans="1:21" ht="94.2" thickBot="1">
      <c r="A1835" s="791" t="s">
        <v>187</v>
      </c>
      <c r="B1835" s="786"/>
      <c r="C1835" s="811" t="s">
        <v>189</v>
      </c>
      <c r="D1835" s="787" t="s">
        <v>2853</v>
      </c>
      <c r="E1835" s="787"/>
      <c r="F1835" s="787" t="str">
        <f>IF($E1835 = "", "", VLOOKUP($E1835,'[1]levels of intervention'!$A$1:$B$12,2,FALSE))</f>
        <v/>
      </c>
      <c r="G1835" s="789"/>
      <c r="H1835" s="789" t="s">
        <v>932</v>
      </c>
      <c r="I1835" s="789" t="s">
        <v>1331</v>
      </c>
      <c r="J1835" s="789" t="s">
        <v>1438</v>
      </c>
      <c r="K1835" s="822">
        <v>1</v>
      </c>
      <c r="L1835" s="789"/>
      <c r="M1835" s="806">
        <v>4</v>
      </c>
      <c r="N1835" s="789"/>
      <c r="O1835" s="806">
        <v>4</v>
      </c>
      <c r="P1835" s="806">
        <v>37.690399999999997</v>
      </c>
      <c r="Q1835" s="806">
        <v>150.76</v>
      </c>
      <c r="R1835" s="789"/>
      <c r="S1835" s="790">
        <f t="shared" si="32"/>
        <v>1</v>
      </c>
      <c r="T1835" s="789"/>
      <c r="U1835" s="789"/>
    </row>
    <row r="1836" spans="1:21" ht="63" thickBot="1">
      <c r="A1836" s="791" t="s">
        <v>187</v>
      </c>
      <c r="B1836" s="786"/>
      <c r="C1836" s="811" t="s">
        <v>189</v>
      </c>
      <c r="D1836" s="787" t="s">
        <v>2853</v>
      </c>
      <c r="E1836" s="787"/>
      <c r="F1836" s="787" t="str">
        <f>IF($E1836 = "", "", VLOOKUP($E1836,'[1]levels of intervention'!$A$1:$B$12,2,FALSE))</f>
        <v/>
      </c>
      <c r="G1836" s="789"/>
      <c r="H1836" s="789" t="s">
        <v>1119</v>
      </c>
      <c r="I1836" s="789" t="s">
        <v>1331</v>
      </c>
      <c r="J1836" s="789" t="s">
        <v>2400</v>
      </c>
      <c r="K1836" s="822">
        <v>1</v>
      </c>
      <c r="L1836" s="789"/>
      <c r="M1836" s="806">
        <v>20</v>
      </c>
      <c r="N1836" s="789" t="s">
        <v>2379</v>
      </c>
      <c r="O1836" s="806">
        <v>20</v>
      </c>
      <c r="P1836" s="806">
        <v>231.934</v>
      </c>
      <c r="Q1836" s="808">
        <v>4638.68</v>
      </c>
      <c r="R1836" s="789"/>
      <c r="S1836" s="790">
        <f t="shared" si="32"/>
        <v>1</v>
      </c>
      <c r="T1836" s="789"/>
      <c r="U1836" s="789"/>
    </row>
    <row r="1837" spans="1:21" ht="16.2" thickBot="1">
      <c r="A1837" s="798" t="s">
        <v>187</v>
      </c>
      <c r="B1837" s="797"/>
      <c r="C1837" s="811" t="s">
        <v>189</v>
      </c>
      <c r="D1837" s="797"/>
      <c r="E1837" s="797"/>
      <c r="F1837" s="787" t="str">
        <f>IF($E1837 = "", "", VLOOKUP($E1837,'[1]levels of intervention'!$A$1:$B$12,2,FALSE))</f>
        <v/>
      </c>
      <c r="G1837" s="797"/>
      <c r="H1837" s="797" t="s">
        <v>2852</v>
      </c>
      <c r="I1837" s="797" t="s">
        <v>1358</v>
      </c>
      <c r="J1837" s="798" t="s">
        <v>2384</v>
      </c>
      <c r="K1837" s="812"/>
      <c r="L1837" s="797"/>
      <c r="M1837" s="797" t="s">
        <v>1578</v>
      </c>
      <c r="N1837" s="797"/>
      <c r="O1837" s="797" t="e">
        <v>#REF!</v>
      </c>
      <c r="P1837" s="797"/>
      <c r="Q1837" s="797" t="e">
        <v>#REF!</v>
      </c>
      <c r="R1837" s="797"/>
      <c r="S1837" s="790">
        <f t="shared" si="32"/>
        <v>1</v>
      </c>
      <c r="T1837" s="797"/>
      <c r="U1837" s="797"/>
    </row>
    <row r="1838" spans="1:21" ht="16.2" thickBot="1">
      <c r="A1838" s="798" t="s">
        <v>187</v>
      </c>
      <c r="B1838" s="797"/>
      <c r="C1838" s="811" t="s">
        <v>189</v>
      </c>
      <c r="D1838" s="797"/>
      <c r="E1838" s="797"/>
      <c r="F1838" s="787" t="str">
        <f>IF($E1838 = "", "", VLOOKUP($E1838,'[1]levels of intervention'!$A$1:$B$12,2,FALSE))</f>
        <v/>
      </c>
      <c r="G1838" s="797"/>
      <c r="H1838" s="797" t="s">
        <v>2842</v>
      </c>
      <c r="I1838" s="797" t="s">
        <v>1358</v>
      </c>
      <c r="J1838" s="797"/>
      <c r="K1838" s="812"/>
      <c r="L1838" s="797"/>
      <c r="M1838" s="797"/>
      <c r="N1838" s="797"/>
      <c r="O1838" s="797" t="e">
        <v>#REF!</v>
      </c>
      <c r="P1838" s="797"/>
      <c r="Q1838" s="797" t="e">
        <v>#REF!</v>
      </c>
      <c r="R1838" s="797"/>
      <c r="S1838" s="790">
        <f t="shared" si="32"/>
        <v>1</v>
      </c>
      <c r="T1838" s="797"/>
      <c r="U1838" s="797"/>
    </row>
    <row r="1839" spans="1:21" ht="47.4" thickBot="1">
      <c r="A1839" s="791" t="s">
        <v>187</v>
      </c>
      <c r="B1839" s="786"/>
      <c r="C1839" s="811" t="s">
        <v>786</v>
      </c>
      <c r="D1839" s="787" t="s">
        <v>2854</v>
      </c>
      <c r="E1839" s="787" t="s">
        <v>1637</v>
      </c>
      <c r="F1839" s="787" t="str">
        <f>IF($E1839 = "", "", VLOOKUP($E1839,'[1]levels of intervention'!$A$1:$B$12,2,FALSE))</f>
        <v>secondary</v>
      </c>
      <c r="G1839" s="789"/>
      <c r="H1839" s="789" t="s">
        <v>1269</v>
      </c>
      <c r="I1839" s="789" t="s">
        <v>1331</v>
      </c>
      <c r="J1839" s="789" t="s">
        <v>2855</v>
      </c>
      <c r="K1839" s="822">
        <v>5</v>
      </c>
      <c r="L1839" s="789">
        <v>1</v>
      </c>
      <c r="M1839" s="789">
        <v>7</v>
      </c>
      <c r="N1839" s="789" t="s">
        <v>1546</v>
      </c>
      <c r="O1839" s="789">
        <v>35</v>
      </c>
      <c r="P1839" s="789">
        <v>8.6300000000000008</v>
      </c>
      <c r="Q1839" s="789">
        <v>302.05</v>
      </c>
      <c r="R1839" s="789"/>
      <c r="S1839" s="790">
        <f t="shared" si="32"/>
        <v>1</v>
      </c>
      <c r="T1839" s="789"/>
      <c r="U1839" s="788" t="s">
        <v>2856</v>
      </c>
    </row>
    <row r="1840" spans="1:21" ht="78.599999999999994" thickBot="1">
      <c r="A1840" s="791" t="s">
        <v>187</v>
      </c>
      <c r="B1840" s="786"/>
      <c r="C1840" s="811" t="s">
        <v>786</v>
      </c>
      <c r="D1840" s="803" t="s">
        <v>2854</v>
      </c>
      <c r="E1840" s="787"/>
      <c r="F1840" s="787" t="str">
        <f>IF($E1840 = "", "", VLOOKUP($E1840,'[1]levels of intervention'!$A$1:$B$12,2,FALSE))</f>
        <v/>
      </c>
      <c r="G1840" s="789"/>
      <c r="H1840" s="789" t="s">
        <v>1268</v>
      </c>
      <c r="I1840" s="789" t="s">
        <v>1331</v>
      </c>
      <c r="J1840" s="789" t="s">
        <v>2857</v>
      </c>
      <c r="K1840" s="822">
        <v>2</v>
      </c>
      <c r="L1840" s="789"/>
      <c r="M1840" s="789">
        <v>3</v>
      </c>
      <c r="N1840" s="789" t="s">
        <v>1546</v>
      </c>
      <c r="O1840" s="789">
        <v>6</v>
      </c>
      <c r="P1840" s="789">
        <v>406.08</v>
      </c>
      <c r="Q1840" s="793">
        <v>2436.48</v>
      </c>
      <c r="R1840" s="789"/>
      <c r="S1840" s="790">
        <f t="shared" si="32"/>
        <v>1</v>
      </c>
      <c r="T1840" s="789"/>
      <c r="U1840" s="789"/>
    </row>
    <row r="1841" spans="1:21" ht="94.2" thickBot="1">
      <c r="A1841" s="791" t="s">
        <v>187</v>
      </c>
      <c r="B1841" s="786"/>
      <c r="C1841" s="811" t="s">
        <v>786</v>
      </c>
      <c r="D1841" s="803" t="s">
        <v>2854</v>
      </c>
      <c r="E1841" s="787"/>
      <c r="F1841" s="787" t="str">
        <f>IF($E1841 = "", "", VLOOKUP($E1841,'[1]levels of intervention'!$A$1:$B$12,2,FALSE))</f>
        <v/>
      </c>
      <c r="G1841" s="789"/>
      <c r="H1841" s="789" t="s">
        <v>833</v>
      </c>
      <c r="I1841" s="789" t="s">
        <v>1331</v>
      </c>
      <c r="J1841" s="789" t="s">
        <v>2119</v>
      </c>
      <c r="K1841" s="812">
        <v>7</v>
      </c>
      <c r="L1841" s="789"/>
      <c r="M1841" s="789">
        <v>10</v>
      </c>
      <c r="N1841" s="789" t="s">
        <v>1546</v>
      </c>
      <c r="O1841" s="789">
        <v>70</v>
      </c>
      <c r="P1841" s="789">
        <v>17.702000000000002</v>
      </c>
      <c r="Q1841" s="793">
        <v>1239.1400000000001</v>
      </c>
      <c r="R1841" s="812"/>
      <c r="S1841" s="790">
        <f t="shared" si="32"/>
        <v>1</v>
      </c>
      <c r="T1841" s="812"/>
      <c r="U1841" s="789"/>
    </row>
    <row r="1842" spans="1:21" ht="94.2" thickBot="1">
      <c r="A1842" s="791" t="s">
        <v>187</v>
      </c>
      <c r="B1842" s="786"/>
      <c r="C1842" s="811" t="s">
        <v>786</v>
      </c>
      <c r="D1842" s="803" t="s">
        <v>2854</v>
      </c>
      <c r="E1842" s="787"/>
      <c r="F1842" s="787" t="str">
        <f>IF($E1842 = "", "", VLOOKUP($E1842,'[1]levels of intervention'!$A$1:$B$12,2,FALSE))</f>
        <v/>
      </c>
      <c r="G1842" s="789"/>
      <c r="H1842" s="789" t="s">
        <v>932</v>
      </c>
      <c r="I1842" s="789" t="s">
        <v>1331</v>
      </c>
      <c r="J1842" s="789" t="s">
        <v>2858</v>
      </c>
      <c r="K1842" s="822">
        <v>1</v>
      </c>
      <c r="L1842" s="789"/>
      <c r="M1842" s="789">
        <v>5</v>
      </c>
      <c r="N1842" s="789"/>
      <c r="O1842" s="789">
        <v>5</v>
      </c>
      <c r="P1842" s="789">
        <v>37.690399999999997</v>
      </c>
      <c r="Q1842" s="789">
        <v>188.45</v>
      </c>
      <c r="R1842" s="812"/>
      <c r="S1842" s="790">
        <f t="shared" si="32"/>
        <v>1</v>
      </c>
      <c r="T1842" s="812"/>
      <c r="U1842" s="789"/>
    </row>
    <row r="1843" spans="1:21" ht="63" thickBot="1">
      <c r="A1843" s="791" t="s">
        <v>187</v>
      </c>
      <c r="B1843" s="786"/>
      <c r="C1843" s="811" t="s">
        <v>786</v>
      </c>
      <c r="D1843" s="803" t="s">
        <v>2854</v>
      </c>
      <c r="E1843" s="787"/>
      <c r="F1843" s="787" t="str">
        <f>IF($E1843 = "", "", VLOOKUP($E1843,'[1]levels of intervention'!$A$1:$B$12,2,FALSE))</f>
        <v/>
      </c>
      <c r="G1843" s="789"/>
      <c r="H1843" s="789" t="s">
        <v>1119</v>
      </c>
      <c r="I1843" s="789" t="s">
        <v>1331</v>
      </c>
      <c r="J1843" s="789" t="s">
        <v>2859</v>
      </c>
      <c r="K1843" s="822">
        <v>2</v>
      </c>
      <c r="L1843" s="789"/>
      <c r="M1843" s="789">
        <v>5</v>
      </c>
      <c r="N1843" s="789" t="s">
        <v>2379</v>
      </c>
      <c r="O1843" s="789">
        <v>10</v>
      </c>
      <c r="P1843" s="789">
        <v>231.934</v>
      </c>
      <c r="Q1843" s="793">
        <v>2319.34</v>
      </c>
      <c r="R1843" s="812"/>
      <c r="S1843" s="790">
        <f t="shared" si="32"/>
        <v>1</v>
      </c>
      <c r="T1843" s="812"/>
      <c r="U1843" s="789"/>
    </row>
    <row r="1844" spans="1:21" ht="78.599999999999994" thickBot="1">
      <c r="A1844" s="791" t="s">
        <v>187</v>
      </c>
      <c r="B1844" s="786"/>
      <c r="C1844" s="811" t="s">
        <v>786</v>
      </c>
      <c r="D1844" s="803" t="s">
        <v>2854</v>
      </c>
      <c r="E1844" s="787"/>
      <c r="F1844" s="787" t="str">
        <f>IF($E1844 = "", "", VLOOKUP($E1844,'[1]levels of intervention'!$A$1:$B$12,2,FALSE))</f>
        <v/>
      </c>
      <c r="G1844" s="789"/>
      <c r="H1844" s="789" t="s">
        <v>1270</v>
      </c>
      <c r="I1844" s="789" t="s">
        <v>1331</v>
      </c>
      <c r="J1844" s="789" t="s">
        <v>2860</v>
      </c>
      <c r="K1844" s="822">
        <v>1</v>
      </c>
      <c r="L1844" s="789"/>
      <c r="M1844" s="789"/>
      <c r="N1844" s="789"/>
      <c r="O1844" s="789">
        <v>1</v>
      </c>
      <c r="P1844" s="789">
        <v>821.28</v>
      </c>
      <c r="Q1844" s="789">
        <v>821.28</v>
      </c>
      <c r="R1844" s="812"/>
      <c r="S1844" s="790">
        <f t="shared" si="32"/>
        <v>1</v>
      </c>
      <c r="T1844" s="812"/>
      <c r="U1844" s="789"/>
    </row>
    <row r="1845" spans="1:21" ht="125.4" thickBot="1">
      <c r="A1845" s="791" t="s">
        <v>187</v>
      </c>
      <c r="B1845" s="786"/>
      <c r="C1845" s="811" t="s">
        <v>786</v>
      </c>
      <c r="D1845" s="803" t="s">
        <v>2854</v>
      </c>
      <c r="E1845" s="787"/>
      <c r="F1845" s="787" t="str">
        <f>IF($E1845 = "", "", VLOOKUP($E1845,'[1]levels of intervention'!$A$1:$B$12,2,FALSE))</f>
        <v/>
      </c>
      <c r="G1845" s="789"/>
      <c r="H1845" s="789" t="s">
        <v>876</v>
      </c>
      <c r="I1845" s="789" t="s">
        <v>1331</v>
      </c>
      <c r="J1845" s="789" t="s">
        <v>2861</v>
      </c>
      <c r="K1845" s="822">
        <v>2</v>
      </c>
      <c r="L1845" s="789">
        <v>1</v>
      </c>
      <c r="M1845" s="789">
        <v>1</v>
      </c>
      <c r="N1845" s="789" t="s">
        <v>1335</v>
      </c>
      <c r="O1845" s="789">
        <v>2</v>
      </c>
      <c r="P1845" s="789">
        <v>465</v>
      </c>
      <c r="Q1845" s="789">
        <v>930</v>
      </c>
      <c r="R1845" s="831"/>
      <c r="S1845" s="790">
        <f t="shared" si="32"/>
        <v>1</v>
      </c>
      <c r="T1845" s="831"/>
      <c r="U1845" s="815" t="s">
        <v>1678</v>
      </c>
    </row>
    <row r="1846" spans="1:21" ht="78.599999999999994" thickBot="1">
      <c r="A1846" s="791" t="s">
        <v>187</v>
      </c>
      <c r="B1846" s="786"/>
      <c r="C1846" s="811" t="s">
        <v>786</v>
      </c>
      <c r="D1846" s="803" t="s">
        <v>2854</v>
      </c>
      <c r="E1846" s="787"/>
      <c r="F1846" s="787" t="str">
        <f>IF($E1846 = "", "", VLOOKUP($E1846,'[1]levels of intervention'!$A$1:$B$12,2,FALSE))</f>
        <v/>
      </c>
      <c r="G1846" s="789"/>
      <c r="H1846" s="789" t="s">
        <v>930</v>
      </c>
      <c r="I1846" s="789" t="s">
        <v>1331</v>
      </c>
      <c r="J1846" s="789" t="s">
        <v>2861</v>
      </c>
      <c r="K1846" s="822">
        <v>2</v>
      </c>
      <c r="L1846" s="789"/>
      <c r="M1846" s="789"/>
      <c r="N1846" s="789"/>
      <c r="O1846" s="789">
        <v>2</v>
      </c>
      <c r="P1846" s="789">
        <v>163.43</v>
      </c>
      <c r="Q1846" s="789">
        <v>326.86</v>
      </c>
      <c r="R1846" s="812"/>
      <c r="S1846" s="790">
        <f t="shared" si="32"/>
        <v>1</v>
      </c>
      <c r="T1846" s="812"/>
      <c r="U1846" s="789"/>
    </row>
    <row r="1847" spans="1:21" ht="31.8" thickBot="1">
      <c r="A1847" s="791" t="s">
        <v>187</v>
      </c>
      <c r="B1847" s="786"/>
      <c r="C1847" s="811" t="s">
        <v>786</v>
      </c>
      <c r="D1847" s="803" t="s">
        <v>2854</v>
      </c>
      <c r="E1847" s="787"/>
      <c r="F1847" s="787" t="str">
        <f>IF($E1847 = "", "", VLOOKUP($E1847,'[1]levels of intervention'!$A$1:$B$12,2,FALSE))</f>
        <v/>
      </c>
      <c r="G1847" s="789"/>
      <c r="H1847" s="812" t="s">
        <v>1267</v>
      </c>
      <c r="I1847" s="789" t="s">
        <v>1331</v>
      </c>
      <c r="J1847" s="789"/>
      <c r="K1847" s="822">
        <v>4</v>
      </c>
      <c r="L1847" s="789">
        <v>4</v>
      </c>
      <c r="M1847" s="789">
        <v>2</v>
      </c>
      <c r="N1847" s="789"/>
      <c r="O1847" s="789">
        <v>32</v>
      </c>
      <c r="P1847" s="789">
        <v>3.24</v>
      </c>
      <c r="Q1847" s="789">
        <v>103.68</v>
      </c>
      <c r="R1847" s="812"/>
      <c r="S1847" s="790">
        <f t="shared" si="32"/>
        <v>1</v>
      </c>
      <c r="T1847" s="812"/>
      <c r="U1847" s="789"/>
    </row>
    <row r="1848" spans="1:21" ht="31.8" thickBot="1">
      <c r="A1848" s="798" t="s">
        <v>187</v>
      </c>
      <c r="B1848" s="797"/>
      <c r="C1848" s="811" t="s">
        <v>786</v>
      </c>
      <c r="D1848" s="798" t="s">
        <v>2854</v>
      </c>
      <c r="E1848" s="797"/>
      <c r="F1848" s="787" t="str">
        <f>IF($E1848 = "", "", VLOOKUP($E1848,'[1]levels of intervention'!$A$1:$B$12,2,FALSE))</f>
        <v/>
      </c>
      <c r="G1848" s="797"/>
      <c r="H1848" s="797" t="s">
        <v>2862</v>
      </c>
      <c r="I1848" s="797" t="s">
        <v>1358</v>
      </c>
      <c r="J1848" s="797"/>
      <c r="K1848" s="812"/>
      <c r="L1848" s="797"/>
      <c r="M1848" s="797"/>
      <c r="N1848" s="797"/>
      <c r="O1848" s="797">
        <v>0</v>
      </c>
      <c r="P1848" s="797"/>
      <c r="Q1848" s="797">
        <v>0</v>
      </c>
      <c r="R1848" s="812"/>
      <c r="S1848" s="790">
        <f t="shared" si="32"/>
        <v>1</v>
      </c>
      <c r="T1848" s="812"/>
      <c r="U1848" s="797"/>
    </row>
    <row r="1849" spans="1:21" ht="16.2" thickBot="1">
      <c r="A1849" s="798" t="s">
        <v>187</v>
      </c>
      <c r="B1849" s="797"/>
      <c r="C1849" s="811" t="s">
        <v>786</v>
      </c>
      <c r="D1849" s="798" t="s">
        <v>2854</v>
      </c>
      <c r="E1849" s="797"/>
      <c r="F1849" s="787" t="str">
        <f>IF($E1849 = "", "", VLOOKUP($E1849,'[1]levels of intervention'!$A$1:$B$12,2,FALSE))</f>
        <v/>
      </c>
      <c r="G1849" s="797"/>
      <c r="H1849" s="797" t="s">
        <v>2863</v>
      </c>
      <c r="I1849" s="797" t="s">
        <v>1358</v>
      </c>
      <c r="J1849" s="797"/>
      <c r="K1849" s="812"/>
      <c r="L1849" s="797"/>
      <c r="M1849" s="797"/>
      <c r="N1849" s="797"/>
      <c r="O1849" s="797">
        <v>0</v>
      </c>
      <c r="P1849" s="797"/>
      <c r="Q1849" s="797">
        <v>0</v>
      </c>
      <c r="R1849" s="812"/>
      <c r="S1849" s="790">
        <f t="shared" si="32"/>
        <v>1</v>
      </c>
      <c r="T1849" s="812"/>
      <c r="U1849" s="797"/>
    </row>
    <row r="1850" spans="1:21" ht="31.8" thickBot="1">
      <c r="A1850" s="791" t="s">
        <v>187</v>
      </c>
      <c r="B1850" s="786"/>
      <c r="C1850" s="811" t="s">
        <v>786</v>
      </c>
      <c r="D1850" s="803" t="s">
        <v>2854</v>
      </c>
      <c r="E1850" s="787"/>
      <c r="F1850" s="787" t="str">
        <f>IF($E1850 = "", "", VLOOKUP($E1850,'[1]levels of intervention'!$A$1:$B$12,2,FALSE))</f>
        <v/>
      </c>
      <c r="G1850" s="789"/>
      <c r="H1850" s="789" t="s">
        <v>1271</v>
      </c>
      <c r="I1850" s="789" t="s">
        <v>1331</v>
      </c>
      <c r="J1850" s="789"/>
      <c r="K1850" s="822">
        <v>1</v>
      </c>
      <c r="L1850" s="789">
        <v>1</v>
      </c>
      <c r="M1850" s="789">
        <v>1</v>
      </c>
      <c r="N1850" s="789" t="s">
        <v>1335</v>
      </c>
      <c r="O1850" s="789">
        <v>1</v>
      </c>
      <c r="P1850" s="789">
        <v>182.32</v>
      </c>
      <c r="Q1850" s="789">
        <v>182.32</v>
      </c>
      <c r="R1850" s="812"/>
      <c r="S1850" s="790">
        <f t="shared" si="32"/>
        <v>1</v>
      </c>
      <c r="T1850" s="812"/>
      <c r="U1850" s="789"/>
    </row>
    <row r="1851" spans="1:21" ht="16.2" thickBot="1">
      <c r="A1851" s="798" t="s">
        <v>187</v>
      </c>
      <c r="B1851" s="797"/>
      <c r="C1851" s="811" t="s">
        <v>786</v>
      </c>
      <c r="D1851" s="798" t="s">
        <v>2854</v>
      </c>
      <c r="E1851" s="797"/>
      <c r="F1851" s="787" t="str">
        <f>IF($E1851 = "", "", VLOOKUP($E1851,'[1]levels of intervention'!$A$1:$B$12,2,FALSE))</f>
        <v/>
      </c>
      <c r="G1851" s="797"/>
      <c r="H1851" s="797" t="s">
        <v>2852</v>
      </c>
      <c r="I1851" s="797" t="s">
        <v>1358</v>
      </c>
      <c r="J1851" s="798" t="s">
        <v>2364</v>
      </c>
      <c r="K1851" s="812"/>
      <c r="L1851" s="797"/>
      <c r="M1851" s="797" t="s">
        <v>2414</v>
      </c>
      <c r="N1851" s="797"/>
      <c r="O1851" s="797">
        <v>0</v>
      </c>
      <c r="P1851" s="797"/>
      <c r="Q1851" s="797">
        <v>0</v>
      </c>
      <c r="R1851" s="812"/>
      <c r="S1851" s="790">
        <f t="shared" si="32"/>
        <v>1</v>
      </c>
      <c r="T1851" s="812"/>
      <c r="U1851" s="797"/>
    </row>
    <row r="1852" spans="1:21" ht="16.2" thickBot="1">
      <c r="A1852" s="798" t="s">
        <v>187</v>
      </c>
      <c r="B1852" s="797"/>
      <c r="C1852" s="811" t="s">
        <v>786</v>
      </c>
      <c r="D1852" s="798" t="s">
        <v>2854</v>
      </c>
      <c r="E1852" s="797"/>
      <c r="F1852" s="787" t="str">
        <f>IF($E1852 = "", "", VLOOKUP($E1852,'[1]levels of intervention'!$A$1:$B$12,2,FALSE))</f>
        <v/>
      </c>
      <c r="G1852" s="797"/>
      <c r="H1852" s="797" t="s">
        <v>2012</v>
      </c>
      <c r="I1852" s="797" t="s">
        <v>1358</v>
      </c>
      <c r="J1852" s="798" t="s">
        <v>2864</v>
      </c>
      <c r="K1852" s="812"/>
      <c r="L1852" s="797"/>
      <c r="M1852" s="797" t="s">
        <v>2414</v>
      </c>
      <c r="N1852" s="797"/>
      <c r="O1852" s="797">
        <v>0</v>
      </c>
      <c r="P1852" s="797"/>
      <c r="Q1852" s="797">
        <v>0</v>
      </c>
      <c r="R1852" s="812"/>
      <c r="S1852" s="790">
        <f t="shared" si="32"/>
        <v>1</v>
      </c>
      <c r="T1852" s="812"/>
      <c r="U1852" s="797"/>
    </row>
    <row r="1853" spans="1:21" ht="16.2" thickBot="1">
      <c r="A1853" s="798" t="s">
        <v>187</v>
      </c>
      <c r="B1853" s="797"/>
      <c r="C1853" s="811" t="s">
        <v>786</v>
      </c>
      <c r="D1853" s="798" t="s">
        <v>2854</v>
      </c>
      <c r="E1853" s="797"/>
      <c r="F1853" s="787" t="str">
        <f>IF($E1853 = "", "", VLOOKUP($E1853,'[1]levels of intervention'!$A$1:$B$12,2,FALSE))</f>
        <v/>
      </c>
      <c r="G1853" s="797"/>
      <c r="H1853" s="797" t="s">
        <v>2865</v>
      </c>
      <c r="I1853" s="797" t="s">
        <v>1358</v>
      </c>
      <c r="J1853" s="797"/>
      <c r="K1853" s="812"/>
      <c r="L1853" s="797"/>
      <c r="M1853" s="797"/>
      <c r="N1853" s="797"/>
      <c r="O1853" s="797">
        <v>0</v>
      </c>
      <c r="P1853" s="797"/>
      <c r="Q1853" s="797">
        <v>0</v>
      </c>
      <c r="R1853" s="812"/>
      <c r="S1853" s="790">
        <f t="shared" si="32"/>
        <v>1</v>
      </c>
      <c r="T1853" s="812"/>
      <c r="U1853" s="797"/>
    </row>
    <row r="1854" spans="1:21" ht="31.8" thickBot="1">
      <c r="A1854" s="791" t="s">
        <v>187</v>
      </c>
      <c r="B1854" s="786"/>
      <c r="C1854" s="811" t="s">
        <v>787</v>
      </c>
      <c r="D1854" s="803" t="s">
        <v>2866</v>
      </c>
      <c r="E1854" s="787"/>
      <c r="F1854" s="787" t="str">
        <f>IF($E1854 = "", "", VLOOKUP($E1854,'[1]levels of intervention'!$A$1:$B$12,2,FALSE))</f>
        <v/>
      </c>
      <c r="G1854" s="789"/>
      <c r="H1854" s="789" t="s">
        <v>1269</v>
      </c>
      <c r="I1854" s="789" t="s">
        <v>1331</v>
      </c>
      <c r="J1854" s="789" t="s">
        <v>2855</v>
      </c>
      <c r="K1854" s="822">
        <v>5</v>
      </c>
      <c r="L1854" s="789">
        <v>1</v>
      </c>
      <c r="M1854" s="789">
        <v>7</v>
      </c>
      <c r="N1854" s="789" t="s">
        <v>1546</v>
      </c>
      <c r="O1854" s="789">
        <v>35</v>
      </c>
      <c r="P1854" s="789">
        <v>8.6300000000000008</v>
      </c>
      <c r="Q1854" s="789">
        <v>302.05</v>
      </c>
      <c r="R1854" s="789"/>
      <c r="S1854" s="790">
        <f t="shared" si="32"/>
        <v>1</v>
      </c>
      <c r="T1854" s="789" t="s">
        <v>2850</v>
      </c>
      <c r="U1854" s="812" t="s">
        <v>2867</v>
      </c>
    </row>
    <row r="1855" spans="1:21" ht="78.599999999999994" thickBot="1">
      <c r="A1855" s="791" t="s">
        <v>187</v>
      </c>
      <c r="B1855" s="786"/>
      <c r="C1855" s="811" t="s">
        <v>787</v>
      </c>
      <c r="D1855" s="803" t="s">
        <v>2866</v>
      </c>
      <c r="E1855" s="787"/>
      <c r="F1855" s="787" t="str">
        <f>IF($E1855 = "", "", VLOOKUP($E1855,'[1]levels of intervention'!$A$1:$B$12,2,FALSE))</f>
        <v/>
      </c>
      <c r="G1855" s="789"/>
      <c r="H1855" s="789" t="s">
        <v>1268</v>
      </c>
      <c r="I1855" s="789" t="s">
        <v>1331</v>
      </c>
      <c r="J1855" s="789" t="s">
        <v>2857</v>
      </c>
      <c r="K1855" s="822">
        <v>2</v>
      </c>
      <c r="L1855" s="789"/>
      <c r="M1855" s="789">
        <v>3</v>
      </c>
      <c r="N1855" s="789" t="s">
        <v>1546</v>
      </c>
      <c r="O1855" s="789">
        <v>6</v>
      </c>
      <c r="P1855" s="789">
        <v>406.08</v>
      </c>
      <c r="Q1855" s="793">
        <v>2436.48</v>
      </c>
      <c r="R1855" s="812"/>
      <c r="S1855" s="790">
        <f t="shared" si="32"/>
        <v>1</v>
      </c>
      <c r="T1855" s="812"/>
      <c r="U1855" s="789"/>
    </row>
    <row r="1856" spans="1:21" ht="94.2" thickBot="1">
      <c r="A1856" s="791" t="s">
        <v>187</v>
      </c>
      <c r="B1856" s="786"/>
      <c r="C1856" s="811" t="s">
        <v>787</v>
      </c>
      <c r="D1856" s="803" t="s">
        <v>2866</v>
      </c>
      <c r="E1856" s="787"/>
      <c r="F1856" s="787" t="str">
        <f>IF($E1856 = "", "", VLOOKUP($E1856,'[1]levels of intervention'!$A$1:$B$12,2,FALSE))</f>
        <v/>
      </c>
      <c r="G1856" s="789"/>
      <c r="H1856" s="789" t="s">
        <v>833</v>
      </c>
      <c r="I1856" s="789" t="s">
        <v>1331</v>
      </c>
      <c r="J1856" s="789" t="s">
        <v>2119</v>
      </c>
      <c r="K1856" s="812">
        <v>7</v>
      </c>
      <c r="L1856" s="789"/>
      <c r="M1856" s="789">
        <v>10</v>
      </c>
      <c r="N1856" s="789" t="s">
        <v>1546</v>
      </c>
      <c r="O1856" s="789">
        <v>70</v>
      </c>
      <c r="P1856" s="789">
        <v>17.702000000000002</v>
      </c>
      <c r="Q1856" s="793">
        <v>1239.1400000000001</v>
      </c>
      <c r="R1856" s="812"/>
      <c r="S1856" s="790">
        <f t="shared" si="32"/>
        <v>1</v>
      </c>
      <c r="T1856" s="812"/>
      <c r="U1856" s="789"/>
    </row>
    <row r="1857" spans="1:21" ht="78.599999999999994" thickBot="1">
      <c r="A1857" s="791" t="s">
        <v>187</v>
      </c>
      <c r="B1857" s="786"/>
      <c r="C1857" s="811" t="s">
        <v>787</v>
      </c>
      <c r="D1857" s="803" t="s">
        <v>2866</v>
      </c>
      <c r="E1857" s="787"/>
      <c r="F1857" s="787" t="str">
        <f>IF($E1857 = "", "", VLOOKUP($E1857,'[1]levels of intervention'!$A$1:$B$12,2,FALSE))</f>
        <v/>
      </c>
      <c r="G1857" s="789"/>
      <c r="H1857" s="789" t="s">
        <v>1274</v>
      </c>
      <c r="I1857" s="789" t="s">
        <v>1331</v>
      </c>
      <c r="J1857" s="789" t="s">
        <v>2119</v>
      </c>
      <c r="K1857" s="812">
        <v>6</v>
      </c>
      <c r="L1857" s="789"/>
      <c r="M1857" s="789">
        <v>10</v>
      </c>
      <c r="N1857" s="789" t="s">
        <v>1546</v>
      </c>
      <c r="O1857" s="789">
        <v>10</v>
      </c>
      <c r="P1857" s="789">
        <v>3.42828</v>
      </c>
      <c r="Q1857" s="789">
        <v>34.28</v>
      </c>
      <c r="R1857" s="812"/>
      <c r="S1857" s="790">
        <f t="shared" si="32"/>
        <v>1</v>
      </c>
      <c r="T1857" s="812"/>
      <c r="U1857" s="789" t="s">
        <v>2868</v>
      </c>
    </row>
    <row r="1858" spans="1:21" ht="78.599999999999994" thickBot="1">
      <c r="A1858" s="791" t="s">
        <v>187</v>
      </c>
      <c r="B1858" s="786"/>
      <c r="C1858" s="811" t="s">
        <v>787</v>
      </c>
      <c r="D1858" s="803" t="s">
        <v>2866</v>
      </c>
      <c r="E1858" s="787"/>
      <c r="F1858" s="787" t="str">
        <f>IF($E1858 = "", "", VLOOKUP($E1858,'[1]levels of intervention'!$A$1:$B$12,2,FALSE))</f>
        <v/>
      </c>
      <c r="G1858" s="789"/>
      <c r="H1858" s="789" t="s">
        <v>871</v>
      </c>
      <c r="I1858" s="789" t="s">
        <v>1331</v>
      </c>
      <c r="J1858" s="789" t="s">
        <v>2869</v>
      </c>
      <c r="K1858" s="813" t="s">
        <v>2870</v>
      </c>
      <c r="L1858" s="789"/>
      <c r="M1858" s="813" t="s">
        <v>2868</v>
      </c>
      <c r="N1858" s="789"/>
      <c r="O1858" s="789">
        <v>0</v>
      </c>
      <c r="P1858" s="789">
        <v>130.36000000000001</v>
      </c>
      <c r="Q1858" s="789">
        <v>0</v>
      </c>
      <c r="R1858" s="812"/>
      <c r="S1858" s="790">
        <f t="shared" si="32"/>
        <v>1</v>
      </c>
      <c r="T1858" s="812"/>
      <c r="U1858" s="789"/>
    </row>
    <row r="1859" spans="1:21" ht="63" thickBot="1">
      <c r="A1859" s="791" t="s">
        <v>187</v>
      </c>
      <c r="B1859" s="786"/>
      <c r="C1859" s="811" t="s">
        <v>787</v>
      </c>
      <c r="D1859" s="803" t="s">
        <v>2866</v>
      </c>
      <c r="E1859" s="787"/>
      <c r="F1859" s="787" t="str">
        <f>IF($E1859 = "", "", VLOOKUP($E1859,'[1]levels of intervention'!$A$1:$B$12,2,FALSE))</f>
        <v/>
      </c>
      <c r="G1859" s="789"/>
      <c r="H1859" s="789" t="s">
        <v>995</v>
      </c>
      <c r="I1859" s="789" t="s">
        <v>1331</v>
      </c>
      <c r="J1859" s="789" t="s">
        <v>2871</v>
      </c>
      <c r="K1859" s="813" t="s">
        <v>2870</v>
      </c>
      <c r="L1859" s="789"/>
      <c r="M1859" s="813" t="s">
        <v>2868</v>
      </c>
      <c r="N1859" s="789"/>
      <c r="O1859" s="789">
        <v>0</v>
      </c>
      <c r="P1859" s="789">
        <v>123.75</v>
      </c>
      <c r="Q1859" s="789">
        <v>0</v>
      </c>
      <c r="R1859" s="812"/>
      <c r="S1859" s="790">
        <f t="shared" si="32"/>
        <v>1</v>
      </c>
      <c r="T1859" s="812"/>
      <c r="U1859" s="789"/>
    </row>
    <row r="1860" spans="1:21" ht="94.2" thickBot="1">
      <c r="A1860" s="791" t="s">
        <v>187</v>
      </c>
      <c r="B1860" s="786"/>
      <c r="C1860" s="811" t="s">
        <v>787</v>
      </c>
      <c r="D1860" s="803" t="s">
        <v>2866</v>
      </c>
      <c r="E1860" s="787"/>
      <c r="F1860" s="787" t="str">
        <f>IF($E1860 = "", "", VLOOKUP($E1860,'[1]levels of intervention'!$A$1:$B$12,2,FALSE))</f>
        <v/>
      </c>
      <c r="G1860" s="789"/>
      <c r="H1860" s="789" t="s">
        <v>932</v>
      </c>
      <c r="I1860" s="789" t="s">
        <v>1331</v>
      </c>
      <c r="J1860" s="789" t="s">
        <v>2858</v>
      </c>
      <c r="K1860" s="789" t="s">
        <v>2414</v>
      </c>
      <c r="L1860" s="789"/>
      <c r="M1860" s="789"/>
      <c r="N1860" s="789"/>
      <c r="O1860" s="789">
        <v>0</v>
      </c>
      <c r="P1860" s="789">
        <v>37.690399999999997</v>
      </c>
      <c r="Q1860" s="789">
        <v>0</v>
      </c>
      <c r="R1860" s="812"/>
      <c r="S1860" s="790">
        <f t="shared" ref="S1860:S1923" si="33">IF(R1860="",1,R1860)</f>
        <v>1</v>
      </c>
      <c r="T1860" s="812"/>
      <c r="U1860" s="789"/>
    </row>
    <row r="1861" spans="1:21" ht="63" thickBot="1">
      <c r="A1861" s="791" t="s">
        <v>187</v>
      </c>
      <c r="B1861" s="786"/>
      <c r="C1861" s="811" t="s">
        <v>787</v>
      </c>
      <c r="D1861" s="803" t="s">
        <v>2866</v>
      </c>
      <c r="E1861" s="787"/>
      <c r="F1861" s="787" t="str">
        <f>IF($E1861 = "", "", VLOOKUP($E1861,'[1]levels of intervention'!$A$1:$B$12,2,FALSE))</f>
        <v/>
      </c>
      <c r="G1861" s="789"/>
      <c r="H1861" s="789" t="s">
        <v>1119</v>
      </c>
      <c r="I1861" s="789" t="s">
        <v>1331</v>
      </c>
      <c r="J1861" s="789" t="s">
        <v>2859</v>
      </c>
      <c r="K1861" s="789" t="s">
        <v>2414</v>
      </c>
      <c r="L1861" s="789"/>
      <c r="M1861" s="789"/>
      <c r="N1861" s="789"/>
      <c r="O1861" s="789">
        <v>0</v>
      </c>
      <c r="P1861" s="789">
        <v>231.934</v>
      </c>
      <c r="Q1861" s="789">
        <v>0</v>
      </c>
      <c r="R1861" s="812"/>
      <c r="S1861" s="790">
        <f t="shared" si="33"/>
        <v>1</v>
      </c>
      <c r="T1861" s="812"/>
      <c r="U1861" s="789"/>
    </row>
    <row r="1862" spans="1:21" ht="78.599999999999994" thickBot="1">
      <c r="A1862" s="791" t="s">
        <v>187</v>
      </c>
      <c r="B1862" s="786"/>
      <c r="C1862" s="811" t="s">
        <v>787</v>
      </c>
      <c r="D1862" s="803" t="s">
        <v>2866</v>
      </c>
      <c r="E1862" s="787"/>
      <c r="F1862" s="787" t="str">
        <f>IF($E1862 = "", "", VLOOKUP($E1862,'[1]levels of intervention'!$A$1:$B$12,2,FALSE))</f>
        <v/>
      </c>
      <c r="G1862" s="789"/>
      <c r="H1862" s="789" t="s">
        <v>1270</v>
      </c>
      <c r="I1862" s="789" t="s">
        <v>1331</v>
      </c>
      <c r="J1862" s="789" t="s">
        <v>2860</v>
      </c>
      <c r="K1862" s="789">
        <v>1</v>
      </c>
      <c r="L1862" s="789"/>
      <c r="M1862" s="789"/>
      <c r="N1862" s="789"/>
      <c r="O1862" s="789">
        <v>1</v>
      </c>
      <c r="P1862" s="789">
        <v>821.28</v>
      </c>
      <c r="Q1862" s="789">
        <v>821.28</v>
      </c>
      <c r="R1862" s="812"/>
      <c r="S1862" s="790">
        <f t="shared" si="33"/>
        <v>1</v>
      </c>
      <c r="T1862" s="812"/>
      <c r="U1862" s="789"/>
    </row>
    <row r="1863" spans="1:21" ht="16.2" thickBot="1">
      <c r="A1863" s="798" t="s">
        <v>187</v>
      </c>
      <c r="B1863" s="797"/>
      <c r="C1863" s="811" t="s">
        <v>787</v>
      </c>
      <c r="D1863" s="798" t="s">
        <v>2866</v>
      </c>
      <c r="E1863" s="797"/>
      <c r="F1863" s="787" t="str">
        <f>IF($E1863 = "", "", VLOOKUP($E1863,'[1]levels of intervention'!$A$1:$B$12,2,FALSE))</f>
        <v/>
      </c>
      <c r="G1863" s="797"/>
      <c r="H1863" s="797" t="s">
        <v>2872</v>
      </c>
      <c r="I1863" s="797" t="s">
        <v>1358</v>
      </c>
      <c r="J1863" s="797"/>
      <c r="K1863" s="797"/>
      <c r="L1863" s="797"/>
      <c r="M1863" s="797"/>
      <c r="N1863" s="797"/>
      <c r="O1863" s="797">
        <v>0</v>
      </c>
      <c r="P1863" s="797"/>
      <c r="Q1863" s="797">
        <v>0</v>
      </c>
      <c r="R1863" s="812"/>
      <c r="S1863" s="790">
        <f t="shared" si="33"/>
        <v>1</v>
      </c>
      <c r="T1863" s="812"/>
      <c r="U1863" s="797"/>
    </row>
    <row r="1864" spans="1:21" ht="125.4" thickBot="1">
      <c r="A1864" s="791" t="s">
        <v>187</v>
      </c>
      <c r="B1864" s="786"/>
      <c r="C1864" s="811" t="s">
        <v>787</v>
      </c>
      <c r="D1864" s="803" t="s">
        <v>2866</v>
      </c>
      <c r="E1864" s="787"/>
      <c r="F1864" s="787" t="str">
        <f>IF($E1864 = "", "", VLOOKUP($E1864,'[1]levels of intervention'!$A$1:$B$12,2,FALSE))</f>
        <v/>
      </c>
      <c r="G1864" s="789"/>
      <c r="H1864" s="789" t="s">
        <v>876</v>
      </c>
      <c r="I1864" s="789" t="s">
        <v>1331</v>
      </c>
      <c r="J1864" s="789" t="s">
        <v>2861</v>
      </c>
      <c r="K1864" s="789">
        <v>2</v>
      </c>
      <c r="L1864" s="789">
        <v>1</v>
      </c>
      <c r="M1864" s="789">
        <v>1</v>
      </c>
      <c r="N1864" s="789" t="s">
        <v>2048</v>
      </c>
      <c r="O1864" s="789">
        <v>2</v>
      </c>
      <c r="P1864" s="789">
        <v>465</v>
      </c>
      <c r="Q1864" s="789">
        <v>930</v>
      </c>
      <c r="R1864" s="812"/>
      <c r="S1864" s="790">
        <f t="shared" si="33"/>
        <v>1</v>
      </c>
      <c r="T1864" s="812"/>
      <c r="U1864" s="815" t="s">
        <v>1678</v>
      </c>
    </row>
    <row r="1865" spans="1:21" ht="78.599999999999994" thickBot="1">
      <c r="A1865" s="791" t="s">
        <v>187</v>
      </c>
      <c r="B1865" s="786"/>
      <c r="C1865" s="811" t="s">
        <v>787</v>
      </c>
      <c r="D1865" s="803" t="s">
        <v>2866</v>
      </c>
      <c r="E1865" s="787"/>
      <c r="F1865" s="787" t="str">
        <f>IF($E1865 = "", "", VLOOKUP($E1865,'[1]levels of intervention'!$A$1:$B$12,2,FALSE))</f>
        <v/>
      </c>
      <c r="G1865" s="789"/>
      <c r="H1865" s="789" t="s">
        <v>930</v>
      </c>
      <c r="I1865" s="789" t="s">
        <v>1331</v>
      </c>
      <c r="J1865" s="789" t="s">
        <v>2861</v>
      </c>
      <c r="K1865" s="789">
        <v>2</v>
      </c>
      <c r="L1865" s="789"/>
      <c r="M1865" s="789"/>
      <c r="N1865" s="789"/>
      <c r="O1865" s="789">
        <v>2</v>
      </c>
      <c r="P1865" s="789">
        <v>163.43</v>
      </c>
      <c r="Q1865" s="789">
        <v>326.86</v>
      </c>
      <c r="R1865" s="812"/>
      <c r="S1865" s="790">
        <f t="shared" si="33"/>
        <v>1</v>
      </c>
      <c r="T1865" s="812"/>
      <c r="U1865" s="789"/>
    </row>
    <row r="1866" spans="1:21" ht="31.8" thickBot="1">
      <c r="A1866" s="791" t="s">
        <v>187</v>
      </c>
      <c r="B1866" s="786"/>
      <c r="C1866" s="811" t="s">
        <v>787</v>
      </c>
      <c r="D1866" s="787"/>
      <c r="E1866" s="787"/>
      <c r="F1866" s="787" t="str">
        <f>IF($E1866 = "", "", VLOOKUP($E1866,'[1]levels of intervention'!$A$1:$B$12,2,FALSE))</f>
        <v/>
      </c>
      <c r="G1866" s="789"/>
      <c r="H1866" s="789" t="s">
        <v>1271</v>
      </c>
      <c r="I1866" s="789" t="s">
        <v>1331</v>
      </c>
      <c r="J1866" s="789"/>
      <c r="K1866" s="822">
        <v>1</v>
      </c>
      <c r="L1866" s="789">
        <v>1</v>
      </c>
      <c r="M1866" s="789">
        <v>1</v>
      </c>
      <c r="N1866" s="789" t="s">
        <v>1335</v>
      </c>
      <c r="O1866" s="789">
        <v>1</v>
      </c>
      <c r="P1866" s="789">
        <v>182.32</v>
      </c>
      <c r="Q1866" s="789">
        <v>182.32</v>
      </c>
      <c r="R1866" s="812"/>
      <c r="S1866" s="790">
        <f t="shared" si="33"/>
        <v>1</v>
      </c>
      <c r="T1866" s="812"/>
      <c r="U1866" s="789"/>
    </row>
    <row r="1867" spans="1:21" ht="31.8" thickBot="1">
      <c r="A1867" s="798" t="s">
        <v>187</v>
      </c>
      <c r="B1867" s="797"/>
      <c r="C1867" s="811" t="s">
        <v>787</v>
      </c>
      <c r="D1867" s="798" t="s">
        <v>2866</v>
      </c>
      <c r="E1867" s="797"/>
      <c r="F1867" s="787" t="str">
        <f>IF($E1867 = "", "", VLOOKUP($E1867,'[1]levels of intervention'!$A$1:$B$12,2,FALSE))</f>
        <v/>
      </c>
      <c r="G1867" s="797"/>
      <c r="H1867" s="797" t="s">
        <v>2862</v>
      </c>
      <c r="I1867" s="797" t="s">
        <v>1358</v>
      </c>
      <c r="J1867" s="797"/>
      <c r="K1867" s="797"/>
      <c r="L1867" s="797"/>
      <c r="M1867" s="797"/>
      <c r="N1867" s="797"/>
      <c r="O1867" s="797">
        <v>0</v>
      </c>
      <c r="P1867" s="797"/>
      <c r="Q1867" s="797">
        <v>0</v>
      </c>
      <c r="R1867" s="812"/>
      <c r="S1867" s="790">
        <f t="shared" si="33"/>
        <v>1</v>
      </c>
      <c r="T1867" s="812"/>
      <c r="U1867" s="797"/>
    </row>
    <row r="1868" spans="1:21" ht="16.2" thickBot="1">
      <c r="A1868" s="798" t="s">
        <v>187</v>
      </c>
      <c r="B1868" s="797"/>
      <c r="C1868" s="811" t="s">
        <v>787</v>
      </c>
      <c r="D1868" s="798" t="s">
        <v>2866</v>
      </c>
      <c r="E1868" s="797"/>
      <c r="F1868" s="787" t="str">
        <f>IF($E1868 = "", "", VLOOKUP($E1868,'[1]levels of intervention'!$A$1:$B$12,2,FALSE))</f>
        <v/>
      </c>
      <c r="G1868" s="797"/>
      <c r="H1868" s="797" t="s">
        <v>2863</v>
      </c>
      <c r="I1868" s="797" t="s">
        <v>1358</v>
      </c>
      <c r="J1868" s="797"/>
      <c r="K1868" s="797"/>
      <c r="L1868" s="797"/>
      <c r="M1868" s="797"/>
      <c r="N1868" s="797"/>
      <c r="O1868" s="797">
        <v>0</v>
      </c>
      <c r="P1868" s="797"/>
      <c r="Q1868" s="797">
        <v>0</v>
      </c>
      <c r="R1868" s="812"/>
      <c r="S1868" s="790">
        <f t="shared" si="33"/>
        <v>1</v>
      </c>
      <c r="T1868" s="812"/>
      <c r="U1868" s="797"/>
    </row>
    <row r="1869" spans="1:21" ht="16.2" thickBot="1">
      <c r="A1869" s="798" t="s">
        <v>187</v>
      </c>
      <c r="B1869" s="797"/>
      <c r="C1869" s="811" t="s">
        <v>787</v>
      </c>
      <c r="D1869" s="798" t="s">
        <v>2866</v>
      </c>
      <c r="E1869" s="797"/>
      <c r="F1869" s="787" t="str">
        <f>IF($E1869 = "", "", VLOOKUP($E1869,'[1]levels of intervention'!$A$1:$B$12,2,FALSE))</f>
        <v/>
      </c>
      <c r="G1869" s="797"/>
      <c r="H1869" s="797" t="s">
        <v>2873</v>
      </c>
      <c r="I1869" s="797" t="s">
        <v>1358</v>
      </c>
      <c r="J1869" s="797"/>
      <c r="K1869" s="797"/>
      <c r="L1869" s="797"/>
      <c r="M1869" s="797"/>
      <c r="N1869" s="797"/>
      <c r="O1869" s="797">
        <v>0</v>
      </c>
      <c r="P1869" s="797"/>
      <c r="Q1869" s="797">
        <v>0</v>
      </c>
      <c r="R1869" s="812"/>
      <c r="S1869" s="790">
        <f t="shared" si="33"/>
        <v>1</v>
      </c>
      <c r="T1869" s="812"/>
      <c r="U1869" s="797"/>
    </row>
    <row r="1870" spans="1:21" ht="18" thickBot="1">
      <c r="A1870" s="791" t="s">
        <v>187</v>
      </c>
      <c r="B1870" s="786"/>
      <c r="C1870" s="811" t="s">
        <v>787</v>
      </c>
      <c r="D1870" s="803" t="s">
        <v>2866</v>
      </c>
      <c r="E1870" s="787"/>
      <c r="F1870" s="787" t="str">
        <f>IF($E1870 = "", "", VLOOKUP($E1870,'[1]levels of intervention'!$A$1:$B$12,2,FALSE))</f>
        <v/>
      </c>
      <c r="G1870" s="789"/>
      <c r="H1870" s="789" t="s">
        <v>2852</v>
      </c>
      <c r="I1870" s="789" t="s">
        <v>1358</v>
      </c>
      <c r="J1870" s="789" t="s">
        <v>2364</v>
      </c>
      <c r="K1870" s="789" t="s">
        <v>2414</v>
      </c>
      <c r="L1870" s="789"/>
      <c r="M1870" s="789"/>
      <c r="N1870" s="789"/>
      <c r="O1870" s="789">
        <v>0</v>
      </c>
      <c r="P1870" s="789"/>
      <c r="Q1870" s="789">
        <v>0</v>
      </c>
      <c r="R1870" s="812"/>
      <c r="S1870" s="790">
        <f t="shared" si="33"/>
        <v>1</v>
      </c>
      <c r="T1870" s="812"/>
      <c r="U1870" s="789"/>
    </row>
    <row r="1871" spans="1:21" ht="18" thickBot="1">
      <c r="A1871" s="791" t="s">
        <v>187</v>
      </c>
      <c r="B1871" s="786"/>
      <c r="C1871" s="811" t="s">
        <v>787</v>
      </c>
      <c r="D1871" s="803" t="s">
        <v>2866</v>
      </c>
      <c r="E1871" s="787"/>
      <c r="F1871" s="787" t="str">
        <f>IF($E1871 = "", "", VLOOKUP($E1871,'[1]levels of intervention'!$A$1:$B$12,2,FALSE))</f>
        <v/>
      </c>
      <c r="G1871" s="789"/>
      <c r="H1871" s="789" t="s">
        <v>2012</v>
      </c>
      <c r="I1871" s="789" t="s">
        <v>1358</v>
      </c>
      <c r="J1871" s="789" t="s">
        <v>2864</v>
      </c>
      <c r="K1871" s="789" t="s">
        <v>2414</v>
      </c>
      <c r="L1871" s="789"/>
      <c r="M1871" s="789"/>
      <c r="N1871" s="789"/>
      <c r="O1871" s="789">
        <v>0</v>
      </c>
      <c r="P1871" s="789"/>
      <c r="Q1871" s="789">
        <v>0</v>
      </c>
      <c r="R1871" s="812"/>
      <c r="S1871" s="790">
        <f t="shared" si="33"/>
        <v>1</v>
      </c>
      <c r="T1871" s="812"/>
      <c r="U1871" s="789"/>
    </row>
    <row r="1872" spans="1:21" ht="16.2" thickBot="1">
      <c r="A1872" s="798" t="s">
        <v>187</v>
      </c>
      <c r="B1872" s="797"/>
      <c r="C1872" s="811" t="s">
        <v>787</v>
      </c>
      <c r="D1872" s="798" t="s">
        <v>2866</v>
      </c>
      <c r="E1872" s="797"/>
      <c r="F1872" s="787" t="str">
        <f>IF($E1872 = "", "", VLOOKUP($E1872,'[1]levels of intervention'!$A$1:$B$12,2,FALSE))</f>
        <v/>
      </c>
      <c r="G1872" s="797"/>
      <c r="H1872" s="797" t="s">
        <v>2865</v>
      </c>
      <c r="I1872" s="797" t="s">
        <v>1358</v>
      </c>
      <c r="J1872" s="797"/>
      <c r="K1872" s="797"/>
      <c r="L1872" s="797"/>
      <c r="M1872" s="797"/>
      <c r="N1872" s="797"/>
      <c r="O1872" s="797">
        <v>0</v>
      </c>
      <c r="P1872" s="797"/>
      <c r="Q1872" s="797">
        <v>0</v>
      </c>
      <c r="R1872" s="812"/>
      <c r="S1872" s="790">
        <f t="shared" si="33"/>
        <v>1</v>
      </c>
      <c r="T1872" s="812"/>
      <c r="U1872" s="797"/>
    </row>
    <row r="1873" spans="1:21" ht="63" thickBot="1">
      <c r="A1873" s="797" t="s">
        <v>187</v>
      </c>
      <c r="B1873" s="797" t="s">
        <v>2874</v>
      </c>
      <c r="C1873" s="811" t="s">
        <v>792</v>
      </c>
      <c r="D1873" s="797" t="s">
        <v>2875</v>
      </c>
      <c r="E1873" s="798" t="s">
        <v>2836</v>
      </c>
      <c r="F1873" s="787" t="str">
        <f>IF($E1873 = "", "", VLOOKUP($E1873,'[1]levels of intervention'!$A$1:$B$12,2,FALSE))</f>
        <v>all</v>
      </c>
      <c r="G1873" s="797"/>
      <c r="H1873" s="797" t="s">
        <v>2837</v>
      </c>
      <c r="I1873" s="797" t="s">
        <v>1358</v>
      </c>
      <c r="J1873" s="797"/>
      <c r="K1873" s="797"/>
      <c r="L1873" s="797"/>
      <c r="M1873" s="797"/>
      <c r="N1873" s="797"/>
      <c r="O1873" s="797">
        <v>0</v>
      </c>
      <c r="P1873" s="797"/>
      <c r="Q1873" s="797">
        <v>0</v>
      </c>
      <c r="R1873" s="812"/>
      <c r="S1873" s="790">
        <f t="shared" si="33"/>
        <v>1</v>
      </c>
      <c r="T1873" s="812"/>
      <c r="U1873" s="797"/>
    </row>
    <row r="1874" spans="1:21" ht="18" thickBot="1">
      <c r="A1874" s="791" t="s">
        <v>187</v>
      </c>
      <c r="B1874" s="786"/>
      <c r="C1874" s="811" t="s">
        <v>792</v>
      </c>
      <c r="D1874" s="787"/>
      <c r="E1874" s="787"/>
      <c r="F1874" s="787" t="str">
        <f>IF($E1874 = "", "", VLOOKUP($E1874,'[1]levels of intervention'!$A$1:$B$12,2,FALSE))</f>
        <v/>
      </c>
      <c r="G1874" s="789"/>
      <c r="H1874" s="789" t="s">
        <v>2876</v>
      </c>
      <c r="I1874" s="789" t="s">
        <v>1358</v>
      </c>
      <c r="J1874" s="789"/>
      <c r="K1874" s="789">
        <v>1</v>
      </c>
      <c r="L1874" s="789"/>
      <c r="M1874" s="789">
        <v>1</v>
      </c>
      <c r="N1874" s="789"/>
      <c r="O1874" s="789">
        <v>1</v>
      </c>
      <c r="P1874" s="789"/>
      <c r="Q1874" s="789">
        <v>0</v>
      </c>
      <c r="R1874" s="812"/>
      <c r="S1874" s="790">
        <f t="shared" si="33"/>
        <v>1</v>
      </c>
      <c r="T1874" s="812"/>
      <c r="U1874" s="789"/>
    </row>
    <row r="1875" spans="1:21" ht="18" thickBot="1">
      <c r="A1875" s="791" t="s">
        <v>187</v>
      </c>
      <c r="B1875" s="786"/>
      <c r="C1875" s="811" t="s">
        <v>792</v>
      </c>
      <c r="D1875" s="787"/>
      <c r="E1875" s="787"/>
      <c r="F1875" s="787" t="str">
        <f>IF($E1875 = "", "", VLOOKUP($E1875,'[1]levels of intervention'!$A$1:$B$12,2,FALSE))</f>
        <v/>
      </c>
      <c r="G1875" s="789"/>
      <c r="H1875" s="789" t="s">
        <v>2877</v>
      </c>
      <c r="I1875" s="789" t="s">
        <v>1358</v>
      </c>
      <c r="J1875" s="789"/>
      <c r="K1875" s="789">
        <v>1</v>
      </c>
      <c r="L1875" s="789"/>
      <c r="M1875" s="789">
        <v>1</v>
      </c>
      <c r="N1875" s="789"/>
      <c r="O1875" s="789">
        <v>1</v>
      </c>
      <c r="P1875" s="789"/>
      <c r="Q1875" s="789">
        <v>0</v>
      </c>
      <c r="R1875" s="812"/>
      <c r="S1875" s="790">
        <f t="shared" si="33"/>
        <v>1</v>
      </c>
      <c r="T1875" s="812"/>
      <c r="U1875" s="789"/>
    </row>
    <row r="1876" spans="1:21" ht="31.8" thickBot="1">
      <c r="A1876" s="791" t="s">
        <v>187</v>
      </c>
      <c r="B1876" s="786"/>
      <c r="C1876" s="811" t="s">
        <v>792</v>
      </c>
      <c r="D1876" s="787"/>
      <c r="E1876" s="787"/>
      <c r="F1876" s="787" t="str">
        <f>IF($E1876 = "", "", VLOOKUP($E1876,'[1]levels of intervention'!$A$1:$B$12,2,FALSE))</f>
        <v/>
      </c>
      <c r="G1876" s="789"/>
      <c r="H1876" s="789" t="s">
        <v>2878</v>
      </c>
      <c r="I1876" s="789" t="s">
        <v>1358</v>
      </c>
      <c r="J1876" s="789"/>
      <c r="K1876" s="789">
        <v>1</v>
      </c>
      <c r="L1876" s="789"/>
      <c r="M1876" s="789">
        <v>1</v>
      </c>
      <c r="N1876" s="789"/>
      <c r="O1876" s="789">
        <v>1</v>
      </c>
      <c r="P1876" s="789"/>
      <c r="Q1876" s="789">
        <v>0</v>
      </c>
      <c r="R1876" s="812"/>
      <c r="S1876" s="790">
        <f t="shared" si="33"/>
        <v>1</v>
      </c>
      <c r="T1876" s="812"/>
      <c r="U1876" s="789"/>
    </row>
    <row r="1877" spans="1:21" ht="94.2" thickBot="1">
      <c r="A1877" s="791" t="s">
        <v>187</v>
      </c>
      <c r="B1877" s="786"/>
      <c r="C1877" s="811" t="s">
        <v>792</v>
      </c>
      <c r="D1877" s="787"/>
      <c r="E1877" s="787"/>
      <c r="F1877" s="787" t="str">
        <f>IF($E1877 = "", "", VLOOKUP($E1877,'[1]levels of intervention'!$A$1:$B$12,2,FALSE))</f>
        <v/>
      </c>
      <c r="G1877" s="789"/>
      <c r="H1877" s="789" t="s">
        <v>932</v>
      </c>
      <c r="I1877" s="789" t="s">
        <v>1331</v>
      </c>
      <c r="J1877" s="789"/>
      <c r="K1877" s="789">
        <v>1</v>
      </c>
      <c r="L1877" s="789"/>
      <c r="M1877" s="789">
        <v>1</v>
      </c>
      <c r="N1877" s="789"/>
      <c r="O1877" s="789">
        <v>1</v>
      </c>
      <c r="P1877" s="789">
        <v>37.690399999999997</v>
      </c>
      <c r="Q1877" s="789">
        <v>37.69</v>
      </c>
      <c r="R1877" s="812"/>
      <c r="S1877" s="790">
        <f t="shared" si="33"/>
        <v>1</v>
      </c>
      <c r="T1877" s="812"/>
      <c r="U1877" s="789"/>
    </row>
    <row r="1878" spans="1:21" ht="63" thickBot="1">
      <c r="A1878" s="791" t="s">
        <v>187</v>
      </c>
      <c r="B1878" s="786"/>
      <c r="C1878" s="811" t="s">
        <v>792</v>
      </c>
      <c r="D1878" s="787"/>
      <c r="E1878" s="787"/>
      <c r="F1878" s="787" t="str">
        <f>IF($E1878 = "", "", VLOOKUP($E1878,'[1]levels of intervention'!$A$1:$B$12,2,FALSE))</f>
        <v/>
      </c>
      <c r="G1878" s="789"/>
      <c r="H1878" s="789" t="s">
        <v>1119</v>
      </c>
      <c r="I1878" s="789" t="s">
        <v>1331</v>
      </c>
      <c r="J1878" s="789"/>
      <c r="K1878" s="789">
        <v>1</v>
      </c>
      <c r="L1878" s="789"/>
      <c r="M1878" s="789">
        <v>1</v>
      </c>
      <c r="N1878" s="789"/>
      <c r="O1878" s="789">
        <v>1</v>
      </c>
      <c r="P1878" s="789">
        <v>231.934</v>
      </c>
      <c r="Q1878" s="789">
        <v>231.93</v>
      </c>
      <c r="R1878" s="812"/>
      <c r="S1878" s="790">
        <f t="shared" si="33"/>
        <v>1</v>
      </c>
      <c r="T1878" s="812"/>
      <c r="U1878" s="789"/>
    </row>
    <row r="1879" spans="1:21" ht="16.2" thickBot="1">
      <c r="A1879" s="798" t="s">
        <v>187</v>
      </c>
      <c r="B1879" s="797"/>
      <c r="C1879" s="811" t="s">
        <v>792</v>
      </c>
      <c r="D1879" s="797"/>
      <c r="E1879" s="797"/>
      <c r="F1879" s="787" t="str">
        <f>IF($E1879 = "", "", VLOOKUP($E1879,'[1]levels of intervention'!$A$1:$B$12,2,FALSE))</f>
        <v/>
      </c>
      <c r="G1879" s="797"/>
      <c r="H1879" s="797" t="s">
        <v>1276</v>
      </c>
      <c r="I1879" s="797" t="s">
        <v>1358</v>
      </c>
      <c r="J1879" s="797"/>
      <c r="K1879" s="797"/>
      <c r="L1879" s="797"/>
      <c r="M1879" s="797"/>
      <c r="N1879" s="797"/>
      <c r="O1879" s="797">
        <v>0</v>
      </c>
      <c r="P1879" s="797"/>
      <c r="Q1879" s="797">
        <v>0</v>
      </c>
      <c r="R1879" s="812"/>
      <c r="S1879" s="790">
        <f t="shared" si="33"/>
        <v>1</v>
      </c>
      <c r="T1879" s="812"/>
      <c r="U1879" s="797"/>
    </row>
    <row r="1880" spans="1:21" ht="16.2" thickBot="1">
      <c r="A1880" s="798" t="s">
        <v>187</v>
      </c>
      <c r="B1880" s="797"/>
      <c r="C1880" s="811" t="s">
        <v>792</v>
      </c>
      <c r="D1880" s="797"/>
      <c r="E1880" s="797"/>
      <c r="F1880" s="787" t="str">
        <f>IF($E1880 = "", "", VLOOKUP($E1880,'[1]levels of intervention'!$A$1:$B$12,2,FALSE))</f>
        <v/>
      </c>
      <c r="G1880" s="797"/>
      <c r="H1880" s="797" t="s">
        <v>2838</v>
      </c>
      <c r="I1880" s="797" t="s">
        <v>1358</v>
      </c>
      <c r="J1880" s="797"/>
      <c r="K1880" s="797"/>
      <c r="L1880" s="797"/>
      <c r="M1880" s="797"/>
      <c r="N1880" s="797"/>
      <c r="O1880" s="797">
        <v>0</v>
      </c>
      <c r="P1880" s="797"/>
      <c r="Q1880" s="797">
        <v>0</v>
      </c>
      <c r="R1880" s="812"/>
      <c r="S1880" s="790">
        <f t="shared" si="33"/>
        <v>1</v>
      </c>
      <c r="T1880" s="812"/>
      <c r="U1880" s="797"/>
    </row>
    <row r="1881" spans="1:21" ht="31.8" thickBot="1">
      <c r="A1881" s="791" t="s">
        <v>187</v>
      </c>
      <c r="B1881" s="786"/>
      <c r="C1881" s="811" t="s">
        <v>792</v>
      </c>
      <c r="D1881" s="787"/>
      <c r="E1881" s="787"/>
      <c r="F1881" s="787" t="str">
        <f>IF($E1881 = "", "", VLOOKUP($E1881,'[1]levels of intervention'!$A$1:$B$12,2,FALSE))</f>
        <v/>
      </c>
      <c r="G1881" s="789"/>
      <c r="H1881" s="789" t="s">
        <v>2879</v>
      </c>
      <c r="I1881" s="789" t="s">
        <v>1358</v>
      </c>
      <c r="J1881" s="789" t="s">
        <v>2629</v>
      </c>
      <c r="K1881" s="789" t="s">
        <v>1578</v>
      </c>
      <c r="L1881" s="789"/>
      <c r="M1881" s="789"/>
      <c r="N1881" s="789"/>
      <c r="O1881" s="789">
        <v>0</v>
      </c>
      <c r="P1881" s="789"/>
      <c r="Q1881" s="789">
        <v>0</v>
      </c>
      <c r="R1881" s="812"/>
      <c r="S1881" s="790">
        <f t="shared" si="33"/>
        <v>1</v>
      </c>
      <c r="T1881" s="812"/>
      <c r="U1881" s="789"/>
    </row>
    <row r="1882" spans="1:21" ht="18" thickBot="1">
      <c r="A1882" s="791" t="s">
        <v>187</v>
      </c>
      <c r="B1882" s="786"/>
      <c r="C1882" s="811" t="s">
        <v>792</v>
      </c>
      <c r="D1882" s="787"/>
      <c r="E1882" s="787"/>
      <c r="F1882" s="787" t="str">
        <f>IF($E1882 = "", "", VLOOKUP($E1882,'[1]levels of intervention'!$A$1:$B$12,2,FALSE))</f>
        <v/>
      </c>
      <c r="G1882" s="789"/>
      <c r="H1882" s="789" t="s">
        <v>2839</v>
      </c>
      <c r="I1882" s="789" t="s">
        <v>1358</v>
      </c>
      <c r="J1882" s="789" t="s">
        <v>2629</v>
      </c>
      <c r="K1882" s="789" t="s">
        <v>1578</v>
      </c>
      <c r="L1882" s="789"/>
      <c r="M1882" s="789"/>
      <c r="N1882" s="789"/>
      <c r="O1882" s="789">
        <v>0</v>
      </c>
      <c r="P1882" s="789"/>
      <c r="Q1882" s="789">
        <v>0</v>
      </c>
      <c r="R1882" s="812"/>
      <c r="S1882" s="790">
        <f t="shared" si="33"/>
        <v>1</v>
      </c>
      <c r="T1882" s="812"/>
      <c r="U1882" s="789"/>
    </row>
    <row r="1883" spans="1:21" ht="18" thickBot="1">
      <c r="A1883" s="791" t="s">
        <v>187</v>
      </c>
      <c r="B1883" s="786"/>
      <c r="C1883" s="811" t="s">
        <v>792</v>
      </c>
      <c r="D1883" s="787"/>
      <c r="E1883" s="787"/>
      <c r="F1883" s="787" t="str">
        <f>IF($E1883 = "", "", VLOOKUP($E1883,'[1]levels of intervention'!$A$1:$B$12,2,FALSE))</f>
        <v/>
      </c>
      <c r="G1883" s="789"/>
      <c r="H1883" s="789" t="s">
        <v>2840</v>
      </c>
      <c r="I1883" s="789" t="s">
        <v>1358</v>
      </c>
      <c r="J1883" s="789" t="s">
        <v>2629</v>
      </c>
      <c r="K1883" s="789" t="s">
        <v>1578</v>
      </c>
      <c r="L1883" s="789"/>
      <c r="M1883" s="789"/>
      <c r="N1883" s="789"/>
      <c r="O1883" s="789">
        <v>0</v>
      </c>
      <c r="P1883" s="789"/>
      <c r="Q1883" s="789">
        <v>0</v>
      </c>
      <c r="R1883" s="812"/>
      <c r="S1883" s="790">
        <f t="shared" si="33"/>
        <v>1</v>
      </c>
      <c r="T1883" s="812"/>
      <c r="U1883" s="789"/>
    </row>
    <row r="1884" spans="1:21" ht="94.2" thickBot="1">
      <c r="A1884" s="791" t="s">
        <v>187</v>
      </c>
      <c r="B1884" s="786"/>
      <c r="C1884" s="811" t="s">
        <v>2880</v>
      </c>
      <c r="D1884" s="787" t="s">
        <v>2881</v>
      </c>
      <c r="E1884" s="787" t="s">
        <v>2632</v>
      </c>
      <c r="F1884" s="787" t="str">
        <f>IF($E1884 = "", "", VLOOKUP($E1884,'[1]levels of intervention'!$A$1:$B$12,2,FALSE))</f>
        <v>secondary/tertiary</v>
      </c>
      <c r="G1884" s="789"/>
      <c r="H1884" s="789" t="s">
        <v>942</v>
      </c>
      <c r="I1884" s="789" t="s">
        <v>1358</v>
      </c>
      <c r="J1884" s="789" t="s">
        <v>2722</v>
      </c>
      <c r="K1884" s="789">
        <v>1</v>
      </c>
      <c r="L1884" s="789">
        <v>1</v>
      </c>
      <c r="M1884" s="789">
        <v>2</v>
      </c>
      <c r="N1884" s="789"/>
      <c r="O1884" s="789">
        <v>2</v>
      </c>
      <c r="P1884" s="789">
        <v>1100</v>
      </c>
      <c r="Q1884" s="789">
        <v>2200</v>
      </c>
      <c r="R1884" s="812"/>
      <c r="S1884" s="790">
        <f t="shared" si="33"/>
        <v>1</v>
      </c>
      <c r="T1884" s="812"/>
      <c r="U1884" s="788" t="s">
        <v>1552</v>
      </c>
    </row>
    <row r="1885" spans="1:21" ht="16.2" thickBot="1">
      <c r="A1885" s="798" t="s">
        <v>187</v>
      </c>
      <c r="B1885" s="797"/>
      <c r="C1885" s="811" t="s">
        <v>2880</v>
      </c>
      <c r="D1885" s="797"/>
      <c r="E1885" s="797"/>
      <c r="F1885" s="787" t="str">
        <f>IF($E1885 = "", "", VLOOKUP($E1885,'[1]levels of intervention'!$A$1:$B$12,2,FALSE))</f>
        <v/>
      </c>
      <c r="G1885" s="797"/>
      <c r="H1885" s="797" t="s">
        <v>2882</v>
      </c>
      <c r="I1885" s="797" t="s">
        <v>1358</v>
      </c>
      <c r="J1885" s="797"/>
      <c r="K1885" s="797"/>
      <c r="L1885" s="797"/>
      <c r="M1885" s="797"/>
      <c r="N1885" s="797"/>
      <c r="O1885" s="797">
        <v>0</v>
      </c>
      <c r="P1885" s="797"/>
      <c r="Q1885" s="797">
        <v>0</v>
      </c>
      <c r="R1885" s="812"/>
      <c r="S1885" s="790">
        <f t="shared" si="33"/>
        <v>1</v>
      </c>
      <c r="T1885" s="812"/>
      <c r="U1885" s="797"/>
    </row>
    <row r="1886" spans="1:21" ht="16.2" thickBot="1">
      <c r="A1886" s="798" t="s">
        <v>187</v>
      </c>
      <c r="B1886" s="797"/>
      <c r="C1886" s="811" t="s">
        <v>2880</v>
      </c>
      <c r="D1886" s="797"/>
      <c r="E1886" s="797"/>
      <c r="F1886" s="787" t="str">
        <f>IF($E1886 = "", "", VLOOKUP($E1886,'[1]levels of intervention'!$A$1:$B$12,2,FALSE))</f>
        <v/>
      </c>
      <c r="G1886" s="797"/>
      <c r="H1886" s="797" t="s">
        <v>1202</v>
      </c>
      <c r="I1886" s="797" t="s">
        <v>1358</v>
      </c>
      <c r="J1886" s="797"/>
      <c r="K1886" s="797"/>
      <c r="L1886" s="797"/>
      <c r="M1886" s="797"/>
      <c r="N1886" s="797"/>
      <c r="O1886" s="797">
        <v>0</v>
      </c>
      <c r="P1886" s="797"/>
      <c r="Q1886" s="797">
        <v>0</v>
      </c>
      <c r="R1886" s="812"/>
      <c r="S1886" s="790">
        <f t="shared" si="33"/>
        <v>1</v>
      </c>
      <c r="T1886" s="812"/>
      <c r="U1886" s="797"/>
    </row>
    <row r="1887" spans="1:21" ht="18" thickBot="1">
      <c r="A1887" s="791" t="s">
        <v>187</v>
      </c>
      <c r="B1887" s="786"/>
      <c r="C1887" s="811" t="s">
        <v>2880</v>
      </c>
      <c r="D1887" s="787"/>
      <c r="E1887" s="787"/>
      <c r="F1887" s="787" t="str">
        <f>IF($E1887 = "", "", VLOOKUP($E1887,'[1]levels of intervention'!$A$1:$B$12,2,FALSE))</f>
        <v/>
      </c>
      <c r="G1887" s="789"/>
      <c r="H1887" s="789" t="s">
        <v>2883</v>
      </c>
      <c r="I1887" s="789" t="s">
        <v>1358</v>
      </c>
      <c r="J1887" s="789" t="s">
        <v>1400</v>
      </c>
      <c r="K1887" s="813" t="s">
        <v>2870</v>
      </c>
      <c r="L1887" s="789"/>
      <c r="M1887" s="789"/>
      <c r="N1887" s="789"/>
      <c r="O1887" s="789">
        <v>0</v>
      </c>
      <c r="P1887" s="789"/>
      <c r="Q1887" s="789">
        <v>0</v>
      </c>
      <c r="R1887" s="812"/>
      <c r="S1887" s="790">
        <f t="shared" si="33"/>
        <v>1</v>
      </c>
      <c r="T1887" s="812"/>
      <c r="U1887" s="789"/>
    </row>
    <row r="1888" spans="1:21" ht="16.2" thickBot="1">
      <c r="A1888" s="798" t="s">
        <v>187</v>
      </c>
      <c r="B1888" s="797"/>
      <c r="C1888" s="811" t="s">
        <v>2880</v>
      </c>
      <c r="D1888" s="797"/>
      <c r="E1888" s="797"/>
      <c r="F1888" s="787" t="str">
        <f>IF($E1888 = "", "", VLOOKUP($E1888,'[1]levels of intervention'!$A$1:$B$12,2,FALSE))</f>
        <v/>
      </c>
      <c r="G1888" s="797"/>
      <c r="H1888" s="797" t="s">
        <v>2884</v>
      </c>
      <c r="I1888" s="797" t="s">
        <v>1358</v>
      </c>
      <c r="J1888" s="797"/>
      <c r="K1888" s="797"/>
      <c r="L1888" s="797"/>
      <c r="M1888" s="797"/>
      <c r="N1888" s="797"/>
      <c r="O1888" s="797">
        <v>0</v>
      </c>
      <c r="P1888" s="797"/>
      <c r="Q1888" s="797">
        <v>0</v>
      </c>
      <c r="R1888" s="812"/>
      <c r="S1888" s="790">
        <f t="shared" si="33"/>
        <v>1</v>
      </c>
      <c r="T1888" s="812"/>
      <c r="U1888" s="797"/>
    </row>
    <row r="1889" spans="1:21" ht="16.2" thickBot="1">
      <c r="A1889" s="798" t="s">
        <v>187</v>
      </c>
      <c r="B1889" s="797"/>
      <c r="C1889" s="811" t="s">
        <v>2880</v>
      </c>
      <c r="D1889" s="797"/>
      <c r="E1889" s="797"/>
      <c r="F1889" s="787" t="str">
        <f>IF($E1889 = "", "", VLOOKUP($E1889,'[1]levels of intervention'!$A$1:$B$12,2,FALSE))</f>
        <v/>
      </c>
      <c r="G1889" s="797"/>
      <c r="H1889" s="797" t="s">
        <v>2885</v>
      </c>
      <c r="I1889" s="797" t="s">
        <v>1358</v>
      </c>
      <c r="J1889" s="797"/>
      <c r="K1889" s="797"/>
      <c r="L1889" s="797"/>
      <c r="M1889" s="797"/>
      <c r="N1889" s="797"/>
      <c r="O1889" s="797">
        <v>0</v>
      </c>
      <c r="P1889" s="797"/>
      <c r="Q1889" s="797">
        <v>0</v>
      </c>
      <c r="R1889" s="812"/>
      <c r="S1889" s="790">
        <f t="shared" si="33"/>
        <v>1</v>
      </c>
      <c r="T1889" s="812"/>
      <c r="U1889" s="797"/>
    </row>
    <row r="1890" spans="1:21" ht="31.8" thickBot="1">
      <c r="A1890" s="791" t="s">
        <v>187</v>
      </c>
      <c r="B1890" s="786"/>
      <c r="C1890" s="811" t="s">
        <v>2880</v>
      </c>
      <c r="D1890" s="787"/>
      <c r="E1890" s="787"/>
      <c r="F1890" s="787" t="str">
        <f>IF($E1890 = "", "", VLOOKUP($E1890,'[1]levels of intervention'!$A$1:$B$12,2,FALSE))</f>
        <v/>
      </c>
      <c r="G1890" s="789"/>
      <c r="H1890" s="789" t="s">
        <v>2886</v>
      </c>
      <c r="I1890" s="789" t="s">
        <v>1358</v>
      </c>
      <c r="J1890" s="789"/>
      <c r="K1890" s="789">
        <v>1</v>
      </c>
      <c r="L1890" s="789"/>
      <c r="M1890" s="789">
        <v>1</v>
      </c>
      <c r="N1890" s="789"/>
      <c r="O1890" s="789">
        <v>1</v>
      </c>
      <c r="P1890" s="789"/>
      <c r="Q1890" s="789">
        <v>0</v>
      </c>
      <c r="R1890" s="812"/>
      <c r="S1890" s="790">
        <f t="shared" si="33"/>
        <v>1</v>
      </c>
      <c r="T1890" s="812"/>
      <c r="U1890" s="789"/>
    </row>
    <row r="1891" spans="1:21" ht="31.8" thickBot="1">
      <c r="A1891" s="791" t="s">
        <v>187</v>
      </c>
      <c r="B1891" s="786"/>
      <c r="C1891" s="811" t="s">
        <v>2880</v>
      </c>
      <c r="D1891" s="787"/>
      <c r="E1891" s="787"/>
      <c r="F1891" s="787" t="str">
        <f>IF($E1891 = "", "", VLOOKUP($E1891,'[1]levels of intervention'!$A$1:$B$12,2,FALSE))</f>
        <v/>
      </c>
      <c r="G1891" s="789"/>
      <c r="H1891" s="789" t="s">
        <v>1109</v>
      </c>
      <c r="I1891" s="789" t="s">
        <v>1358</v>
      </c>
      <c r="J1891" s="789"/>
      <c r="K1891" s="789">
        <v>1</v>
      </c>
      <c r="L1891" s="789"/>
      <c r="M1891" s="789">
        <v>1</v>
      </c>
      <c r="N1891" s="789"/>
      <c r="O1891" s="789">
        <v>1</v>
      </c>
      <c r="P1891" s="789"/>
      <c r="Q1891" s="789">
        <v>0</v>
      </c>
      <c r="R1891" s="812"/>
      <c r="S1891" s="790">
        <f t="shared" si="33"/>
        <v>1</v>
      </c>
      <c r="T1891" s="812"/>
      <c r="U1891" s="789"/>
    </row>
    <row r="1892" spans="1:21" ht="18" thickBot="1">
      <c r="A1892" s="791" t="s">
        <v>187</v>
      </c>
      <c r="B1892" s="786"/>
      <c r="C1892" s="811" t="s">
        <v>2880</v>
      </c>
      <c r="D1892" s="787"/>
      <c r="E1892" s="787"/>
      <c r="F1892" s="787" t="str">
        <f>IF($E1892 = "", "", VLOOKUP($E1892,'[1]levels of intervention'!$A$1:$B$12,2,FALSE))</f>
        <v/>
      </c>
      <c r="G1892" s="789"/>
      <c r="H1892" s="789" t="s">
        <v>2887</v>
      </c>
      <c r="I1892" s="789" t="s">
        <v>1358</v>
      </c>
      <c r="J1892" s="789"/>
      <c r="K1892" s="789">
        <v>1</v>
      </c>
      <c r="L1892" s="789"/>
      <c r="M1892" s="789">
        <v>1</v>
      </c>
      <c r="N1892" s="789"/>
      <c r="O1892" s="789">
        <v>1</v>
      </c>
      <c r="P1892" s="789"/>
      <c r="Q1892" s="789">
        <v>0</v>
      </c>
      <c r="R1892" s="812"/>
      <c r="S1892" s="790">
        <f t="shared" si="33"/>
        <v>1</v>
      </c>
      <c r="T1892" s="812"/>
      <c r="U1892" s="789"/>
    </row>
    <row r="1893" spans="1:21" ht="16.2" thickBot="1">
      <c r="A1893" s="798" t="s">
        <v>187</v>
      </c>
      <c r="B1893" s="797"/>
      <c r="C1893" s="811" t="s">
        <v>2880</v>
      </c>
      <c r="D1893" s="797"/>
      <c r="E1893" s="797"/>
      <c r="F1893" s="787" t="str">
        <f>IF($E1893 = "", "", VLOOKUP($E1893,'[1]levels of intervention'!$A$1:$B$12,2,FALSE))</f>
        <v/>
      </c>
      <c r="G1893" s="797"/>
      <c r="H1893" s="797" t="s">
        <v>2711</v>
      </c>
      <c r="I1893" s="797" t="s">
        <v>1358</v>
      </c>
      <c r="J1893" s="797"/>
      <c r="K1893" s="797"/>
      <c r="L1893" s="797"/>
      <c r="M1893" s="797"/>
      <c r="N1893" s="797"/>
      <c r="O1893" s="797">
        <v>0</v>
      </c>
      <c r="P1893" s="797"/>
      <c r="Q1893" s="797">
        <v>0</v>
      </c>
      <c r="R1893" s="812"/>
      <c r="S1893" s="790">
        <f t="shared" si="33"/>
        <v>1</v>
      </c>
      <c r="T1893" s="812"/>
      <c r="U1893" s="797"/>
    </row>
    <row r="1894" spans="1:21" ht="16.2" thickBot="1">
      <c r="A1894" s="798" t="s">
        <v>187</v>
      </c>
      <c r="B1894" s="797"/>
      <c r="C1894" s="811" t="s">
        <v>2880</v>
      </c>
      <c r="D1894" s="797"/>
      <c r="E1894" s="797"/>
      <c r="F1894" s="787" t="str">
        <f>IF($E1894 = "", "", VLOOKUP($E1894,'[1]levels of intervention'!$A$1:$B$12,2,FALSE))</f>
        <v/>
      </c>
      <c r="G1894" s="797"/>
      <c r="H1894" s="797" t="s">
        <v>2888</v>
      </c>
      <c r="I1894" s="797" t="s">
        <v>1358</v>
      </c>
      <c r="J1894" s="797"/>
      <c r="K1894" s="797"/>
      <c r="L1894" s="797"/>
      <c r="M1894" s="797"/>
      <c r="N1894" s="797"/>
      <c r="O1894" s="797">
        <v>0</v>
      </c>
      <c r="P1894" s="797"/>
      <c r="Q1894" s="797">
        <v>0</v>
      </c>
      <c r="R1894" s="812"/>
      <c r="S1894" s="790">
        <f t="shared" si="33"/>
        <v>1</v>
      </c>
      <c r="T1894" s="812"/>
      <c r="U1894" s="797"/>
    </row>
    <row r="1895" spans="1:21" ht="16.2" thickBot="1">
      <c r="A1895" s="798" t="s">
        <v>187</v>
      </c>
      <c r="B1895" s="797"/>
      <c r="C1895" s="811" t="s">
        <v>790</v>
      </c>
      <c r="D1895" s="797" t="s">
        <v>794</v>
      </c>
      <c r="E1895" s="797" t="s">
        <v>2632</v>
      </c>
      <c r="F1895" s="787" t="str">
        <f>IF($E1895 = "", "", VLOOKUP($E1895,'[1]levels of intervention'!$A$1:$B$12,2,FALSE))</f>
        <v>secondary/tertiary</v>
      </c>
      <c r="G1895" s="797"/>
      <c r="H1895" s="797" t="s">
        <v>2404</v>
      </c>
      <c r="I1895" s="797" t="s">
        <v>1358</v>
      </c>
      <c r="J1895" s="797"/>
      <c r="K1895" s="797"/>
      <c r="L1895" s="797"/>
      <c r="M1895" s="797"/>
      <c r="N1895" s="797"/>
      <c r="O1895" s="797">
        <v>0</v>
      </c>
      <c r="P1895" s="797"/>
      <c r="Q1895" s="797">
        <v>0</v>
      </c>
      <c r="R1895" s="812"/>
      <c r="S1895" s="790">
        <f t="shared" si="33"/>
        <v>1</v>
      </c>
      <c r="T1895" s="812"/>
      <c r="U1895" s="797"/>
    </row>
    <row r="1896" spans="1:21" ht="94.2" thickBot="1">
      <c r="A1896" s="791" t="s">
        <v>187</v>
      </c>
      <c r="B1896" s="786"/>
      <c r="C1896" s="811" t="s">
        <v>790</v>
      </c>
      <c r="D1896" s="787"/>
      <c r="E1896" s="787"/>
      <c r="F1896" s="787" t="str">
        <f>IF($E1896 = "", "", VLOOKUP($E1896,'[1]levels of intervention'!$A$1:$B$12,2,FALSE))</f>
        <v/>
      </c>
      <c r="G1896" s="789"/>
      <c r="H1896" s="789" t="s">
        <v>932</v>
      </c>
      <c r="I1896" s="789" t="s">
        <v>1331</v>
      </c>
      <c r="J1896" s="789"/>
      <c r="K1896" s="789">
        <v>1</v>
      </c>
      <c r="L1896" s="789"/>
      <c r="M1896" s="789">
        <v>1</v>
      </c>
      <c r="N1896" s="789"/>
      <c r="O1896" s="789">
        <v>1</v>
      </c>
      <c r="P1896" s="789">
        <v>37.690399999999997</v>
      </c>
      <c r="Q1896" s="789">
        <v>37.69</v>
      </c>
      <c r="R1896" s="812"/>
      <c r="S1896" s="790">
        <f t="shared" si="33"/>
        <v>1</v>
      </c>
      <c r="T1896" s="812"/>
      <c r="U1896" s="789"/>
    </row>
    <row r="1897" spans="1:21" ht="63" thickBot="1">
      <c r="A1897" s="791" t="s">
        <v>187</v>
      </c>
      <c r="B1897" s="786"/>
      <c r="C1897" s="811" t="s">
        <v>790</v>
      </c>
      <c r="D1897" s="787"/>
      <c r="E1897" s="787"/>
      <c r="F1897" s="787" t="str">
        <f>IF($E1897 = "", "", VLOOKUP($E1897,'[1]levels of intervention'!$A$1:$B$12,2,FALSE))</f>
        <v/>
      </c>
      <c r="G1897" s="789"/>
      <c r="H1897" s="789" t="s">
        <v>1119</v>
      </c>
      <c r="I1897" s="789" t="s">
        <v>1331</v>
      </c>
      <c r="J1897" s="789"/>
      <c r="K1897" s="789">
        <v>1</v>
      </c>
      <c r="L1897" s="789"/>
      <c r="M1897" s="789">
        <v>1</v>
      </c>
      <c r="N1897" s="789"/>
      <c r="O1897" s="789">
        <v>1</v>
      </c>
      <c r="P1897" s="789">
        <v>231.934</v>
      </c>
      <c r="Q1897" s="789">
        <v>231.93</v>
      </c>
      <c r="R1897" s="812"/>
      <c r="S1897" s="790">
        <f t="shared" si="33"/>
        <v>1</v>
      </c>
      <c r="T1897" s="812"/>
      <c r="U1897" s="789"/>
    </row>
    <row r="1898" spans="1:21" ht="18" thickBot="1">
      <c r="A1898" s="791" t="s">
        <v>187</v>
      </c>
      <c r="B1898" s="786"/>
      <c r="C1898" s="811" t="s">
        <v>790</v>
      </c>
      <c r="D1898" s="787"/>
      <c r="E1898" s="787"/>
      <c r="F1898" s="787" t="str">
        <f>IF($E1898 = "", "", VLOOKUP($E1898,'[1]levels of intervention'!$A$1:$B$12,2,FALSE))</f>
        <v/>
      </c>
      <c r="G1898" s="789"/>
      <c r="H1898" s="789" t="s">
        <v>2416</v>
      </c>
      <c r="I1898" s="789" t="s">
        <v>1358</v>
      </c>
      <c r="J1898" s="789" t="s">
        <v>2629</v>
      </c>
      <c r="K1898" s="789" t="s">
        <v>1578</v>
      </c>
      <c r="L1898" s="789"/>
      <c r="M1898" s="789"/>
      <c r="N1898" s="789"/>
      <c r="O1898" s="789">
        <v>0</v>
      </c>
      <c r="P1898" s="789"/>
      <c r="Q1898" s="789">
        <v>0</v>
      </c>
      <c r="R1898" s="812"/>
      <c r="S1898" s="790">
        <f t="shared" si="33"/>
        <v>1</v>
      </c>
      <c r="T1898" s="812"/>
      <c r="U1898" s="789"/>
    </row>
    <row r="1899" spans="1:21" ht="16.2" thickBot="1">
      <c r="A1899" s="798" t="s">
        <v>187</v>
      </c>
      <c r="B1899" s="797"/>
      <c r="C1899" s="811" t="s">
        <v>790</v>
      </c>
      <c r="D1899" s="797"/>
      <c r="E1899" s="797"/>
      <c r="F1899" s="787" t="str">
        <f>IF($E1899 = "", "", VLOOKUP($E1899,'[1]levels of intervention'!$A$1:$B$12,2,FALSE))</f>
        <v/>
      </c>
      <c r="G1899" s="797"/>
      <c r="H1899" s="797" t="s">
        <v>2843</v>
      </c>
      <c r="I1899" s="797" t="s">
        <v>1358</v>
      </c>
      <c r="J1899" s="797"/>
      <c r="K1899" s="797"/>
      <c r="L1899" s="797"/>
      <c r="M1899" s="797"/>
      <c r="N1899" s="797"/>
      <c r="O1899" s="797">
        <v>0</v>
      </c>
      <c r="P1899" s="797"/>
      <c r="Q1899" s="797">
        <v>0</v>
      </c>
      <c r="R1899" s="812"/>
      <c r="S1899" s="790">
        <f t="shared" si="33"/>
        <v>1</v>
      </c>
      <c r="T1899" s="812"/>
      <c r="U1899" s="797"/>
    </row>
    <row r="1900" spans="1:21" ht="35.4" thickBot="1">
      <c r="A1900" s="785" t="s">
        <v>187</v>
      </c>
      <c r="B1900" s="786" t="s">
        <v>139</v>
      </c>
      <c r="C1900" s="811" t="s">
        <v>789</v>
      </c>
      <c r="D1900" s="787" t="s">
        <v>2889</v>
      </c>
      <c r="E1900" s="787"/>
      <c r="F1900" s="787" t="str">
        <f>IF($E1900 = "", "", VLOOKUP($E1900,'[1]levels of intervention'!$A$1:$B$12,2,FALSE))</f>
        <v/>
      </c>
      <c r="G1900" s="789"/>
      <c r="H1900" s="789" t="s">
        <v>1269</v>
      </c>
      <c r="I1900" s="789" t="s">
        <v>1331</v>
      </c>
      <c r="J1900" s="789" t="s">
        <v>2855</v>
      </c>
      <c r="K1900" s="789">
        <v>5</v>
      </c>
      <c r="L1900" s="789">
        <v>1</v>
      </c>
      <c r="M1900" s="789">
        <v>7</v>
      </c>
      <c r="N1900" s="789" t="s">
        <v>2890</v>
      </c>
      <c r="O1900" s="789">
        <v>35</v>
      </c>
      <c r="P1900" s="789">
        <v>8.6300000000000008</v>
      </c>
      <c r="Q1900" s="789">
        <v>302.05</v>
      </c>
      <c r="R1900" s="812"/>
      <c r="S1900" s="790">
        <f t="shared" si="33"/>
        <v>1</v>
      </c>
      <c r="T1900" s="812"/>
      <c r="U1900" s="812" t="s">
        <v>2867</v>
      </c>
    </row>
    <row r="1901" spans="1:21" ht="78.599999999999994" thickBot="1">
      <c r="A1901" s="791" t="s">
        <v>187</v>
      </c>
      <c r="B1901" s="786"/>
      <c r="C1901" s="811" t="s">
        <v>789</v>
      </c>
      <c r="D1901" s="787"/>
      <c r="E1901" s="787"/>
      <c r="F1901" s="787" t="str">
        <f>IF($E1901 = "", "", VLOOKUP($E1901,'[1]levels of intervention'!$A$1:$B$12,2,FALSE))</f>
        <v/>
      </c>
      <c r="G1901" s="789"/>
      <c r="H1901" s="789" t="s">
        <v>1268</v>
      </c>
      <c r="I1901" s="789" t="s">
        <v>1331</v>
      </c>
      <c r="J1901" s="789" t="s">
        <v>2857</v>
      </c>
      <c r="K1901" s="789">
        <v>2</v>
      </c>
      <c r="L1901" s="789"/>
      <c r="M1901" s="813" t="s">
        <v>2890</v>
      </c>
      <c r="N1901" s="789"/>
      <c r="O1901" s="789">
        <v>2</v>
      </c>
      <c r="P1901" s="789">
        <v>406.08</v>
      </c>
      <c r="Q1901" s="789">
        <v>812.16</v>
      </c>
      <c r="R1901" s="812"/>
      <c r="S1901" s="790">
        <f t="shared" si="33"/>
        <v>1</v>
      </c>
      <c r="T1901" s="812"/>
      <c r="U1901" s="789"/>
    </row>
    <row r="1902" spans="1:21" ht="94.2" thickBot="1">
      <c r="A1902" s="791" t="s">
        <v>187</v>
      </c>
      <c r="B1902" s="786"/>
      <c r="C1902" s="811" t="s">
        <v>789</v>
      </c>
      <c r="D1902" s="787"/>
      <c r="E1902" s="787"/>
      <c r="F1902" s="787" t="str">
        <f>IF($E1902 = "", "", VLOOKUP($E1902,'[1]levels of intervention'!$A$1:$B$12,2,FALSE))</f>
        <v/>
      </c>
      <c r="G1902" s="789"/>
      <c r="H1902" s="789" t="s">
        <v>833</v>
      </c>
      <c r="I1902" s="789" t="s">
        <v>1331</v>
      </c>
      <c r="J1902" s="789" t="s">
        <v>2119</v>
      </c>
      <c r="K1902" s="789">
        <v>7</v>
      </c>
      <c r="L1902" s="789"/>
      <c r="M1902" s="789">
        <v>7</v>
      </c>
      <c r="N1902" s="789" t="s">
        <v>1546</v>
      </c>
      <c r="O1902" s="789">
        <v>49</v>
      </c>
      <c r="P1902" s="789">
        <v>17.702000000000002</v>
      </c>
      <c r="Q1902" s="789">
        <v>867.4</v>
      </c>
      <c r="R1902" s="812"/>
      <c r="S1902" s="790">
        <f t="shared" si="33"/>
        <v>1</v>
      </c>
      <c r="T1902" s="812"/>
      <c r="U1902" s="789"/>
    </row>
    <row r="1903" spans="1:21" ht="63" thickBot="1">
      <c r="A1903" s="791" t="s">
        <v>187</v>
      </c>
      <c r="B1903" s="786"/>
      <c r="C1903" s="811" t="s">
        <v>789</v>
      </c>
      <c r="D1903" s="787"/>
      <c r="E1903" s="787"/>
      <c r="F1903" s="787" t="str">
        <f>IF($E1903 = "", "", VLOOKUP($E1903,'[1]levels of intervention'!$A$1:$B$12,2,FALSE))</f>
        <v/>
      </c>
      <c r="G1903" s="789"/>
      <c r="H1903" s="789" t="s">
        <v>853</v>
      </c>
      <c r="I1903" s="789" t="s">
        <v>1331</v>
      </c>
      <c r="J1903" s="789" t="s">
        <v>2891</v>
      </c>
      <c r="K1903" s="789">
        <v>2</v>
      </c>
      <c r="L1903" s="789"/>
      <c r="M1903" s="789">
        <v>5</v>
      </c>
      <c r="N1903" s="789"/>
      <c r="O1903" s="789">
        <v>10</v>
      </c>
      <c r="P1903" s="789">
        <v>178.43</v>
      </c>
      <c r="Q1903" s="793">
        <v>1784.3</v>
      </c>
      <c r="R1903" s="812"/>
      <c r="S1903" s="790">
        <f t="shared" si="33"/>
        <v>1</v>
      </c>
      <c r="T1903" s="812"/>
      <c r="U1903" s="789"/>
    </row>
    <row r="1904" spans="1:21" ht="78.599999999999994" thickBot="1">
      <c r="A1904" s="791" t="s">
        <v>187</v>
      </c>
      <c r="B1904" s="786"/>
      <c r="C1904" s="811" t="s">
        <v>789</v>
      </c>
      <c r="D1904" s="787"/>
      <c r="E1904" s="787"/>
      <c r="F1904" s="787" t="str">
        <f>IF($E1904 = "", "", VLOOKUP($E1904,'[1]levels of intervention'!$A$1:$B$12,2,FALSE))</f>
        <v/>
      </c>
      <c r="G1904" s="789"/>
      <c r="H1904" s="789" t="s">
        <v>834</v>
      </c>
      <c r="I1904" s="789" t="s">
        <v>1331</v>
      </c>
      <c r="J1904" s="789" t="s">
        <v>2891</v>
      </c>
      <c r="K1904" s="789">
        <v>4</v>
      </c>
      <c r="L1904" s="789"/>
      <c r="M1904" s="789">
        <v>5</v>
      </c>
      <c r="N1904" s="789" t="s">
        <v>2379</v>
      </c>
      <c r="O1904" s="789">
        <v>20</v>
      </c>
      <c r="P1904" s="789">
        <v>4.3868299999999998</v>
      </c>
      <c r="Q1904" s="789">
        <v>87.74</v>
      </c>
      <c r="R1904" s="812"/>
      <c r="S1904" s="790">
        <f t="shared" si="33"/>
        <v>1</v>
      </c>
      <c r="T1904" s="812"/>
      <c r="U1904" s="789"/>
    </row>
    <row r="1905" spans="1:21" ht="94.2" thickBot="1">
      <c r="A1905" s="791" t="s">
        <v>187</v>
      </c>
      <c r="B1905" s="786"/>
      <c r="C1905" s="811" t="s">
        <v>789</v>
      </c>
      <c r="D1905" s="787"/>
      <c r="E1905" s="787"/>
      <c r="F1905" s="787" t="str">
        <f>IF($E1905 = "", "", VLOOKUP($E1905,'[1]levels of intervention'!$A$1:$B$12,2,FALSE))</f>
        <v/>
      </c>
      <c r="G1905" s="789"/>
      <c r="H1905" s="789" t="s">
        <v>932</v>
      </c>
      <c r="I1905" s="789" t="s">
        <v>1331</v>
      </c>
      <c r="J1905" s="789" t="s">
        <v>2858</v>
      </c>
      <c r="K1905" s="789" t="s">
        <v>2414</v>
      </c>
      <c r="L1905" s="789"/>
      <c r="M1905" s="789"/>
      <c r="N1905" s="789"/>
      <c r="O1905" s="789">
        <v>0</v>
      </c>
      <c r="P1905" s="789">
        <v>37.690399999999997</v>
      </c>
      <c r="Q1905" s="789">
        <v>0</v>
      </c>
      <c r="R1905" s="812"/>
      <c r="S1905" s="790">
        <f t="shared" si="33"/>
        <v>1</v>
      </c>
      <c r="T1905" s="812"/>
      <c r="U1905" s="789"/>
    </row>
    <row r="1906" spans="1:21" ht="63" thickBot="1">
      <c r="A1906" s="791" t="s">
        <v>187</v>
      </c>
      <c r="B1906" s="786"/>
      <c r="C1906" s="811" t="s">
        <v>789</v>
      </c>
      <c r="D1906" s="787"/>
      <c r="E1906" s="787"/>
      <c r="F1906" s="787" t="str">
        <f>IF($E1906 = "", "", VLOOKUP($E1906,'[1]levels of intervention'!$A$1:$B$12,2,FALSE))</f>
        <v/>
      </c>
      <c r="G1906" s="789"/>
      <c r="H1906" s="789" t="s">
        <v>1119</v>
      </c>
      <c r="I1906" s="789" t="s">
        <v>1331</v>
      </c>
      <c r="J1906" s="789" t="s">
        <v>2859</v>
      </c>
      <c r="K1906" s="789" t="s">
        <v>2414</v>
      </c>
      <c r="L1906" s="789"/>
      <c r="M1906" s="789"/>
      <c r="N1906" s="789"/>
      <c r="O1906" s="789">
        <v>0</v>
      </c>
      <c r="P1906" s="789">
        <v>231.934</v>
      </c>
      <c r="Q1906" s="789">
        <v>0</v>
      </c>
      <c r="R1906" s="812"/>
      <c r="S1906" s="790">
        <f t="shared" si="33"/>
        <v>1</v>
      </c>
      <c r="T1906" s="812"/>
      <c r="U1906" s="789"/>
    </row>
    <row r="1907" spans="1:21" ht="78.599999999999994" thickBot="1">
      <c r="A1907" s="791" t="s">
        <v>187</v>
      </c>
      <c r="B1907" s="786"/>
      <c r="C1907" s="811" t="s">
        <v>789</v>
      </c>
      <c r="D1907" s="787"/>
      <c r="E1907" s="787"/>
      <c r="F1907" s="787" t="str">
        <f>IF($E1907 = "", "", VLOOKUP($E1907,'[1]levels of intervention'!$A$1:$B$12,2,FALSE))</f>
        <v/>
      </c>
      <c r="G1907" s="789"/>
      <c r="H1907" s="789" t="s">
        <v>1270</v>
      </c>
      <c r="I1907" s="789" t="s">
        <v>1331</v>
      </c>
      <c r="J1907" s="789" t="s">
        <v>2860</v>
      </c>
      <c r="K1907" s="789">
        <v>1</v>
      </c>
      <c r="L1907" s="789"/>
      <c r="M1907" s="813" t="s">
        <v>2892</v>
      </c>
      <c r="N1907" s="789"/>
      <c r="O1907" s="789">
        <v>1</v>
      </c>
      <c r="P1907" s="789">
        <v>821.28</v>
      </c>
      <c r="Q1907" s="789">
        <v>821.28</v>
      </c>
      <c r="R1907" s="812"/>
      <c r="S1907" s="790">
        <f t="shared" si="33"/>
        <v>1</v>
      </c>
      <c r="T1907" s="812"/>
      <c r="U1907" s="789"/>
    </row>
    <row r="1908" spans="1:21" ht="16.2" thickBot="1">
      <c r="A1908" s="798" t="s">
        <v>187</v>
      </c>
      <c r="B1908" s="797"/>
      <c r="C1908" s="811" t="s">
        <v>789</v>
      </c>
      <c r="D1908" s="797"/>
      <c r="E1908" s="797"/>
      <c r="F1908" s="787" t="str">
        <f>IF($E1908 = "", "", VLOOKUP($E1908,'[1]levels of intervention'!$A$1:$B$12,2,FALSE))</f>
        <v/>
      </c>
      <c r="G1908" s="797"/>
      <c r="H1908" s="797" t="s">
        <v>2872</v>
      </c>
      <c r="I1908" s="797" t="s">
        <v>1358</v>
      </c>
      <c r="J1908" s="797"/>
      <c r="K1908" s="797"/>
      <c r="L1908" s="797"/>
      <c r="M1908" s="797"/>
      <c r="N1908" s="797"/>
      <c r="O1908" s="797">
        <v>0</v>
      </c>
      <c r="P1908" s="797"/>
      <c r="Q1908" s="797">
        <v>0</v>
      </c>
      <c r="R1908" s="812"/>
      <c r="S1908" s="790">
        <f t="shared" si="33"/>
        <v>1</v>
      </c>
      <c r="T1908" s="812"/>
      <c r="U1908" s="797"/>
    </row>
    <row r="1909" spans="1:21" ht="125.4" thickBot="1">
      <c r="A1909" s="791" t="s">
        <v>187</v>
      </c>
      <c r="B1909" s="786"/>
      <c r="C1909" s="811" t="s">
        <v>789</v>
      </c>
      <c r="D1909" s="787"/>
      <c r="E1909" s="787"/>
      <c r="F1909" s="787" t="str">
        <f>IF($E1909 = "", "", VLOOKUP($E1909,'[1]levels of intervention'!$A$1:$B$12,2,FALSE))</f>
        <v/>
      </c>
      <c r="G1909" s="789"/>
      <c r="H1909" s="789" t="s">
        <v>876</v>
      </c>
      <c r="I1909" s="789" t="s">
        <v>1331</v>
      </c>
      <c r="J1909" s="789" t="s">
        <v>2861</v>
      </c>
      <c r="K1909" s="789">
        <v>2</v>
      </c>
      <c r="L1909" s="789">
        <v>1</v>
      </c>
      <c r="M1909" s="789">
        <v>1</v>
      </c>
      <c r="N1909" s="789" t="s">
        <v>2048</v>
      </c>
      <c r="O1909" s="789">
        <v>2</v>
      </c>
      <c r="P1909" s="789">
        <v>465</v>
      </c>
      <c r="Q1909" s="789">
        <v>930</v>
      </c>
      <c r="R1909" s="812"/>
      <c r="S1909" s="790">
        <f t="shared" si="33"/>
        <v>1</v>
      </c>
      <c r="T1909" s="812"/>
      <c r="U1909" s="815" t="s">
        <v>1678</v>
      </c>
    </row>
    <row r="1910" spans="1:21" ht="78.599999999999994" thickBot="1">
      <c r="A1910" s="791" t="s">
        <v>187</v>
      </c>
      <c r="B1910" s="786"/>
      <c r="C1910" s="811" t="s">
        <v>789</v>
      </c>
      <c r="D1910" s="787"/>
      <c r="E1910" s="787"/>
      <c r="F1910" s="787" t="str">
        <f>IF($E1910 = "", "", VLOOKUP($E1910,'[1]levels of intervention'!$A$1:$B$12,2,FALSE))</f>
        <v/>
      </c>
      <c r="G1910" s="789"/>
      <c r="H1910" s="789" t="s">
        <v>930</v>
      </c>
      <c r="I1910" s="789" t="s">
        <v>1331</v>
      </c>
      <c r="J1910" s="789" t="s">
        <v>2861</v>
      </c>
      <c r="K1910" s="789">
        <v>2</v>
      </c>
      <c r="L1910" s="789"/>
      <c r="M1910" s="789"/>
      <c r="N1910" s="789"/>
      <c r="O1910" s="789">
        <v>2</v>
      </c>
      <c r="P1910" s="789">
        <v>163.43</v>
      </c>
      <c r="Q1910" s="789">
        <v>326.86</v>
      </c>
      <c r="R1910" s="812"/>
      <c r="S1910" s="790">
        <f t="shared" si="33"/>
        <v>1</v>
      </c>
      <c r="T1910" s="812"/>
      <c r="U1910" s="789"/>
    </row>
    <row r="1911" spans="1:21" ht="31.8" thickBot="1">
      <c r="A1911" s="798" t="s">
        <v>187</v>
      </c>
      <c r="B1911" s="797"/>
      <c r="C1911" s="811" t="s">
        <v>789</v>
      </c>
      <c r="D1911" s="797"/>
      <c r="E1911" s="797"/>
      <c r="F1911" s="787" t="str">
        <f>IF($E1911 = "", "", VLOOKUP($E1911,'[1]levels of intervention'!$A$1:$B$12,2,FALSE))</f>
        <v/>
      </c>
      <c r="G1911" s="797"/>
      <c r="H1911" s="797" t="s">
        <v>1277</v>
      </c>
      <c r="I1911" s="797" t="s">
        <v>1331</v>
      </c>
      <c r="J1911" s="798" t="s">
        <v>2893</v>
      </c>
      <c r="K1911" s="797"/>
      <c r="L1911" s="797"/>
      <c r="M1911" s="797"/>
      <c r="N1911" s="797"/>
      <c r="O1911" s="797">
        <v>0</v>
      </c>
      <c r="P1911" s="797"/>
      <c r="Q1911" s="797">
        <v>0</v>
      </c>
      <c r="R1911" s="812"/>
      <c r="S1911" s="790">
        <f t="shared" si="33"/>
        <v>1</v>
      </c>
      <c r="T1911" s="812"/>
      <c r="U1911" s="797"/>
    </row>
    <row r="1912" spans="1:21" ht="31.8" thickBot="1">
      <c r="A1912" s="798" t="s">
        <v>187</v>
      </c>
      <c r="B1912" s="797"/>
      <c r="C1912" s="811" t="s">
        <v>789</v>
      </c>
      <c r="D1912" s="797"/>
      <c r="E1912" s="797"/>
      <c r="F1912" s="787" t="str">
        <f>IF($E1912 = "", "", VLOOKUP($E1912,'[1]levels of intervention'!$A$1:$B$12,2,FALSE))</f>
        <v/>
      </c>
      <c r="G1912" s="797"/>
      <c r="H1912" s="797" t="s">
        <v>2862</v>
      </c>
      <c r="I1912" s="797" t="s">
        <v>1358</v>
      </c>
      <c r="J1912" s="797"/>
      <c r="K1912" s="797"/>
      <c r="L1912" s="797"/>
      <c r="M1912" s="797"/>
      <c r="N1912" s="797"/>
      <c r="O1912" s="797">
        <v>0</v>
      </c>
      <c r="P1912" s="797"/>
      <c r="Q1912" s="797">
        <v>0</v>
      </c>
      <c r="R1912" s="812"/>
      <c r="S1912" s="790">
        <f t="shared" si="33"/>
        <v>1</v>
      </c>
      <c r="T1912" s="812"/>
      <c r="U1912" s="797"/>
    </row>
    <row r="1913" spans="1:21" ht="16.2" thickBot="1">
      <c r="A1913" s="798" t="s">
        <v>187</v>
      </c>
      <c r="B1913" s="797"/>
      <c r="C1913" s="811" t="s">
        <v>789</v>
      </c>
      <c r="D1913" s="797"/>
      <c r="E1913" s="797"/>
      <c r="F1913" s="787" t="str">
        <f>IF($E1913 = "", "", VLOOKUP($E1913,'[1]levels of intervention'!$A$1:$B$12,2,FALSE))</f>
        <v/>
      </c>
      <c r="G1913" s="797"/>
      <c r="H1913" s="797" t="s">
        <v>2863</v>
      </c>
      <c r="I1913" s="797" t="s">
        <v>1358</v>
      </c>
      <c r="J1913" s="797"/>
      <c r="K1913" s="797"/>
      <c r="L1913" s="797"/>
      <c r="M1913" s="797"/>
      <c r="N1913" s="797"/>
      <c r="O1913" s="797">
        <v>0</v>
      </c>
      <c r="P1913" s="797"/>
      <c r="Q1913" s="797">
        <v>0</v>
      </c>
      <c r="R1913" s="812"/>
      <c r="S1913" s="790">
        <f t="shared" si="33"/>
        <v>1</v>
      </c>
      <c r="T1913" s="812"/>
      <c r="U1913" s="797"/>
    </row>
    <row r="1914" spans="1:21" ht="16.2" thickBot="1">
      <c r="A1914" s="798" t="s">
        <v>187</v>
      </c>
      <c r="B1914" s="797"/>
      <c r="C1914" s="811" t="s">
        <v>789</v>
      </c>
      <c r="D1914" s="797"/>
      <c r="E1914" s="797"/>
      <c r="F1914" s="787" t="str">
        <f>IF($E1914 = "", "", VLOOKUP($E1914,'[1]levels of intervention'!$A$1:$B$12,2,FALSE))</f>
        <v/>
      </c>
      <c r="G1914" s="797"/>
      <c r="H1914" s="797" t="s">
        <v>2873</v>
      </c>
      <c r="I1914" s="797" t="s">
        <v>1358</v>
      </c>
      <c r="J1914" s="797"/>
      <c r="K1914" s="797"/>
      <c r="L1914" s="797"/>
      <c r="M1914" s="797"/>
      <c r="N1914" s="797"/>
      <c r="O1914" s="797">
        <v>0</v>
      </c>
      <c r="P1914" s="797"/>
      <c r="Q1914" s="797">
        <v>0</v>
      </c>
      <c r="R1914" s="812"/>
      <c r="S1914" s="790">
        <f t="shared" si="33"/>
        <v>1</v>
      </c>
      <c r="T1914" s="812"/>
      <c r="U1914" s="797"/>
    </row>
    <row r="1915" spans="1:21" ht="18" thickBot="1">
      <c r="A1915" s="791" t="s">
        <v>187</v>
      </c>
      <c r="B1915" s="786"/>
      <c r="C1915" s="811" t="s">
        <v>789</v>
      </c>
      <c r="D1915" s="787"/>
      <c r="E1915" s="787"/>
      <c r="F1915" s="787" t="str">
        <f>IF($E1915 = "", "", VLOOKUP($E1915,'[1]levels of intervention'!$A$1:$B$12,2,FALSE))</f>
        <v/>
      </c>
      <c r="G1915" s="789"/>
      <c r="H1915" s="789" t="s">
        <v>2852</v>
      </c>
      <c r="I1915" s="789" t="s">
        <v>1358</v>
      </c>
      <c r="J1915" s="789" t="s">
        <v>2364</v>
      </c>
      <c r="K1915" s="789" t="s">
        <v>2414</v>
      </c>
      <c r="L1915" s="789"/>
      <c r="M1915" s="789"/>
      <c r="N1915" s="789"/>
      <c r="O1915" s="789">
        <v>0</v>
      </c>
      <c r="P1915" s="789"/>
      <c r="Q1915" s="789">
        <v>0</v>
      </c>
      <c r="R1915" s="812"/>
      <c r="S1915" s="790">
        <f t="shared" si="33"/>
        <v>1</v>
      </c>
      <c r="T1915" s="812"/>
      <c r="U1915" s="789"/>
    </row>
    <row r="1916" spans="1:21" ht="18" thickBot="1">
      <c r="A1916" s="791" t="s">
        <v>187</v>
      </c>
      <c r="B1916" s="786"/>
      <c r="C1916" s="811" t="s">
        <v>789</v>
      </c>
      <c r="D1916" s="787"/>
      <c r="E1916" s="787"/>
      <c r="F1916" s="787" t="str">
        <f>IF($E1916 = "", "", VLOOKUP($E1916,'[1]levels of intervention'!$A$1:$B$12,2,FALSE))</f>
        <v/>
      </c>
      <c r="G1916" s="789"/>
      <c r="H1916" s="789" t="s">
        <v>2012</v>
      </c>
      <c r="I1916" s="789" t="s">
        <v>1358</v>
      </c>
      <c r="J1916" s="789" t="s">
        <v>2864</v>
      </c>
      <c r="K1916" s="789" t="s">
        <v>2414</v>
      </c>
      <c r="L1916" s="789"/>
      <c r="M1916" s="789"/>
      <c r="N1916" s="789"/>
      <c r="O1916" s="789">
        <v>0</v>
      </c>
      <c r="P1916" s="789"/>
      <c r="Q1916" s="789">
        <v>0</v>
      </c>
      <c r="R1916" s="812"/>
      <c r="S1916" s="790">
        <f t="shared" si="33"/>
        <v>1</v>
      </c>
      <c r="T1916" s="812"/>
      <c r="U1916" s="789"/>
    </row>
    <row r="1917" spans="1:21" ht="16.2" thickBot="1">
      <c r="A1917" s="798" t="s">
        <v>187</v>
      </c>
      <c r="B1917" s="797"/>
      <c r="C1917" s="811" t="s">
        <v>789</v>
      </c>
      <c r="D1917" s="797"/>
      <c r="E1917" s="797"/>
      <c r="F1917" s="787" t="str">
        <f>IF($E1917 = "", "", VLOOKUP($E1917,'[1]levels of intervention'!$A$1:$B$12,2,FALSE))</f>
        <v/>
      </c>
      <c r="G1917" s="797"/>
      <c r="H1917" s="797" t="s">
        <v>2865</v>
      </c>
      <c r="I1917" s="797" t="s">
        <v>1358</v>
      </c>
      <c r="J1917" s="797"/>
      <c r="K1917" s="797"/>
      <c r="L1917" s="797"/>
      <c r="M1917" s="797"/>
      <c r="N1917" s="797"/>
      <c r="O1917" s="797">
        <v>0</v>
      </c>
      <c r="P1917" s="797"/>
      <c r="Q1917" s="797">
        <v>0</v>
      </c>
      <c r="R1917" s="812"/>
      <c r="S1917" s="790">
        <f t="shared" si="33"/>
        <v>1</v>
      </c>
      <c r="T1917" s="812"/>
      <c r="U1917" s="797"/>
    </row>
    <row r="1918" spans="1:21" ht="78.599999999999994" thickBot="1">
      <c r="A1918" s="791" t="s">
        <v>187</v>
      </c>
      <c r="B1918" s="786"/>
      <c r="C1918" s="811" t="s">
        <v>793</v>
      </c>
      <c r="D1918" s="803" t="s">
        <v>793</v>
      </c>
      <c r="E1918" s="787"/>
      <c r="F1918" s="787" t="str">
        <f>IF($E1918 = "", "", VLOOKUP($E1918,'[1]levels of intervention'!$A$1:$B$12,2,FALSE))</f>
        <v/>
      </c>
      <c r="G1918" s="789"/>
      <c r="H1918" s="789" t="s">
        <v>948</v>
      </c>
      <c r="I1918" s="789" t="s">
        <v>1331</v>
      </c>
      <c r="J1918" s="789" t="s">
        <v>2894</v>
      </c>
      <c r="K1918" s="789">
        <v>2</v>
      </c>
      <c r="L1918" s="789"/>
      <c r="M1918" s="789">
        <v>5</v>
      </c>
      <c r="N1918" s="789" t="s">
        <v>1546</v>
      </c>
      <c r="O1918" s="789">
        <v>10</v>
      </c>
      <c r="P1918" s="789">
        <v>177</v>
      </c>
      <c r="Q1918" s="793">
        <v>1770</v>
      </c>
      <c r="R1918" s="812"/>
      <c r="S1918" s="790">
        <f t="shared" si="33"/>
        <v>1</v>
      </c>
      <c r="T1918" s="812"/>
      <c r="U1918" s="789"/>
    </row>
    <row r="1919" spans="1:21" ht="78.599999999999994" thickBot="1">
      <c r="A1919" s="791" t="s">
        <v>187</v>
      </c>
      <c r="B1919" s="786"/>
      <c r="C1919" s="811" t="s">
        <v>793</v>
      </c>
      <c r="D1919" s="787"/>
      <c r="E1919" s="787"/>
      <c r="F1919" s="787" t="str">
        <f>IF($E1919 = "", "", VLOOKUP($E1919,'[1]levels of intervention'!$A$1:$B$12,2,FALSE))</f>
        <v/>
      </c>
      <c r="G1919" s="789"/>
      <c r="H1919" s="789" t="s">
        <v>948</v>
      </c>
      <c r="I1919" s="789" t="s">
        <v>1331</v>
      </c>
      <c r="J1919" s="789" t="s">
        <v>2597</v>
      </c>
      <c r="K1919" s="789">
        <v>4</v>
      </c>
      <c r="L1919" s="789"/>
      <c r="M1919" s="789">
        <v>5</v>
      </c>
      <c r="N1919" s="789" t="s">
        <v>1546</v>
      </c>
      <c r="O1919" s="789">
        <v>20</v>
      </c>
      <c r="P1919" s="789">
        <v>177</v>
      </c>
      <c r="Q1919" s="793">
        <v>3540</v>
      </c>
      <c r="R1919" s="812"/>
      <c r="S1919" s="790">
        <f t="shared" si="33"/>
        <v>1</v>
      </c>
      <c r="T1919" s="812"/>
      <c r="U1919" s="789"/>
    </row>
    <row r="1920" spans="1:21" ht="31.8" thickBot="1">
      <c r="A1920" s="791" t="s">
        <v>187</v>
      </c>
      <c r="B1920" s="786"/>
      <c r="C1920" s="811" t="s">
        <v>793</v>
      </c>
      <c r="D1920" s="787"/>
      <c r="E1920" s="787"/>
      <c r="F1920" s="787" t="str">
        <f>IF($E1920 = "", "", VLOOKUP($E1920,'[1]levels of intervention'!$A$1:$B$12,2,FALSE))</f>
        <v/>
      </c>
      <c r="G1920" s="789"/>
      <c r="H1920" s="789" t="s">
        <v>1280</v>
      </c>
      <c r="I1920" s="789" t="s">
        <v>1331</v>
      </c>
      <c r="J1920" s="789" t="s">
        <v>2895</v>
      </c>
      <c r="K1920" s="789" t="s">
        <v>2153</v>
      </c>
      <c r="L1920" s="789"/>
      <c r="M1920" s="813" t="s">
        <v>2896</v>
      </c>
      <c r="N1920" s="789"/>
      <c r="O1920" s="789">
        <v>0</v>
      </c>
      <c r="P1920" s="789"/>
      <c r="Q1920" s="789">
        <v>0</v>
      </c>
      <c r="R1920" s="812"/>
      <c r="S1920" s="790">
        <f t="shared" si="33"/>
        <v>1</v>
      </c>
      <c r="T1920" s="812"/>
      <c r="U1920" s="789"/>
    </row>
    <row r="1921" spans="1:21" ht="47.4" thickBot="1">
      <c r="A1921" s="791" t="s">
        <v>187</v>
      </c>
      <c r="B1921" s="786"/>
      <c r="C1921" s="811" t="s">
        <v>793</v>
      </c>
      <c r="D1921" s="787"/>
      <c r="E1921" s="787"/>
      <c r="F1921" s="787" t="str">
        <f>IF($E1921 = "", "", VLOOKUP($E1921,'[1]levels of intervention'!$A$1:$B$12,2,FALSE))</f>
        <v/>
      </c>
      <c r="G1921" s="789"/>
      <c r="H1921" s="789" t="s">
        <v>1286</v>
      </c>
      <c r="I1921" s="789" t="s">
        <v>1331</v>
      </c>
      <c r="J1921" s="789" t="s">
        <v>2897</v>
      </c>
      <c r="K1921" s="789" t="s">
        <v>2153</v>
      </c>
      <c r="L1921" s="789"/>
      <c r="M1921" s="813" t="s">
        <v>2898</v>
      </c>
      <c r="N1921" s="789"/>
      <c r="O1921" s="789">
        <v>0</v>
      </c>
      <c r="P1921" s="789"/>
      <c r="Q1921" s="789">
        <v>0</v>
      </c>
      <c r="R1921" s="812"/>
      <c r="S1921" s="790">
        <f t="shared" si="33"/>
        <v>1</v>
      </c>
      <c r="T1921" s="812"/>
      <c r="U1921" s="789"/>
    </row>
    <row r="1922" spans="1:21" ht="94.2" thickBot="1">
      <c r="A1922" s="791" t="s">
        <v>187</v>
      </c>
      <c r="B1922" s="786"/>
      <c r="C1922" s="811" t="s">
        <v>793</v>
      </c>
      <c r="D1922" s="787"/>
      <c r="E1922" s="787"/>
      <c r="F1922" s="787" t="str">
        <f>IF($E1922 = "", "", VLOOKUP($E1922,'[1]levels of intervention'!$A$1:$B$12,2,FALSE))</f>
        <v/>
      </c>
      <c r="G1922" s="789"/>
      <c r="H1922" s="789" t="s">
        <v>833</v>
      </c>
      <c r="I1922" s="789" t="s">
        <v>1331</v>
      </c>
      <c r="J1922" s="789" t="s">
        <v>2119</v>
      </c>
      <c r="K1922" s="789">
        <v>7</v>
      </c>
      <c r="L1922" s="789"/>
      <c r="M1922" s="789">
        <v>7</v>
      </c>
      <c r="N1922" s="789" t="s">
        <v>1546</v>
      </c>
      <c r="O1922" s="789">
        <v>49</v>
      </c>
      <c r="P1922" s="789">
        <v>17.702000000000002</v>
      </c>
      <c r="Q1922" s="789">
        <v>867.4</v>
      </c>
      <c r="R1922" s="812"/>
      <c r="S1922" s="790">
        <f t="shared" si="33"/>
        <v>1</v>
      </c>
      <c r="T1922" s="812"/>
      <c r="U1922" s="789"/>
    </row>
    <row r="1923" spans="1:21" ht="63" thickBot="1">
      <c r="A1923" s="791" t="s">
        <v>187</v>
      </c>
      <c r="B1923" s="786"/>
      <c r="C1923" s="811" t="s">
        <v>793</v>
      </c>
      <c r="D1923" s="787"/>
      <c r="E1923" s="787"/>
      <c r="F1923" s="787" t="str">
        <f>IF($E1923 = "", "", VLOOKUP($E1923,'[1]levels of intervention'!$A$1:$B$12,2,FALSE))</f>
        <v/>
      </c>
      <c r="G1923" s="789"/>
      <c r="H1923" s="789" t="s">
        <v>853</v>
      </c>
      <c r="I1923" s="789" t="s">
        <v>1331</v>
      </c>
      <c r="J1923" s="789" t="s">
        <v>2891</v>
      </c>
      <c r="K1923" s="789">
        <v>2</v>
      </c>
      <c r="L1923" s="789"/>
      <c r="M1923" s="789">
        <v>5</v>
      </c>
      <c r="N1923" s="789"/>
      <c r="O1923" s="789">
        <v>10</v>
      </c>
      <c r="P1923" s="789">
        <v>178.43</v>
      </c>
      <c r="Q1923" s="793">
        <v>1784.3</v>
      </c>
      <c r="R1923" s="789"/>
      <c r="S1923" s="790">
        <f t="shared" si="33"/>
        <v>1</v>
      </c>
      <c r="T1923" s="789"/>
      <c r="U1923" s="789"/>
    </row>
    <row r="1924" spans="1:21" ht="78.599999999999994" thickBot="1">
      <c r="A1924" s="791" t="s">
        <v>187</v>
      </c>
      <c r="B1924" s="786"/>
      <c r="C1924" s="811" t="s">
        <v>793</v>
      </c>
      <c r="D1924" s="787"/>
      <c r="E1924" s="787"/>
      <c r="F1924" s="787" t="str">
        <f>IF($E1924 = "", "", VLOOKUP($E1924,'[1]levels of intervention'!$A$1:$B$12,2,FALSE))</f>
        <v/>
      </c>
      <c r="G1924" s="789"/>
      <c r="H1924" s="789" t="s">
        <v>834</v>
      </c>
      <c r="I1924" s="789" t="s">
        <v>1331</v>
      </c>
      <c r="J1924" s="789" t="s">
        <v>2891</v>
      </c>
      <c r="K1924" s="789" t="s">
        <v>2414</v>
      </c>
      <c r="L1924" s="789"/>
      <c r="M1924" s="789"/>
      <c r="N1924" s="789"/>
      <c r="O1924" s="789">
        <v>0</v>
      </c>
      <c r="P1924" s="789">
        <v>4.3868299999999998</v>
      </c>
      <c r="Q1924" s="789">
        <v>0</v>
      </c>
      <c r="R1924" s="789"/>
      <c r="S1924" s="790">
        <f t="shared" ref="S1924:S1987" si="34">IF(R1924="",1,R1924)</f>
        <v>1</v>
      </c>
      <c r="T1924" s="789"/>
      <c r="U1924" s="789"/>
    </row>
    <row r="1925" spans="1:21" ht="94.2" thickBot="1">
      <c r="A1925" s="791" t="s">
        <v>187</v>
      </c>
      <c r="B1925" s="786"/>
      <c r="C1925" s="811" t="s">
        <v>793</v>
      </c>
      <c r="D1925" s="787"/>
      <c r="E1925" s="787"/>
      <c r="F1925" s="787" t="str">
        <f>IF($E1925 = "", "", VLOOKUP($E1925,'[1]levels of intervention'!$A$1:$B$12,2,FALSE))</f>
        <v/>
      </c>
      <c r="G1925" s="789"/>
      <c r="H1925" s="789" t="s">
        <v>932</v>
      </c>
      <c r="I1925" s="789" t="s">
        <v>1331</v>
      </c>
      <c r="J1925" s="789" t="s">
        <v>2858</v>
      </c>
      <c r="K1925" s="789" t="s">
        <v>2153</v>
      </c>
      <c r="L1925" s="789"/>
      <c r="M1925" s="789"/>
      <c r="N1925" s="789"/>
      <c r="O1925" s="789">
        <v>0</v>
      </c>
      <c r="P1925" s="789">
        <v>37.690399999999997</v>
      </c>
      <c r="Q1925" s="789">
        <v>0</v>
      </c>
      <c r="R1925" s="789"/>
      <c r="S1925" s="790">
        <f t="shared" si="34"/>
        <v>1</v>
      </c>
      <c r="T1925" s="789"/>
      <c r="U1925" s="789"/>
    </row>
    <row r="1926" spans="1:21" ht="78.599999999999994" thickBot="1">
      <c r="A1926" s="791" t="s">
        <v>187</v>
      </c>
      <c r="B1926" s="786"/>
      <c r="C1926" s="811" t="s">
        <v>793</v>
      </c>
      <c r="D1926" s="787"/>
      <c r="E1926" s="787"/>
      <c r="F1926" s="787" t="str">
        <f>IF($E1926 = "", "", VLOOKUP($E1926,'[1]levels of intervention'!$A$1:$B$12,2,FALSE))</f>
        <v/>
      </c>
      <c r="G1926" s="789"/>
      <c r="H1926" s="789" t="s">
        <v>1270</v>
      </c>
      <c r="I1926" s="789" t="s">
        <v>1331</v>
      </c>
      <c r="J1926" s="789" t="s">
        <v>2860</v>
      </c>
      <c r="K1926" s="789">
        <v>1</v>
      </c>
      <c r="L1926" s="789"/>
      <c r="M1926" s="813" t="s">
        <v>2892</v>
      </c>
      <c r="N1926" s="789"/>
      <c r="O1926" s="789">
        <v>1</v>
      </c>
      <c r="P1926" s="789">
        <v>821.28</v>
      </c>
      <c r="Q1926" s="789">
        <v>821.28</v>
      </c>
      <c r="R1926" s="789"/>
      <c r="S1926" s="790">
        <f t="shared" si="34"/>
        <v>1</v>
      </c>
      <c r="T1926" s="789"/>
      <c r="U1926" s="789"/>
    </row>
    <row r="1927" spans="1:21" ht="16.2" thickBot="1">
      <c r="A1927" s="798" t="s">
        <v>187</v>
      </c>
      <c r="B1927" s="797"/>
      <c r="C1927" s="811" t="s">
        <v>793</v>
      </c>
      <c r="D1927" s="797"/>
      <c r="E1927" s="797"/>
      <c r="F1927" s="787" t="str">
        <f>IF($E1927 = "", "", VLOOKUP($E1927,'[1]levels of intervention'!$A$1:$B$12,2,FALSE))</f>
        <v/>
      </c>
      <c r="G1927" s="797"/>
      <c r="H1927" s="797" t="s">
        <v>2872</v>
      </c>
      <c r="I1927" s="797" t="s">
        <v>1358</v>
      </c>
      <c r="J1927" s="797"/>
      <c r="K1927" s="797"/>
      <c r="L1927" s="797"/>
      <c r="M1927" s="797"/>
      <c r="N1927" s="797"/>
      <c r="O1927" s="797">
        <v>0</v>
      </c>
      <c r="P1927" s="797"/>
      <c r="Q1927" s="797">
        <v>0</v>
      </c>
      <c r="R1927" s="797"/>
      <c r="S1927" s="790">
        <f t="shared" si="34"/>
        <v>1</v>
      </c>
      <c r="T1927" s="797"/>
      <c r="U1927" s="797"/>
    </row>
    <row r="1928" spans="1:21" ht="125.4" thickBot="1">
      <c r="A1928" s="791" t="s">
        <v>187</v>
      </c>
      <c r="B1928" s="786"/>
      <c r="C1928" s="811" t="s">
        <v>793</v>
      </c>
      <c r="D1928" s="787"/>
      <c r="E1928" s="787"/>
      <c r="F1928" s="787" t="str">
        <f>IF($E1928 = "", "", VLOOKUP($E1928,'[1]levels of intervention'!$A$1:$B$12,2,FALSE))</f>
        <v/>
      </c>
      <c r="G1928" s="789"/>
      <c r="H1928" s="789" t="s">
        <v>876</v>
      </c>
      <c r="I1928" s="789" t="s">
        <v>1331</v>
      </c>
      <c r="J1928" s="789" t="s">
        <v>2861</v>
      </c>
      <c r="K1928" s="789">
        <v>2</v>
      </c>
      <c r="L1928" s="789">
        <v>1</v>
      </c>
      <c r="M1928" s="789">
        <v>1</v>
      </c>
      <c r="N1928" s="789" t="s">
        <v>2048</v>
      </c>
      <c r="O1928" s="789">
        <v>2</v>
      </c>
      <c r="P1928" s="789">
        <v>465</v>
      </c>
      <c r="Q1928" s="789">
        <v>930</v>
      </c>
      <c r="R1928" s="789"/>
      <c r="S1928" s="790">
        <f t="shared" si="34"/>
        <v>1</v>
      </c>
      <c r="T1928" s="789"/>
      <c r="U1928" s="815" t="s">
        <v>1678</v>
      </c>
    </row>
    <row r="1929" spans="1:21" ht="78.599999999999994" thickBot="1">
      <c r="A1929" s="791" t="s">
        <v>187</v>
      </c>
      <c r="B1929" s="786"/>
      <c r="C1929" s="811" t="s">
        <v>793</v>
      </c>
      <c r="D1929" s="787"/>
      <c r="E1929" s="787"/>
      <c r="F1929" s="787" t="str">
        <f>IF($E1929 = "", "", VLOOKUP($E1929,'[1]levels of intervention'!$A$1:$B$12,2,FALSE))</f>
        <v/>
      </c>
      <c r="G1929" s="789"/>
      <c r="H1929" s="789" t="s">
        <v>930</v>
      </c>
      <c r="I1929" s="789" t="s">
        <v>1331</v>
      </c>
      <c r="J1929" s="789" t="s">
        <v>2861</v>
      </c>
      <c r="K1929" s="789">
        <v>2</v>
      </c>
      <c r="L1929" s="789"/>
      <c r="M1929" s="789"/>
      <c r="N1929" s="789"/>
      <c r="O1929" s="789">
        <v>2</v>
      </c>
      <c r="P1929" s="789">
        <v>163.43</v>
      </c>
      <c r="Q1929" s="789">
        <v>326.86</v>
      </c>
      <c r="R1929" s="789"/>
      <c r="S1929" s="790">
        <f t="shared" si="34"/>
        <v>1</v>
      </c>
      <c r="T1929" s="789"/>
      <c r="U1929" s="789"/>
    </row>
    <row r="1930" spans="1:21" ht="31.8" thickBot="1">
      <c r="A1930" s="798" t="s">
        <v>187</v>
      </c>
      <c r="B1930" s="797"/>
      <c r="C1930" s="811" t="s">
        <v>793</v>
      </c>
      <c r="D1930" s="797"/>
      <c r="E1930" s="797"/>
      <c r="F1930" s="787" t="str">
        <f>IF($E1930 = "", "", VLOOKUP($E1930,'[1]levels of intervention'!$A$1:$B$12,2,FALSE))</f>
        <v/>
      </c>
      <c r="G1930" s="797"/>
      <c r="H1930" s="797" t="s">
        <v>1277</v>
      </c>
      <c r="I1930" s="797" t="s">
        <v>1331</v>
      </c>
      <c r="J1930" s="798" t="s">
        <v>2893</v>
      </c>
      <c r="K1930" s="797"/>
      <c r="L1930" s="797"/>
      <c r="M1930" s="797"/>
      <c r="N1930" s="797"/>
      <c r="O1930" s="797">
        <v>0</v>
      </c>
      <c r="P1930" s="797"/>
      <c r="Q1930" s="797">
        <v>0</v>
      </c>
      <c r="R1930" s="797"/>
      <c r="S1930" s="790">
        <f t="shared" si="34"/>
        <v>1</v>
      </c>
      <c r="T1930" s="797"/>
      <c r="U1930" s="797"/>
    </row>
    <row r="1931" spans="1:21" ht="31.8" thickBot="1">
      <c r="A1931" s="798" t="s">
        <v>187</v>
      </c>
      <c r="B1931" s="797"/>
      <c r="C1931" s="811" t="s">
        <v>793</v>
      </c>
      <c r="D1931" s="797"/>
      <c r="E1931" s="797"/>
      <c r="F1931" s="787" t="str">
        <f>IF($E1931 = "", "", VLOOKUP($E1931,'[1]levels of intervention'!$A$1:$B$12,2,FALSE))</f>
        <v/>
      </c>
      <c r="G1931" s="797"/>
      <c r="H1931" s="797" t="s">
        <v>2862</v>
      </c>
      <c r="I1931" s="797" t="s">
        <v>1358</v>
      </c>
      <c r="J1931" s="797"/>
      <c r="K1931" s="797"/>
      <c r="L1931" s="797"/>
      <c r="M1931" s="797"/>
      <c r="N1931" s="797"/>
      <c r="O1931" s="797">
        <v>0</v>
      </c>
      <c r="P1931" s="797"/>
      <c r="Q1931" s="797">
        <v>0</v>
      </c>
      <c r="R1931" s="797"/>
      <c r="S1931" s="790">
        <f t="shared" si="34"/>
        <v>1</v>
      </c>
      <c r="T1931" s="797"/>
      <c r="U1931" s="797"/>
    </row>
    <row r="1932" spans="1:21" ht="16.2" thickBot="1">
      <c r="A1932" s="798" t="s">
        <v>187</v>
      </c>
      <c r="B1932" s="797"/>
      <c r="C1932" s="811" t="s">
        <v>793</v>
      </c>
      <c r="D1932" s="797"/>
      <c r="E1932" s="797"/>
      <c r="F1932" s="787" t="str">
        <f>IF($E1932 = "", "", VLOOKUP($E1932,'[1]levels of intervention'!$A$1:$B$12,2,FALSE))</f>
        <v/>
      </c>
      <c r="G1932" s="797"/>
      <c r="H1932" s="797" t="s">
        <v>2863</v>
      </c>
      <c r="I1932" s="797" t="s">
        <v>1358</v>
      </c>
      <c r="J1932" s="797"/>
      <c r="K1932" s="797"/>
      <c r="L1932" s="797"/>
      <c r="M1932" s="797"/>
      <c r="N1932" s="797"/>
      <c r="O1932" s="797">
        <v>0</v>
      </c>
      <c r="P1932" s="797"/>
      <c r="Q1932" s="797">
        <v>0</v>
      </c>
      <c r="R1932" s="797"/>
      <c r="S1932" s="790">
        <f t="shared" si="34"/>
        <v>1</v>
      </c>
      <c r="T1932" s="797"/>
      <c r="U1932" s="797"/>
    </row>
    <row r="1933" spans="1:21" ht="16.2" thickBot="1">
      <c r="A1933" s="798" t="s">
        <v>187</v>
      </c>
      <c r="B1933" s="797"/>
      <c r="C1933" s="811" t="s">
        <v>793</v>
      </c>
      <c r="D1933" s="797"/>
      <c r="E1933" s="797"/>
      <c r="F1933" s="787" t="str">
        <f>IF($E1933 = "", "", VLOOKUP($E1933,'[1]levels of intervention'!$A$1:$B$12,2,FALSE))</f>
        <v/>
      </c>
      <c r="G1933" s="797"/>
      <c r="H1933" s="797" t="s">
        <v>2873</v>
      </c>
      <c r="I1933" s="797" t="s">
        <v>1358</v>
      </c>
      <c r="J1933" s="797"/>
      <c r="K1933" s="797"/>
      <c r="L1933" s="797"/>
      <c r="M1933" s="797"/>
      <c r="N1933" s="797"/>
      <c r="O1933" s="797">
        <v>0</v>
      </c>
      <c r="P1933" s="797"/>
      <c r="Q1933" s="797">
        <v>0</v>
      </c>
      <c r="R1933" s="797"/>
      <c r="S1933" s="790">
        <f t="shared" si="34"/>
        <v>1</v>
      </c>
      <c r="T1933" s="797"/>
      <c r="U1933" s="797"/>
    </row>
    <row r="1934" spans="1:21" ht="31.8" thickBot="1">
      <c r="A1934" s="798" t="s">
        <v>187</v>
      </c>
      <c r="B1934" s="797"/>
      <c r="C1934" s="811" t="s">
        <v>793</v>
      </c>
      <c r="D1934" s="797"/>
      <c r="E1934" s="797"/>
      <c r="F1934" s="787" t="str">
        <f>IF($E1934 = "", "", VLOOKUP($E1934,'[1]levels of intervention'!$A$1:$B$12,2,FALSE))</f>
        <v/>
      </c>
      <c r="G1934" s="797"/>
      <c r="H1934" s="797" t="s">
        <v>2899</v>
      </c>
      <c r="I1934" s="797" t="s">
        <v>1358</v>
      </c>
      <c r="J1934" s="797"/>
      <c r="K1934" s="797"/>
      <c r="L1934" s="797"/>
      <c r="M1934" s="797"/>
      <c r="N1934" s="797"/>
      <c r="O1934" s="797">
        <v>0</v>
      </c>
      <c r="P1934" s="797"/>
      <c r="Q1934" s="797">
        <v>0</v>
      </c>
      <c r="R1934" s="797"/>
      <c r="S1934" s="790">
        <f t="shared" si="34"/>
        <v>1</v>
      </c>
      <c r="T1934" s="797"/>
      <c r="U1934" s="797"/>
    </row>
    <row r="1935" spans="1:21" ht="31.8" thickBot="1">
      <c r="A1935" s="798" t="s">
        <v>187</v>
      </c>
      <c r="B1935" s="797"/>
      <c r="C1935" s="811" t="s">
        <v>793</v>
      </c>
      <c r="D1935" s="797"/>
      <c r="E1935" s="797"/>
      <c r="F1935" s="787" t="str">
        <f>IF($E1935 = "", "", VLOOKUP($E1935,'[1]levels of intervention'!$A$1:$B$12,2,FALSE))</f>
        <v/>
      </c>
      <c r="G1935" s="797"/>
      <c r="H1935" s="797" t="s">
        <v>1283</v>
      </c>
      <c r="I1935" s="797" t="s">
        <v>1331</v>
      </c>
      <c r="J1935" s="797"/>
      <c r="K1935" s="797"/>
      <c r="L1935" s="797"/>
      <c r="M1935" s="797"/>
      <c r="N1935" s="797"/>
      <c r="O1935" s="797">
        <v>0</v>
      </c>
      <c r="P1935" s="797">
        <v>467.18</v>
      </c>
      <c r="Q1935" s="797">
        <v>0</v>
      </c>
      <c r="R1935" s="797"/>
      <c r="S1935" s="790">
        <f t="shared" si="34"/>
        <v>1</v>
      </c>
      <c r="T1935" s="797"/>
      <c r="U1935" s="797"/>
    </row>
    <row r="1936" spans="1:21" ht="78.599999999999994" thickBot="1">
      <c r="A1936" s="798" t="s">
        <v>187</v>
      </c>
      <c r="B1936" s="797"/>
      <c r="C1936" s="811" t="s">
        <v>793</v>
      </c>
      <c r="D1936" s="797"/>
      <c r="E1936" s="797"/>
      <c r="F1936" s="787" t="str">
        <f>IF($E1936 = "", "", VLOOKUP($E1936,'[1]levels of intervention'!$A$1:$B$12,2,FALSE))</f>
        <v/>
      </c>
      <c r="G1936" s="797"/>
      <c r="H1936" s="797" t="s">
        <v>1287</v>
      </c>
      <c r="I1936" s="797" t="s">
        <v>1331</v>
      </c>
      <c r="J1936" s="797"/>
      <c r="K1936" s="797"/>
      <c r="L1936" s="797"/>
      <c r="M1936" s="797"/>
      <c r="N1936" s="797"/>
      <c r="O1936" s="797">
        <v>0</v>
      </c>
      <c r="P1936" s="797"/>
      <c r="Q1936" s="797">
        <v>0</v>
      </c>
      <c r="R1936" s="797"/>
      <c r="S1936" s="790">
        <f t="shared" si="34"/>
        <v>1</v>
      </c>
      <c r="T1936" s="797"/>
      <c r="U1936" s="797"/>
    </row>
    <row r="1937" spans="1:21" ht="31.8" thickBot="1">
      <c r="A1937" s="798" t="s">
        <v>187</v>
      </c>
      <c r="B1937" s="797"/>
      <c r="C1937" s="811" t="s">
        <v>793</v>
      </c>
      <c r="D1937" s="797"/>
      <c r="E1937" s="797"/>
      <c r="F1937" s="787" t="str">
        <f>IF($E1937 = "", "", VLOOKUP($E1937,'[1]levels of intervention'!$A$1:$B$12,2,FALSE))</f>
        <v/>
      </c>
      <c r="G1937" s="797"/>
      <c r="H1937" s="797" t="s">
        <v>1278</v>
      </c>
      <c r="I1937" s="797" t="s">
        <v>1331</v>
      </c>
      <c r="J1937" s="797"/>
      <c r="K1937" s="797"/>
      <c r="L1937" s="797"/>
      <c r="M1937" s="797"/>
      <c r="N1937" s="797"/>
      <c r="O1937" s="797">
        <v>0</v>
      </c>
      <c r="P1937" s="797"/>
      <c r="Q1937" s="797">
        <v>0</v>
      </c>
      <c r="R1937" s="797"/>
      <c r="S1937" s="790">
        <f t="shared" si="34"/>
        <v>1</v>
      </c>
      <c r="T1937" s="797"/>
      <c r="U1937" s="797"/>
    </row>
    <row r="1938" spans="1:21" ht="31.8" thickBot="1">
      <c r="A1938" s="791" t="s">
        <v>187</v>
      </c>
      <c r="B1938" s="786"/>
      <c r="C1938" s="811" t="s">
        <v>793</v>
      </c>
      <c r="D1938" s="787"/>
      <c r="E1938" s="787"/>
      <c r="F1938" s="787" t="str">
        <f>IF($E1938 = "", "", VLOOKUP($E1938,'[1]levels of intervention'!$A$1:$B$12,2,FALSE))</f>
        <v/>
      </c>
      <c r="G1938" s="789"/>
      <c r="H1938" s="789" t="s">
        <v>1279</v>
      </c>
      <c r="I1938" s="789" t="s">
        <v>1331</v>
      </c>
      <c r="J1938" s="789" t="s">
        <v>1400</v>
      </c>
      <c r="K1938" s="813" t="s">
        <v>2870</v>
      </c>
      <c r="L1938" s="789"/>
      <c r="M1938" s="813" t="s">
        <v>2900</v>
      </c>
      <c r="N1938" s="789"/>
      <c r="O1938" s="789">
        <v>0</v>
      </c>
      <c r="P1938" s="789"/>
      <c r="Q1938" s="789">
        <v>0</v>
      </c>
      <c r="R1938" s="789"/>
      <c r="S1938" s="790">
        <f t="shared" si="34"/>
        <v>1</v>
      </c>
      <c r="T1938" s="789"/>
      <c r="U1938" s="789"/>
    </row>
    <row r="1939" spans="1:21" ht="16.2" thickBot="1">
      <c r="A1939" s="798" t="s">
        <v>187</v>
      </c>
      <c r="B1939" s="797"/>
      <c r="C1939" s="811" t="s">
        <v>793</v>
      </c>
      <c r="D1939" s="797"/>
      <c r="E1939" s="797"/>
      <c r="F1939" s="787" t="str">
        <f>IF($E1939 = "", "", VLOOKUP($E1939,'[1]levels of intervention'!$A$1:$B$12,2,FALSE))</f>
        <v/>
      </c>
      <c r="G1939" s="797"/>
      <c r="H1939" s="797" t="s">
        <v>2901</v>
      </c>
      <c r="I1939" s="797" t="s">
        <v>1358</v>
      </c>
      <c r="J1939" s="797"/>
      <c r="K1939" s="797"/>
      <c r="L1939" s="797"/>
      <c r="M1939" s="797"/>
      <c r="N1939" s="797"/>
      <c r="O1939" s="797">
        <v>0</v>
      </c>
      <c r="P1939" s="797"/>
      <c r="Q1939" s="797">
        <v>0</v>
      </c>
      <c r="R1939" s="797"/>
      <c r="S1939" s="790">
        <f t="shared" si="34"/>
        <v>1</v>
      </c>
      <c r="T1939" s="797"/>
      <c r="U1939" s="797"/>
    </row>
    <row r="1940" spans="1:21" ht="31.8" thickBot="1">
      <c r="A1940" s="798" t="s">
        <v>187</v>
      </c>
      <c r="B1940" s="797"/>
      <c r="C1940" s="811" t="s">
        <v>793</v>
      </c>
      <c r="D1940" s="797"/>
      <c r="E1940" s="797"/>
      <c r="F1940" s="787" t="str">
        <f>IF($E1940 = "", "", VLOOKUP($E1940,'[1]levels of intervention'!$A$1:$B$12,2,FALSE))</f>
        <v/>
      </c>
      <c r="G1940" s="797"/>
      <c r="H1940" s="797" t="s">
        <v>2902</v>
      </c>
      <c r="I1940" s="797" t="s">
        <v>1358</v>
      </c>
      <c r="J1940" s="797"/>
      <c r="K1940" s="797"/>
      <c r="L1940" s="797"/>
      <c r="M1940" s="797"/>
      <c r="N1940" s="797"/>
      <c r="O1940" s="797">
        <v>0</v>
      </c>
      <c r="P1940" s="797"/>
      <c r="Q1940" s="797">
        <v>0</v>
      </c>
      <c r="R1940" s="797"/>
      <c r="S1940" s="790">
        <f t="shared" si="34"/>
        <v>1</v>
      </c>
      <c r="T1940" s="797"/>
      <c r="U1940" s="797"/>
    </row>
    <row r="1941" spans="1:21" ht="63" thickBot="1">
      <c r="A1941" s="791" t="s">
        <v>187</v>
      </c>
      <c r="B1941" s="786"/>
      <c r="C1941" s="811" t="s">
        <v>793</v>
      </c>
      <c r="D1941" s="787"/>
      <c r="E1941" s="787"/>
      <c r="F1941" s="787" t="str">
        <f>IF($E1941 = "", "", VLOOKUP($E1941,'[1]levels of intervention'!$A$1:$B$12,2,FALSE))</f>
        <v/>
      </c>
      <c r="G1941" s="789"/>
      <c r="H1941" s="789" t="s">
        <v>1119</v>
      </c>
      <c r="I1941" s="789" t="s">
        <v>1331</v>
      </c>
      <c r="J1941" s="789" t="s">
        <v>2859</v>
      </c>
      <c r="K1941" s="789" t="s">
        <v>2153</v>
      </c>
      <c r="L1941" s="789"/>
      <c r="M1941" s="789"/>
      <c r="N1941" s="789"/>
      <c r="O1941" s="789">
        <v>0</v>
      </c>
      <c r="P1941" s="789">
        <v>231.934</v>
      </c>
      <c r="Q1941" s="789">
        <v>0</v>
      </c>
      <c r="R1941" s="789"/>
      <c r="S1941" s="790">
        <f t="shared" si="34"/>
        <v>1</v>
      </c>
      <c r="T1941" s="789"/>
      <c r="U1941" s="789"/>
    </row>
    <row r="1942" spans="1:21" ht="78.599999999999994" thickBot="1">
      <c r="A1942" s="798" t="s">
        <v>187</v>
      </c>
      <c r="B1942" s="797"/>
      <c r="C1942" s="811" t="s">
        <v>793</v>
      </c>
      <c r="D1942" s="797"/>
      <c r="E1942" s="797"/>
      <c r="F1942" s="787" t="str">
        <f>IF($E1942 = "", "", VLOOKUP($E1942,'[1]levels of intervention'!$A$1:$B$12,2,FALSE))</f>
        <v/>
      </c>
      <c r="G1942" s="797"/>
      <c r="H1942" s="797" t="s">
        <v>1282</v>
      </c>
      <c r="I1942" s="797" t="s">
        <v>1331</v>
      </c>
      <c r="J1942" s="797"/>
      <c r="K1942" s="797"/>
      <c r="L1942" s="797"/>
      <c r="M1942" s="797"/>
      <c r="N1942" s="797"/>
      <c r="O1942" s="797">
        <v>0</v>
      </c>
      <c r="P1942" s="797">
        <v>2950</v>
      </c>
      <c r="Q1942" s="797">
        <v>0</v>
      </c>
      <c r="R1942" s="797"/>
      <c r="S1942" s="790">
        <f t="shared" si="34"/>
        <v>1</v>
      </c>
      <c r="T1942" s="797"/>
      <c r="U1942" s="797"/>
    </row>
    <row r="1943" spans="1:21" ht="31.8" thickBot="1">
      <c r="A1943" s="798" t="s">
        <v>187</v>
      </c>
      <c r="B1943" s="797"/>
      <c r="C1943" s="811" t="s">
        <v>793</v>
      </c>
      <c r="D1943" s="797"/>
      <c r="E1943" s="797"/>
      <c r="F1943" s="787" t="str">
        <f>IF($E1943 = "", "", VLOOKUP($E1943,'[1]levels of intervention'!$A$1:$B$12,2,FALSE))</f>
        <v/>
      </c>
      <c r="G1943" s="797"/>
      <c r="H1943" s="797" t="s">
        <v>1281</v>
      </c>
      <c r="I1943" s="797" t="s">
        <v>1331</v>
      </c>
      <c r="J1943" s="797"/>
      <c r="K1943" s="797"/>
      <c r="L1943" s="797"/>
      <c r="M1943" s="797"/>
      <c r="N1943" s="797"/>
      <c r="O1943" s="797">
        <v>0</v>
      </c>
      <c r="P1943" s="797"/>
      <c r="Q1943" s="797">
        <v>0</v>
      </c>
      <c r="R1943" s="797"/>
      <c r="S1943" s="790">
        <f t="shared" si="34"/>
        <v>1</v>
      </c>
      <c r="T1943" s="797"/>
      <c r="U1943" s="797"/>
    </row>
    <row r="1944" spans="1:21" ht="31.8" thickBot="1">
      <c r="A1944" s="791" t="s">
        <v>187</v>
      </c>
      <c r="B1944" s="786"/>
      <c r="C1944" s="811" t="s">
        <v>793</v>
      </c>
      <c r="D1944" s="787"/>
      <c r="E1944" s="787"/>
      <c r="F1944" s="787" t="str">
        <f>IF($E1944 = "", "", VLOOKUP($E1944,'[1]levels of intervention'!$A$1:$B$12,2,FALSE))</f>
        <v/>
      </c>
      <c r="G1944" s="789"/>
      <c r="H1944" s="789" t="s">
        <v>1284</v>
      </c>
      <c r="I1944" s="789" t="s">
        <v>1331</v>
      </c>
      <c r="J1944" s="789" t="s">
        <v>2859</v>
      </c>
      <c r="K1944" s="789" t="s">
        <v>2153</v>
      </c>
      <c r="L1944" s="789"/>
      <c r="M1944" s="789"/>
      <c r="N1944" s="789"/>
      <c r="O1944" s="789">
        <v>0</v>
      </c>
      <c r="P1944" s="789"/>
      <c r="Q1944" s="789">
        <v>0</v>
      </c>
      <c r="R1944" s="789"/>
      <c r="S1944" s="790">
        <f t="shared" si="34"/>
        <v>1</v>
      </c>
      <c r="T1944" s="789"/>
      <c r="U1944" s="789"/>
    </row>
    <row r="1945" spans="1:21" ht="31.8" thickBot="1">
      <c r="A1945" s="791" t="s">
        <v>187</v>
      </c>
      <c r="B1945" s="786"/>
      <c r="C1945" s="811" t="s">
        <v>793</v>
      </c>
      <c r="D1945" s="787"/>
      <c r="E1945" s="787"/>
      <c r="F1945" s="787" t="str">
        <f>IF($E1945 = "", "", VLOOKUP($E1945,'[1]levels of intervention'!$A$1:$B$12,2,FALSE))</f>
        <v/>
      </c>
      <c r="G1945" s="789"/>
      <c r="H1945" s="789" t="s">
        <v>1285</v>
      </c>
      <c r="I1945" s="789" t="s">
        <v>1331</v>
      </c>
      <c r="J1945" s="789" t="s">
        <v>2903</v>
      </c>
      <c r="K1945" s="789" t="s">
        <v>2153</v>
      </c>
      <c r="L1945" s="789"/>
      <c r="M1945" s="789"/>
      <c r="N1945" s="789"/>
      <c r="O1945" s="789">
        <v>0</v>
      </c>
      <c r="P1945" s="789"/>
      <c r="Q1945" s="789">
        <v>0</v>
      </c>
      <c r="R1945" s="789"/>
      <c r="S1945" s="790">
        <f t="shared" si="34"/>
        <v>1</v>
      </c>
      <c r="T1945" s="789"/>
      <c r="U1945" s="789"/>
    </row>
    <row r="1946" spans="1:21" ht="18" thickBot="1">
      <c r="A1946" s="791" t="s">
        <v>187</v>
      </c>
      <c r="B1946" s="786"/>
      <c r="C1946" s="811" t="s">
        <v>793</v>
      </c>
      <c r="D1946" s="787"/>
      <c r="E1946" s="787"/>
      <c r="F1946" s="787" t="str">
        <f>IF($E1946 = "", "", VLOOKUP($E1946,'[1]levels of intervention'!$A$1:$B$12,2,FALSE))</f>
        <v/>
      </c>
      <c r="G1946" s="789"/>
      <c r="H1946" s="789" t="s">
        <v>2904</v>
      </c>
      <c r="I1946" s="789" t="s">
        <v>1358</v>
      </c>
      <c r="J1946" s="789" t="s">
        <v>2903</v>
      </c>
      <c r="K1946" s="789" t="s">
        <v>2153</v>
      </c>
      <c r="L1946" s="789"/>
      <c r="M1946" s="789"/>
      <c r="N1946" s="789"/>
      <c r="O1946" s="789">
        <v>0</v>
      </c>
      <c r="P1946" s="789"/>
      <c r="Q1946" s="789">
        <v>0</v>
      </c>
      <c r="R1946" s="789"/>
      <c r="S1946" s="790">
        <f t="shared" si="34"/>
        <v>1</v>
      </c>
      <c r="T1946" s="789"/>
      <c r="U1946" s="789"/>
    </row>
    <row r="1947" spans="1:21" ht="31.8" thickBot="1">
      <c r="A1947" s="798" t="s">
        <v>187</v>
      </c>
      <c r="B1947" s="797"/>
      <c r="C1947" s="811" t="s">
        <v>793</v>
      </c>
      <c r="D1947" s="797"/>
      <c r="E1947" s="797"/>
      <c r="F1947" s="787" t="str">
        <f>IF($E1947 = "", "", VLOOKUP($E1947,'[1]levels of intervention'!$A$1:$B$12,2,FALSE))</f>
        <v/>
      </c>
      <c r="G1947" s="797"/>
      <c r="H1947" s="797" t="s">
        <v>2905</v>
      </c>
      <c r="I1947" s="797" t="s">
        <v>1358</v>
      </c>
      <c r="J1947" s="797"/>
      <c r="K1947" s="797"/>
      <c r="L1947" s="797"/>
      <c r="M1947" s="797"/>
      <c r="N1947" s="797"/>
      <c r="O1947" s="797">
        <v>0</v>
      </c>
      <c r="P1947" s="797"/>
      <c r="Q1947" s="797">
        <v>0</v>
      </c>
      <c r="R1947" s="797"/>
      <c r="S1947" s="790">
        <f t="shared" si="34"/>
        <v>1</v>
      </c>
      <c r="T1947" s="797"/>
      <c r="U1947" s="797"/>
    </row>
    <row r="1948" spans="1:21" ht="18" thickBot="1">
      <c r="A1948" s="791" t="s">
        <v>187</v>
      </c>
      <c r="B1948" s="786"/>
      <c r="C1948" s="811" t="s">
        <v>793</v>
      </c>
      <c r="D1948" s="787"/>
      <c r="E1948" s="787"/>
      <c r="F1948" s="787" t="str">
        <f>IF($E1948 = "", "", VLOOKUP($E1948,'[1]levels of intervention'!$A$1:$B$12,2,FALSE))</f>
        <v/>
      </c>
      <c r="G1948" s="789"/>
      <c r="H1948" s="789" t="s">
        <v>2852</v>
      </c>
      <c r="I1948" s="789" t="s">
        <v>1358</v>
      </c>
      <c r="J1948" s="789" t="s">
        <v>2364</v>
      </c>
      <c r="K1948" s="789" t="s">
        <v>2414</v>
      </c>
      <c r="L1948" s="789"/>
      <c r="M1948" s="789"/>
      <c r="N1948" s="789"/>
      <c r="O1948" s="789">
        <v>0</v>
      </c>
      <c r="P1948" s="789"/>
      <c r="Q1948" s="789">
        <v>0</v>
      </c>
      <c r="R1948" s="789"/>
      <c r="S1948" s="790">
        <f t="shared" si="34"/>
        <v>1</v>
      </c>
      <c r="T1948" s="789"/>
      <c r="U1948" s="789"/>
    </row>
    <row r="1949" spans="1:21" ht="18" thickBot="1">
      <c r="A1949" s="791" t="s">
        <v>187</v>
      </c>
      <c r="B1949" s="786"/>
      <c r="C1949" s="811" t="s">
        <v>793</v>
      </c>
      <c r="D1949" s="787"/>
      <c r="E1949" s="787"/>
      <c r="F1949" s="787" t="str">
        <f>IF($E1949 = "", "", VLOOKUP($E1949,'[1]levels of intervention'!$A$1:$B$12,2,FALSE))</f>
        <v/>
      </c>
      <c r="G1949" s="789"/>
      <c r="H1949" s="789" t="s">
        <v>2012</v>
      </c>
      <c r="I1949" s="789" t="s">
        <v>1358</v>
      </c>
      <c r="J1949" s="789" t="s">
        <v>2864</v>
      </c>
      <c r="K1949" s="789" t="s">
        <v>2414</v>
      </c>
      <c r="L1949" s="789"/>
      <c r="M1949" s="789"/>
      <c r="N1949" s="789"/>
      <c r="O1949" s="789">
        <v>0</v>
      </c>
      <c r="P1949" s="789"/>
      <c r="Q1949" s="789">
        <v>0</v>
      </c>
      <c r="R1949" s="789"/>
      <c r="S1949" s="790">
        <f t="shared" si="34"/>
        <v>1</v>
      </c>
      <c r="T1949" s="789"/>
      <c r="U1949" s="789"/>
    </row>
    <row r="1950" spans="1:21" ht="16.2" thickBot="1">
      <c r="A1950" s="798" t="s">
        <v>187</v>
      </c>
      <c r="B1950" s="797"/>
      <c r="C1950" s="811" t="s">
        <v>793</v>
      </c>
      <c r="D1950" s="797"/>
      <c r="E1950" s="797"/>
      <c r="F1950" s="787" t="str">
        <f>IF($E1950 = "", "", VLOOKUP($E1950,'[1]levels of intervention'!$A$1:$B$12,2,FALSE))</f>
        <v/>
      </c>
      <c r="G1950" s="797"/>
      <c r="H1950" s="797" t="s">
        <v>2865</v>
      </c>
      <c r="I1950" s="797" t="s">
        <v>1358</v>
      </c>
      <c r="J1950" s="797"/>
      <c r="K1950" s="797"/>
      <c r="L1950" s="797"/>
      <c r="M1950" s="797"/>
      <c r="N1950" s="797"/>
      <c r="O1950" s="797">
        <v>0</v>
      </c>
      <c r="P1950" s="797"/>
      <c r="Q1950" s="797">
        <v>0</v>
      </c>
      <c r="R1950" s="797"/>
      <c r="S1950" s="790">
        <f t="shared" si="34"/>
        <v>1</v>
      </c>
      <c r="T1950" s="797"/>
      <c r="U1950" s="797"/>
    </row>
    <row r="1951" spans="1:21" ht="31.8" thickBot="1">
      <c r="A1951" s="785" t="s">
        <v>795</v>
      </c>
      <c r="B1951" s="786" t="s">
        <v>2906</v>
      </c>
      <c r="C1951" s="811" t="s">
        <v>796</v>
      </c>
      <c r="D1951" s="803" t="s">
        <v>2907</v>
      </c>
      <c r="E1951" s="787"/>
      <c r="F1951" s="787" t="str">
        <f>IF($E1951 = "", "", VLOOKUP($E1951,'[1]levels of intervention'!$A$1:$B$12,2,FALSE))</f>
        <v/>
      </c>
      <c r="G1951" s="789"/>
      <c r="H1951" s="789" t="s">
        <v>1288</v>
      </c>
      <c r="I1951" s="789" t="s">
        <v>1331</v>
      </c>
      <c r="J1951" s="789" t="s">
        <v>1334</v>
      </c>
      <c r="K1951" s="789">
        <v>1</v>
      </c>
      <c r="L1951" s="789"/>
      <c r="M1951" s="789">
        <v>1</v>
      </c>
      <c r="N1951" s="789"/>
      <c r="O1951" s="789">
        <v>1</v>
      </c>
      <c r="P1951" s="789"/>
      <c r="Q1951" s="789">
        <v>0</v>
      </c>
      <c r="R1951" s="789"/>
      <c r="S1951" s="790">
        <f t="shared" si="34"/>
        <v>1</v>
      </c>
      <c r="T1951" s="789"/>
      <c r="U1951" s="789"/>
    </row>
    <row r="1952" spans="1:21" ht="94.2" thickBot="1">
      <c r="A1952" s="785" t="s">
        <v>795</v>
      </c>
      <c r="B1952" s="786"/>
      <c r="C1952" s="811" t="s">
        <v>796</v>
      </c>
      <c r="D1952" s="787"/>
      <c r="E1952" s="787"/>
      <c r="F1952" s="787" t="str">
        <f>IF($E1952 = "", "", VLOOKUP($E1952,'[1]levels of intervention'!$A$1:$B$12,2,FALSE))</f>
        <v/>
      </c>
      <c r="G1952" s="789"/>
      <c r="H1952" s="789" t="s">
        <v>854</v>
      </c>
      <c r="I1952" s="789" t="s">
        <v>1331</v>
      </c>
      <c r="J1952" s="789" t="s">
        <v>1347</v>
      </c>
      <c r="K1952" s="789">
        <v>4</v>
      </c>
      <c r="L1952" s="789"/>
      <c r="M1952" s="789">
        <v>5</v>
      </c>
      <c r="N1952" s="789"/>
      <c r="O1952" s="789">
        <v>20</v>
      </c>
      <c r="P1952" s="789">
        <v>54.652250000000002</v>
      </c>
      <c r="Q1952" s="793">
        <v>1093.05</v>
      </c>
      <c r="R1952" s="789"/>
      <c r="S1952" s="790">
        <f t="shared" si="34"/>
        <v>1</v>
      </c>
      <c r="T1952" s="789"/>
      <c r="U1952" s="789"/>
    </row>
    <row r="1953" spans="1:21" ht="18" thickBot="1">
      <c r="A1953" s="785" t="s">
        <v>795</v>
      </c>
      <c r="B1953" s="786"/>
      <c r="C1953" s="811" t="s">
        <v>796</v>
      </c>
      <c r="D1953" s="787"/>
      <c r="E1953" s="787"/>
      <c r="F1953" s="787" t="str">
        <f>IF($E1953 = "", "", VLOOKUP($E1953,'[1]levels of intervention'!$A$1:$B$12,2,FALSE))</f>
        <v/>
      </c>
      <c r="G1953" s="789"/>
      <c r="H1953" s="789" t="s">
        <v>2908</v>
      </c>
      <c r="I1953" s="789" t="s">
        <v>1358</v>
      </c>
      <c r="J1953" s="789" t="s">
        <v>2384</v>
      </c>
      <c r="K1953" s="789" t="s">
        <v>1578</v>
      </c>
      <c r="L1953" s="789"/>
      <c r="M1953" s="789"/>
      <c r="N1953" s="789"/>
      <c r="O1953" s="789">
        <v>0</v>
      </c>
      <c r="P1953" s="789"/>
      <c r="Q1953" s="789">
        <v>0</v>
      </c>
      <c r="R1953" s="789"/>
      <c r="S1953" s="790">
        <f t="shared" si="34"/>
        <v>1</v>
      </c>
      <c r="T1953" s="789"/>
      <c r="U1953" s="789"/>
    </row>
    <row r="1954" spans="1:21" ht="16.2" thickBot="1">
      <c r="A1954" s="797" t="s">
        <v>795</v>
      </c>
      <c r="B1954" s="797"/>
      <c r="C1954" s="811" t="s">
        <v>796</v>
      </c>
      <c r="D1954" s="797"/>
      <c r="E1954" s="797"/>
      <c r="F1954" s="787" t="str">
        <f>IF($E1954 = "", "", VLOOKUP($E1954,'[1]levels of intervention'!$A$1:$B$12,2,FALSE))</f>
        <v/>
      </c>
      <c r="G1954" s="797"/>
      <c r="H1954" s="797" t="s">
        <v>2367</v>
      </c>
      <c r="I1954" s="797" t="s">
        <v>1358</v>
      </c>
      <c r="J1954" s="797"/>
      <c r="K1954" s="797"/>
      <c r="L1954" s="797"/>
      <c r="M1954" s="797"/>
      <c r="N1954" s="797"/>
      <c r="O1954" s="797">
        <v>0</v>
      </c>
      <c r="P1954" s="797"/>
      <c r="Q1954" s="797">
        <v>0</v>
      </c>
      <c r="R1954" s="797"/>
      <c r="S1954" s="790">
        <f t="shared" si="34"/>
        <v>1</v>
      </c>
      <c r="T1954" s="797"/>
      <c r="U1954" s="797"/>
    </row>
    <row r="1955" spans="1:21" ht="78.599999999999994" thickBot="1">
      <c r="A1955" s="785" t="s">
        <v>795</v>
      </c>
      <c r="B1955" s="786" t="s">
        <v>2909</v>
      </c>
      <c r="D1955" s="803" t="s">
        <v>2910</v>
      </c>
      <c r="E1955" s="787"/>
      <c r="F1955" s="787" t="str">
        <f>IF($E1955 = "", "", VLOOKUP($E1955,'[1]levels of intervention'!$A$1:$B$12,2,FALSE))</f>
        <v/>
      </c>
      <c r="G1955" s="789"/>
      <c r="H1955" s="789" t="s">
        <v>1290</v>
      </c>
      <c r="I1955" s="789" t="s">
        <v>1331</v>
      </c>
      <c r="J1955" s="789" t="s">
        <v>1393</v>
      </c>
      <c r="K1955" s="789">
        <v>1</v>
      </c>
      <c r="L1955" s="789"/>
      <c r="M1955" s="789">
        <v>1</v>
      </c>
      <c r="N1955" s="789"/>
      <c r="O1955" s="789">
        <v>1</v>
      </c>
      <c r="P1955" s="789">
        <v>257.54000000000002</v>
      </c>
      <c r="Q1955" s="789">
        <v>257.54000000000002</v>
      </c>
      <c r="R1955" s="789"/>
      <c r="S1955" s="790">
        <f t="shared" si="34"/>
        <v>1</v>
      </c>
      <c r="T1955" s="789"/>
      <c r="U1955" s="789"/>
    </row>
    <row r="1956" spans="1:21" ht="31.8" thickBot="1">
      <c r="A1956" s="785" t="s">
        <v>795</v>
      </c>
      <c r="B1956" s="786" t="s">
        <v>2911</v>
      </c>
      <c r="D1956" s="803" t="s">
        <v>2912</v>
      </c>
      <c r="E1956" s="787"/>
      <c r="F1956" s="787" t="str">
        <f>IF($E1956 = "", "", VLOOKUP($E1956,'[1]levels of intervention'!$A$1:$B$12,2,FALSE))</f>
        <v/>
      </c>
      <c r="G1956" s="789"/>
      <c r="H1956" s="789" t="s">
        <v>1289</v>
      </c>
      <c r="I1956" s="789" t="s">
        <v>1331</v>
      </c>
      <c r="J1956" s="789" t="s">
        <v>1393</v>
      </c>
      <c r="K1956" s="789">
        <v>1</v>
      </c>
      <c r="L1956" s="789">
        <v>1</v>
      </c>
      <c r="M1956" s="789">
        <v>1</v>
      </c>
      <c r="N1956" s="789"/>
      <c r="O1956" s="789">
        <v>1</v>
      </c>
      <c r="P1956" s="789">
        <v>163.38999999999999</v>
      </c>
      <c r="Q1956" s="789">
        <v>163.38999999999999</v>
      </c>
      <c r="R1956" s="789"/>
      <c r="S1956" s="790">
        <f t="shared" si="34"/>
        <v>1</v>
      </c>
      <c r="T1956" s="789"/>
      <c r="U1956" s="809" t="s">
        <v>2913</v>
      </c>
    </row>
    <row r="1957" spans="1:21" ht="31.8" thickBot="1">
      <c r="A1957" s="785" t="s">
        <v>795</v>
      </c>
      <c r="B1957" s="786"/>
      <c r="D1957" s="803" t="s">
        <v>2914</v>
      </c>
      <c r="E1957" s="787"/>
      <c r="F1957" s="787" t="str">
        <f>IF($E1957 = "", "", VLOOKUP($E1957,'[1]levels of intervention'!$A$1:$B$12,2,FALSE))</f>
        <v/>
      </c>
      <c r="G1957" s="789"/>
      <c r="H1957" s="789" t="s">
        <v>1291</v>
      </c>
      <c r="I1957" s="789" t="s">
        <v>1331</v>
      </c>
      <c r="J1957" s="789"/>
      <c r="K1957" s="789">
        <v>1</v>
      </c>
      <c r="L1957" s="789"/>
      <c r="M1957" s="789">
        <v>7</v>
      </c>
      <c r="N1957" s="789"/>
      <c r="O1957" s="789">
        <v>7</v>
      </c>
      <c r="P1957" s="789"/>
      <c r="Q1957" s="789">
        <v>0</v>
      </c>
      <c r="R1957" s="789"/>
      <c r="S1957" s="790">
        <f t="shared" si="34"/>
        <v>1</v>
      </c>
      <c r="T1957" s="789"/>
      <c r="U1957" s="789" t="s">
        <v>2915</v>
      </c>
    </row>
    <row r="1958" spans="1:21" ht="35.4" thickBot="1">
      <c r="A1958" s="785" t="s">
        <v>173</v>
      </c>
      <c r="B1958" s="786" t="s">
        <v>2916</v>
      </c>
      <c r="D1958" s="787" t="s">
        <v>2917</v>
      </c>
      <c r="E1958" s="787" t="s">
        <v>2171</v>
      </c>
      <c r="F1958" s="787" t="str">
        <f>IF($E1958 = "", "", VLOOKUP($E1958,'[1]levels of intervention'!$A$1:$B$12,2,FALSE))</f>
        <v>primary</v>
      </c>
      <c r="G1958" s="789"/>
      <c r="H1958" s="789" t="s">
        <v>2918</v>
      </c>
      <c r="I1958" s="789" t="s">
        <v>1358</v>
      </c>
      <c r="J1958" s="789">
        <v>1</v>
      </c>
      <c r="K1958" s="789">
        <v>1</v>
      </c>
      <c r="L1958" s="789"/>
      <c r="M1958" s="813" t="s">
        <v>2919</v>
      </c>
      <c r="N1958" s="789"/>
      <c r="O1958" s="789">
        <v>1</v>
      </c>
      <c r="P1958" s="789"/>
      <c r="Q1958" s="789">
        <v>0</v>
      </c>
      <c r="R1958" s="789"/>
      <c r="S1958" s="790">
        <f t="shared" si="34"/>
        <v>1</v>
      </c>
      <c r="T1958" s="789"/>
      <c r="U1958" s="789"/>
    </row>
    <row r="1959" spans="1:21" ht="18" thickBot="1">
      <c r="A1959" s="785" t="s">
        <v>173</v>
      </c>
      <c r="B1959" s="786"/>
      <c r="D1959" s="787"/>
      <c r="E1959" s="787"/>
      <c r="F1959" s="787" t="str">
        <f>IF($E1959 = "", "", VLOOKUP($E1959,'[1]levels of intervention'!$A$1:$B$12,2,FALSE))</f>
        <v/>
      </c>
      <c r="G1959" s="789"/>
      <c r="H1959" s="789" t="s">
        <v>2920</v>
      </c>
      <c r="I1959" s="789" t="s">
        <v>1358</v>
      </c>
      <c r="J1959" s="789">
        <v>1</v>
      </c>
      <c r="K1959" s="789">
        <v>1</v>
      </c>
      <c r="L1959" s="789"/>
      <c r="M1959" s="789"/>
      <c r="N1959" s="789"/>
      <c r="O1959" s="789">
        <v>1</v>
      </c>
      <c r="P1959" s="789"/>
      <c r="Q1959" s="789">
        <v>0</v>
      </c>
      <c r="R1959" s="789"/>
      <c r="S1959" s="790">
        <f t="shared" si="34"/>
        <v>1</v>
      </c>
      <c r="T1959" s="789"/>
      <c r="U1959" s="789"/>
    </row>
    <row r="1960" spans="1:21" ht="18" thickBot="1">
      <c r="A1960" s="785" t="s">
        <v>173</v>
      </c>
      <c r="B1960" s="786"/>
      <c r="D1960" s="787"/>
      <c r="E1960" s="787"/>
      <c r="F1960" s="787" t="str">
        <f>IF($E1960 = "", "", VLOOKUP($E1960,'[1]levels of intervention'!$A$1:$B$12,2,FALSE))</f>
        <v/>
      </c>
      <c r="G1960" s="789"/>
      <c r="H1960" s="789" t="s">
        <v>2921</v>
      </c>
      <c r="I1960" s="789" t="s">
        <v>1358</v>
      </c>
      <c r="J1960" s="789">
        <v>1</v>
      </c>
      <c r="K1960" s="789">
        <v>1</v>
      </c>
      <c r="L1960" s="789"/>
      <c r="M1960" s="789"/>
      <c r="N1960" s="789"/>
      <c r="O1960" s="789">
        <v>1</v>
      </c>
      <c r="P1960" s="789"/>
      <c r="Q1960" s="789">
        <v>0</v>
      </c>
      <c r="R1960" s="789"/>
      <c r="S1960" s="790">
        <f t="shared" si="34"/>
        <v>1</v>
      </c>
      <c r="T1960" s="789"/>
      <c r="U1960" s="789"/>
    </row>
    <row r="1961" spans="1:21" ht="18" thickBot="1">
      <c r="A1961" s="785" t="s">
        <v>173</v>
      </c>
      <c r="B1961" s="786"/>
      <c r="D1961" s="787"/>
      <c r="E1961" s="787"/>
      <c r="F1961" s="787" t="str">
        <f>IF($E1961 = "", "", VLOOKUP($E1961,'[1]levels of intervention'!$A$1:$B$12,2,FALSE))</f>
        <v/>
      </c>
      <c r="G1961" s="789"/>
      <c r="H1961" s="789" t="s">
        <v>2590</v>
      </c>
      <c r="I1961" s="789" t="s">
        <v>1358</v>
      </c>
      <c r="J1961" s="789">
        <v>1</v>
      </c>
      <c r="K1961" s="789">
        <v>1</v>
      </c>
      <c r="L1961" s="789"/>
      <c r="M1961" s="789"/>
      <c r="N1961" s="789"/>
      <c r="O1961" s="789">
        <v>1</v>
      </c>
      <c r="P1961" s="789"/>
      <c r="Q1961" s="789">
        <v>0</v>
      </c>
      <c r="R1961" s="789"/>
      <c r="S1961" s="790">
        <f t="shared" si="34"/>
        <v>1</v>
      </c>
      <c r="T1961" s="789"/>
      <c r="U1961" s="789"/>
    </row>
    <row r="1962" spans="1:21" ht="18" thickBot="1">
      <c r="A1962" s="785" t="s">
        <v>173</v>
      </c>
      <c r="B1962" s="786"/>
      <c r="D1962" s="787"/>
      <c r="E1962" s="787"/>
      <c r="F1962" s="787" t="str">
        <f>IF($E1962 = "", "", VLOOKUP($E1962,'[1]levels of intervention'!$A$1:$B$12,2,FALSE))</f>
        <v/>
      </c>
      <c r="G1962" s="789"/>
      <c r="H1962" s="789" t="s">
        <v>2922</v>
      </c>
      <c r="I1962" s="789" t="s">
        <v>1358</v>
      </c>
      <c r="J1962" s="789">
        <v>1</v>
      </c>
      <c r="K1962" s="789">
        <v>1</v>
      </c>
      <c r="L1962" s="789"/>
      <c r="M1962" s="789"/>
      <c r="N1962" s="789"/>
      <c r="O1962" s="789">
        <v>1</v>
      </c>
      <c r="P1962" s="789"/>
      <c r="Q1962" s="789">
        <v>0</v>
      </c>
      <c r="R1962" s="789"/>
      <c r="S1962" s="790">
        <f t="shared" si="34"/>
        <v>1</v>
      </c>
      <c r="T1962" s="789"/>
      <c r="U1962" s="789"/>
    </row>
    <row r="1963" spans="1:21" ht="18" thickBot="1">
      <c r="A1963" s="785" t="s">
        <v>173</v>
      </c>
      <c r="B1963" s="786"/>
      <c r="D1963" s="787"/>
      <c r="E1963" s="787"/>
      <c r="F1963" s="787" t="str">
        <f>IF($E1963 = "", "", VLOOKUP($E1963,'[1]levels of intervention'!$A$1:$B$12,2,FALSE))</f>
        <v/>
      </c>
      <c r="G1963" s="789"/>
      <c r="H1963" s="789" t="s">
        <v>1895</v>
      </c>
      <c r="I1963" s="789" t="s">
        <v>1358</v>
      </c>
      <c r="J1963" s="789">
        <v>1</v>
      </c>
      <c r="K1963" s="789">
        <v>1</v>
      </c>
      <c r="L1963" s="789"/>
      <c r="M1963" s="789"/>
      <c r="N1963" s="789"/>
      <c r="O1963" s="789">
        <v>1</v>
      </c>
      <c r="P1963" s="789"/>
      <c r="Q1963" s="789">
        <v>0</v>
      </c>
      <c r="R1963" s="789"/>
      <c r="S1963" s="790">
        <f t="shared" si="34"/>
        <v>1</v>
      </c>
      <c r="T1963" s="789"/>
      <c r="U1963" s="789"/>
    </row>
    <row r="1964" spans="1:21" ht="18" thickBot="1">
      <c r="A1964" s="785" t="s">
        <v>173</v>
      </c>
      <c r="B1964" s="786"/>
      <c r="D1964" s="787"/>
      <c r="E1964" s="787"/>
      <c r="F1964" s="787" t="str">
        <f>IF($E1964 = "", "", VLOOKUP($E1964,'[1]levels of intervention'!$A$1:$B$12,2,FALSE))</f>
        <v/>
      </c>
      <c r="G1964" s="789"/>
      <c r="H1964" s="789" t="s">
        <v>2923</v>
      </c>
      <c r="I1964" s="789" t="s">
        <v>1358</v>
      </c>
      <c r="J1964" s="789">
        <v>1</v>
      </c>
      <c r="K1964" s="789">
        <v>1</v>
      </c>
      <c r="L1964" s="789"/>
      <c r="M1964" s="789"/>
      <c r="N1964" s="789"/>
      <c r="O1964" s="789">
        <v>1</v>
      </c>
      <c r="P1964" s="789"/>
      <c r="Q1964" s="789">
        <v>0</v>
      </c>
      <c r="R1964" s="789"/>
      <c r="S1964" s="790">
        <f t="shared" si="34"/>
        <v>1</v>
      </c>
      <c r="T1964" s="789"/>
      <c r="U1964" s="789"/>
    </row>
    <row r="1965" spans="1:21" ht="78.599999999999994" thickBot="1">
      <c r="A1965" s="785" t="s">
        <v>173</v>
      </c>
      <c r="B1965" s="786" t="s">
        <v>2924</v>
      </c>
      <c r="C1965" t="s">
        <v>769</v>
      </c>
      <c r="D1965" s="787" t="s">
        <v>769</v>
      </c>
      <c r="E1965" s="787" t="s">
        <v>2171</v>
      </c>
      <c r="F1965" s="787" t="str">
        <f>IF($E1965 = "", "", VLOOKUP($E1965,'[1]levels of intervention'!$A$1:$B$12,2,FALSE))</f>
        <v>primary</v>
      </c>
      <c r="G1965" s="789"/>
      <c r="H1965" s="789" t="s">
        <v>1225</v>
      </c>
      <c r="I1965" s="789" t="s">
        <v>1331</v>
      </c>
      <c r="J1965" s="789">
        <v>2</v>
      </c>
      <c r="K1965" s="789">
        <v>1</v>
      </c>
      <c r="L1965" s="789">
        <v>1</v>
      </c>
      <c r="M1965" s="789">
        <v>2</v>
      </c>
      <c r="N1965" s="789" t="s">
        <v>2316</v>
      </c>
      <c r="O1965" s="789">
        <v>2</v>
      </c>
      <c r="P1965" s="789">
        <v>30.312139999999999</v>
      </c>
      <c r="Q1965" s="789">
        <v>60.62</v>
      </c>
      <c r="R1965" s="789"/>
      <c r="S1965" s="790">
        <f t="shared" si="34"/>
        <v>1</v>
      </c>
      <c r="T1965" s="789"/>
      <c r="U1965" s="789"/>
    </row>
    <row r="1966" spans="1:21" ht="18" thickBot="1">
      <c r="A1966" s="785" t="s">
        <v>173</v>
      </c>
      <c r="B1966" s="786"/>
      <c r="C1966" t="s">
        <v>769</v>
      </c>
      <c r="D1966" s="803" t="s">
        <v>769</v>
      </c>
      <c r="E1966" s="787"/>
      <c r="F1966" s="787" t="str">
        <f>IF($E1966 = "", "", VLOOKUP($E1966,'[1]levels of intervention'!$A$1:$B$12,2,FALSE))</f>
        <v/>
      </c>
      <c r="G1966" s="789"/>
      <c r="H1966" s="789" t="s">
        <v>2925</v>
      </c>
      <c r="I1966" s="789" t="s">
        <v>1358</v>
      </c>
      <c r="J1966" s="789">
        <v>1</v>
      </c>
      <c r="K1966" s="789">
        <v>1</v>
      </c>
      <c r="L1966" s="789"/>
      <c r="M1966" s="789"/>
      <c r="N1966" s="789"/>
      <c r="O1966" s="789">
        <v>1</v>
      </c>
      <c r="P1966" s="789"/>
      <c r="Q1966" s="789">
        <v>0</v>
      </c>
      <c r="R1966" s="789"/>
      <c r="S1966" s="790">
        <f t="shared" si="34"/>
        <v>1</v>
      </c>
      <c r="T1966" s="789"/>
      <c r="U1966" s="789"/>
    </row>
    <row r="1967" spans="1:21" ht="18" thickBot="1">
      <c r="A1967" s="785" t="s">
        <v>173</v>
      </c>
      <c r="B1967" s="786"/>
      <c r="C1967" t="s">
        <v>769</v>
      </c>
      <c r="D1967" s="803" t="s">
        <v>769</v>
      </c>
      <c r="E1967" s="787"/>
      <c r="F1967" s="787" t="str">
        <f>IF($E1967 = "", "", VLOOKUP($E1967,'[1]levels of intervention'!$A$1:$B$12,2,FALSE))</f>
        <v/>
      </c>
      <c r="G1967" s="789"/>
      <c r="H1967" s="789" t="s">
        <v>2590</v>
      </c>
      <c r="I1967" s="789" t="s">
        <v>1358</v>
      </c>
      <c r="J1967" s="789">
        <v>1</v>
      </c>
      <c r="K1967" s="789">
        <v>1</v>
      </c>
      <c r="L1967" s="789"/>
      <c r="M1967" s="789"/>
      <c r="N1967" s="789"/>
      <c r="O1967" s="789">
        <v>1</v>
      </c>
      <c r="P1967" s="789"/>
      <c r="Q1967" s="789">
        <v>0</v>
      </c>
      <c r="R1967" s="789"/>
      <c r="S1967" s="790">
        <f t="shared" si="34"/>
        <v>1</v>
      </c>
      <c r="T1967" s="789"/>
      <c r="U1967" s="789"/>
    </row>
    <row r="1968" spans="1:21" ht="47.4" thickBot="1">
      <c r="A1968" s="785" t="s">
        <v>173</v>
      </c>
      <c r="B1968" s="789"/>
      <c r="C1968" s="811" t="s">
        <v>771</v>
      </c>
      <c r="D1968" s="803" t="s">
        <v>771</v>
      </c>
      <c r="E1968" s="789"/>
      <c r="F1968" s="787" t="str">
        <f>IF($E1968 = "", "", VLOOKUP($E1968,'[1]levels of intervention'!$A$1:$B$12,2,FALSE))</f>
        <v/>
      </c>
      <c r="G1968" s="789"/>
      <c r="H1968" s="789" t="s">
        <v>1234</v>
      </c>
      <c r="I1968" s="789" t="s">
        <v>1331</v>
      </c>
      <c r="J1968" s="789"/>
      <c r="K1968" s="806">
        <v>1</v>
      </c>
      <c r="L1968" s="806">
        <v>1</v>
      </c>
      <c r="M1968" s="806">
        <v>2</v>
      </c>
      <c r="N1968" s="789" t="s">
        <v>2926</v>
      </c>
      <c r="O1968" s="806">
        <v>2</v>
      </c>
      <c r="P1968" s="806">
        <v>4.5</v>
      </c>
      <c r="Q1968" s="806">
        <v>9</v>
      </c>
      <c r="R1968" s="789"/>
      <c r="S1968" s="790">
        <f t="shared" si="34"/>
        <v>1</v>
      </c>
      <c r="T1968" s="789" t="s">
        <v>2927</v>
      </c>
      <c r="U1968" s="836" t="s">
        <v>2928</v>
      </c>
    </row>
    <row r="1969" spans="1:21" ht="47.4" thickBot="1">
      <c r="A1969" s="785" t="s">
        <v>173</v>
      </c>
      <c r="B1969" s="789"/>
      <c r="C1969" s="811" t="s">
        <v>770</v>
      </c>
      <c r="D1969" s="803" t="s">
        <v>2929</v>
      </c>
      <c r="E1969" s="789"/>
      <c r="F1969" s="787" t="str">
        <f>IF($E1969 = "", "", VLOOKUP($E1969,'[1]levels of intervention'!$A$1:$B$12,2,FALSE))</f>
        <v/>
      </c>
      <c r="G1969" s="789"/>
      <c r="H1969" s="789" t="s">
        <v>1233</v>
      </c>
      <c r="I1969" s="789" t="s">
        <v>1331</v>
      </c>
      <c r="J1969" s="789"/>
      <c r="K1969" s="806">
        <v>1</v>
      </c>
      <c r="L1969" s="806">
        <v>1</v>
      </c>
      <c r="M1969" s="806">
        <v>1</v>
      </c>
      <c r="N1969" s="789" t="s">
        <v>2926</v>
      </c>
      <c r="O1969" s="806">
        <v>1</v>
      </c>
      <c r="P1969" s="806">
        <v>8</v>
      </c>
      <c r="Q1969" s="806">
        <v>8</v>
      </c>
      <c r="R1969" s="789"/>
      <c r="S1969" s="790">
        <f t="shared" si="34"/>
        <v>1</v>
      </c>
      <c r="T1969" s="789"/>
      <c r="U1969" s="836" t="s">
        <v>2928</v>
      </c>
    </row>
    <row r="1970" spans="1:21" ht="43.8" thickBot="1">
      <c r="A1970" s="785" t="s">
        <v>173</v>
      </c>
      <c r="B1970" s="786"/>
      <c r="C1970" s="811" t="s">
        <v>770</v>
      </c>
      <c r="D1970" s="803" t="s">
        <v>2930</v>
      </c>
      <c r="E1970" s="787"/>
      <c r="F1970" s="787" t="str">
        <f>IF($E1970 = "", "", VLOOKUP($E1970,'[1]levels of intervention'!$A$1:$B$12,2,FALSE))</f>
        <v/>
      </c>
      <c r="G1970" s="789"/>
      <c r="H1970" s="789" t="s">
        <v>1232</v>
      </c>
      <c r="I1970" s="789" t="s">
        <v>1331</v>
      </c>
      <c r="J1970" s="789"/>
      <c r="K1970" s="789">
        <v>1</v>
      </c>
      <c r="L1970" s="789">
        <v>1</v>
      </c>
      <c r="M1970" s="789">
        <v>1</v>
      </c>
      <c r="N1970" s="789" t="s">
        <v>2926</v>
      </c>
      <c r="O1970" s="789">
        <v>1</v>
      </c>
      <c r="P1970" s="789">
        <v>24</v>
      </c>
      <c r="Q1970" s="789">
        <v>24</v>
      </c>
      <c r="R1970" s="789"/>
      <c r="S1970" s="790">
        <f t="shared" si="34"/>
        <v>1</v>
      </c>
      <c r="T1970" s="789"/>
      <c r="U1970" s="801" t="s">
        <v>2928</v>
      </c>
    </row>
    <row r="1971" spans="1:21" ht="31.8" thickBot="1">
      <c r="A1971" s="785" t="s">
        <v>173</v>
      </c>
      <c r="B1971" s="786"/>
      <c r="C1971" s="811" t="s">
        <v>763</v>
      </c>
      <c r="D1971" s="803" t="s">
        <v>2931</v>
      </c>
      <c r="E1971" s="787"/>
      <c r="F1971" s="787" t="str">
        <f>IF($E1971 = "", "", VLOOKUP($E1971,'[1]levels of intervention'!$A$1:$B$12,2,FALSE))</f>
        <v/>
      </c>
      <c r="G1971" s="789"/>
      <c r="H1971" s="789" t="s">
        <v>1226</v>
      </c>
      <c r="I1971" s="789" t="s">
        <v>1331</v>
      </c>
      <c r="J1971" s="789"/>
      <c r="K1971" s="789">
        <v>1</v>
      </c>
      <c r="L1971" s="789">
        <v>1</v>
      </c>
      <c r="M1971" s="789">
        <v>1</v>
      </c>
      <c r="N1971" s="789" t="s">
        <v>2926</v>
      </c>
      <c r="O1971" s="789">
        <v>1</v>
      </c>
      <c r="P1971" s="789">
        <v>104</v>
      </c>
      <c r="Q1971" s="789">
        <v>104</v>
      </c>
      <c r="R1971" s="789"/>
      <c r="S1971" s="790">
        <f t="shared" si="34"/>
        <v>1</v>
      </c>
      <c r="T1971" s="789"/>
      <c r="U1971" s="801" t="s">
        <v>2932</v>
      </c>
    </row>
    <row r="1972" spans="1:21" ht="18" thickBot="1">
      <c r="A1972" s="785" t="s">
        <v>173</v>
      </c>
      <c r="B1972" s="786"/>
      <c r="D1972" s="837"/>
      <c r="E1972" s="787"/>
      <c r="F1972" s="787" t="str">
        <f>IF($E1972 = "", "", VLOOKUP($E1972,'[1]levels of intervention'!$A$1:$B$12,2,FALSE))</f>
        <v/>
      </c>
      <c r="G1972" s="789"/>
      <c r="H1972" s="789" t="s">
        <v>2933</v>
      </c>
      <c r="I1972" s="789" t="s">
        <v>1358</v>
      </c>
      <c r="J1972" s="789">
        <v>1</v>
      </c>
      <c r="K1972" s="789">
        <v>1</v>
      </c>
      <c r="L1972" s="789"/>
      <c r="M1972" s="789"/>
      <c r="N1972" s="789"/>
      <c r="O1972" s="789">
        <v>1</v>
      </c>
      <c r="P1972" s="789">
        <v>104</v>
      </c>
      <c r="Q1972" s="789">
        <v>104</v>
      </c>
      <c r="R1972" s="789"/>
      <c r="S1972" s="790">
        <f t="shared" si="34"/>
        <v>1</v>
      </c>
      <c r="T1972" s="789"/>
      <c r="U1972" s="789"/>
    </row>
    <row r="1973" spans="1:21" ht="78.599999999999994" thickBot="1">
      <c r="A1973" s="785" t="s">
        <v>173</v>
      </c>
      <c r="B1973" s="838" t="s">
        <v>2934</v>
      </c>
      <c r="C1973" t="s">
        <v>764</v>
      </c>
      <c r="D1973" s="839" t="s">
        <v>2935</v>
      </c>
      <c r="E1973" s="789"/>
      <c r="F1973" s="787" t="str">
        <f>IF($E1973 = "", "", VLOOKUP($E1973,'[1]levels of intervention'!$A$1:$B$12,2,FALSE))</f>
        <v/>
      </c>
      <c r="G1973" s="789"/>
      <c r="H1973" s="789" t="s">
        <v>1227</v>
      </c>
      <c r="I1973" s="789" t="s">
        <v>1331</v>
      </c>
      <c r="J1973" s="789"/>
      <c r="K1973" s="806">
        <v>1</v>
      </c>
      <c r="L1973" s="806">
        <v>1</v>
      </c>
      <c r="M1973" s="806">
        <v>180</v>
      </c>
      <c r="N1973" s="789" t="s">
        <v>2936</v>
      </c>
      <c r="O1973" s="806">
        <v>180</v>
      </c>
      <c r="P1973" s="806">
        <v>24</v>
      </c>
      <c r="Q1973" s="806">
        <v>4320</v>
      </c>
      <c r="R1973" s="812"/>
      <c r="S1973" s="790">
        <f t="shared" si="34"/>
        <v>1</v>
      </c>
      <c r="T1973" s="812"/>
      <c r="U1973" s="836" t="s">
        <v>2937</v>
      </c>
    </row>
    <row r="1974" spans="1:21" ht="72.599999999999994" thickBot="1">
      <c r="A1974" s="785" t="s">
        <v>173</v>
      </c>
      <c r="B1974" s="838"/>
      <c r="D1974" s="839" t="s">
        <v>2935</v>
      </c>
      <c r="E1974" s="787"/>
      <c r="F1974" s="787" t="str">
        <f>IF($E1974 = "", "", VLOOKUP($E1974,'[1]levels of intervention'!$A$1:$B$12,2,FALSE))</f>
        <v/>
      </c>
      <c r="G1974" s="789"/>
      <c r="H1974" s="789" t="s">
        <v>1235</v>
      </c>
      <c r="I1974" s="789" t="s">
        <v>1331</v>
      </c>
      <c r="J1974" s="789"/>
      <c r="K1974" s="789">
        <v>1</v>
      </c>
      <c r="L1974" s="789">
        <v>1</v>
      </c>
      <c r="M1974" s="789">
        <v>1</v>
      </c>
      <c r="N1974" s="789" t="s">
        <v>2936</v>
      </c>
      <c r="O1974" s="789">
        <v>1</v>
      </c>
      <c r="P1974" s="789">
        <v>3200</v>
      </c>
      <c r="Q1974" s="789">
        <v>3200</v>
      </c>
      <c r="R1974" s="812"/>
      <c r="S1974" s="790">
        <f t="shared" si="34"/>
        <v>1</v>
      </c>
      <c r="T1974" s="812"/>
      <c r="U1974" s="801" t="s">
        <v>2937</v>
      </c>
    </row>
    <row r="1975" spans="1:21" ht="47.4" thickBot="1">
      <c r="A1975" s="785" t="s">
        <v>173</v>
      </c>
      <c r="B1975" s="838" t="s">
        <v>2934</v>
      </c>
      <c r="C1975" s="821" t="s">
        <v>765</v>
      </c>
      <c r="D1975" s="839" t="s">
        <v>2938</v>
      </c>
      <c r="E1975" s="787"/>
      <c r="F1975" s="787" t="str">
        <f>IF($E1975 = "", "", VLOOKUP($E1975,'[1]levels of intervention'!$A$1:$B$12,2,FALSE))</f>
        <v/>
      </c>
      <c r="G1975" s="789"/>
      <c r="H1975" s="789" t="s">
        <v>1228</v>
      </c>
      <c r="I1975" s="789" t="s">
        <v>1331</v>
      </c>
      <c r="J1975" s="789"/>
      <c r="K1975" s="789">
        <v>1</v>
      </c>
      <c r="L1975" s="789">
        <v>1</v>
      </c>
      <c r="M1975" s="789">
        <v>1</v>
      </c>
      <c r="N1975" s="789" t="s">
        <v>2936</v>
      </c>
      <c r="O1975" s="789">
        <v>1</v>
      </c>
      <c r="P1975" s="840">
        <v>240000</v>
      </c>
      <c r="Q1975" s="789">
        <v>240000</v>
      </c>
      <c r="R1975" s="812"/>
      <c r="S1975" s="790">
        <f t="shared" si="34"/>
        <v>1</v>
      </c>
      <c r="T1975" s="812" t="s">
        <v>2939</v>
      </c>
      <c r="U1975" s="801" t="s">
        <v>2928</v>
      </c>
    </row>
    <row r="1976" spans="1:21" ht="94.2" thickBot="1">
      <c r="A1976" s="785" t="s">
        <v>173</v>
      </c>
      <c r="B1976" s="786" t="s">
        <v>2940</v>
      </c>
      <c r="C1976" s="811" t="s">
        <v>766</v>
      </c>
      <c r="D1976" s="787" t="s">
        <v>766</v>
      </c>
      <c r="E1976" s="787" t="s">
        <v>2171</v>
      </c>
      <c r="F1976" s="787" t="str">
        <f>IF($E1976 = "", "", VLOOKUP($E1976,'[1]levels of intervention'!$A$1:$B$12,2,FALSE))</f>
        <v>primary</v>
      </c>
      <c r="G1976" s="789" t="s">
        <v>2941</v>
      </c>
      <c r="H1976" s="789" t="s">
        <v>1229</v>
      </c>
      <c r="I1976" s="789" t="s">
        <v>1331</v>
      </c>
      <c r="J1976" s="789" t="s">
        <v>2942</v>
      </c>
      <c r="K1976" s="789">
        <v>0.03</v>
      </c>
      <c r="L1976" s="789">
        <v>1</v>
      </c>
      <c r="M1976" s="789">
        <v>60</v>
      </c>
      <c r="N1976" s="789" t="s">
        <v>2943</v>
      </c>
      <c r="O1976" s="789">
        <v>1.8</v>
      </c>
      <c r="P1976" s="789">
        <v>703.29</v>
      </c>
      <c r="Q1976" s="793">
        <v>1265.92</v>
      </c>
      <c r="R1976" s="789"/>
      <c r="S1976" s="790">
        <f t="shared" si="34"/>
        <v>1</v>
      </c>
      <c r="T1976" s="789"/>
      <c r="U1976" s="789"/>
    </row>
    <row r="1977" spans="1:21" ht="58.2" thickBot="1">
      <c r="A1977" s="785" t="s">
        <v>173</v>
      </c>
      <c r="B1977" s="786"/>
      <c r="C1977" s="811" t="s">
        <v>766</v>
      </c>
      <c r="D1977" s="787" t="s">
        <v>2944</v>
      </c>
      <c r="E1977" s="787" t="s">
        <v>2193</v>
      </c>
      <c r="F1977" s="787" t="str">
        <f>IF($E1977 = "", "", VLOOKUP($E1977,'[1]levels of intervention'!$A$1:$B$12,2,FALSE))</f>
        <v>secondary</v>
      </c>
      <c r="G1977" s="789"/>
      <c r="H1977" s="789" t="s">
        <v>1230</v>
      </c>
      <c r="I1977" s="789" t="s">
        <v>1331</v>
      </c>
      <c r="J1977" s="789" t="s">
        <v>2945</v>
      </c>
      <c r="K1977" s="789">
        <v>0.3</v>
      </c>
      <c r="L1977" s="789">
        <v>1</v>
      </c>
      <c r="M1977" s="789">
        <v>120</v>
      </c>
      <c r="N1977" s="789" t="s">
        <v>2943</v>
      </c>
      <c r="O1977" s="789">
        <v>36</v>
      </c>
      <c r="P1977" s="789">
        <v>856.8</v>
      </c>
      <c r="Q1977" s="793">
        <v>30844.799999999999</v>
      </c>
      <c r="R1977" s="789"/>
      <c r="S1977" s="790">
        <f t="shared" si="34"/>
        <v>1</v>
      </c>
      <c r="T1977" s="789"/>
      <c r="U1977" s="789"/>
    </row>
    <row r="1978" spans="1:21" ht="58.2" thickBot="1">
      <c r="A1978" s="785" t="s">
        <v>173</v>
      </c>
      <c r="B1978" s="786"/>
      <c r="C1978" t="s">
        <v>768</v>
      </c>
      <c r="D1978" s="787" t="s">
        <v>768</v>
      </c>
      <c r="E1978" s="787" t="s">
        <v>2171</v>
      </c>
      <c r="F1978" s="787" t="str">
        <f>IF($E1978 = "", "", VLOOKUP($E1978,'[1]levels of intervention'!$A$1:$B$12,2,FALSE))</f>
        <v>primary</v>
      </c>
      <c r="G1978" s="789"/>
      <c r="H1978" s="789" t="s">
        <v>1230</v>
      </c>
      <c r="I1978" s="789" t="s">
        <v>1331</v>
      </c>
      <c r="J1978" s="789" t="s">
        <v>2945</v>
      </c>
      <c r="K1978" s="789">
        <v>0.3</v>
      </c>
      <c r="L1978" s="789">
        <v>1</v>
      </c>
      <c r="M1978" s="789">
        <v>120</v>
      </c>
      <c r="N1978" s="789" t="s">
        <v>2943</v>
      </c>
      <c r="O1978" s="789">
        <v>36</v>
      </c>
      <c r="P1978" s="789">
        <v>856.8</v>
      </c>
      <c r="Q1978" s="793">
        <v>30844.799999999999</v>
      </c>
      <c r="R1978" s="789"/>
      <c r="S1978" s="790">
        <f t="shared" si="34"/>
        <v>1</v>
      </c>
      <c r="T1978" s="789"/>
      <c r="U1978" s="789"/>
    </row>
    <row r="1979" spans="1:21" ht="31.8" thickBot="1">
      <c r="A1979" s="785" t="s">
        <v>173</v>
      </c>
      <c r="B1979" s="786"/>
      <c r="C1979" t="s">
        <v>768</v>
      </c>
      <c r="D1979" s="803" t="s">
        <v>768</v>
      </c>
      <c r="E1979" s="787"/>
      <c r="F1979" s="787" t="str">
        <f>IF($E1979 = "", "", VLOOKUP($E1979,'[1]levels of intervention'!$A$1:$B$12,2,FALSE))</f>
        <v/>
      </c>
      <c r="G1979" s="789"/>
      <c r="H1979" s="789" t="s">
        <v>1229</v>
      </c>
      <c r="I1979" s="789" t="s">
        <v>1331</v>
      </c>
      <c r="J1979" s="789" t="s">
        <v>2942</v>
      </c>
      <c r="K1979" s="789">
        <v>0.03</v>
      </c>
      <c r="L1979" s="789">
        <v>1</v>
      </c>
      <c r="M1979" s="789">
        <v>60</v>
      </c>
      <c r="N1979" s="789" t="s">
        <v>2943</v>
      </c>
      <c r="O1979" s="789">
        <v>1.8</v>
      </c>
      <c r="P1979" s="789">
        <v>703.29</v>
      </c>
      <c r="Q1979" s="793">
        <v>1265.92</v>
      </c>
      <c r="R1979" s="789"/>
      <c r="S1979" s="790">
        <f t="shared" si="34"/>
        <v>1</v>
      </c>
      <c r="T1979" s="789"/>
      <c r="U1979" s="789"/>
    </row>
    <row r="1980" spans="1:21" ht="63" thickBot="1">
      <c r="A1980" s="785" t="s">
        <v>173</v>
      </c>
      <c r="B1980" s="786"/>
      <c r="C1980" t="s">
        <v>768</v>
      </c>
      <c r="D1980" s="803" t="s">
        <v>768</v>
      </c>
      <c r="E1980" s="787"/>
      <c r="F1980" s="787" t="str">
        <f>IF($E1980 = "", "", VLOOKUP($E1980,'[1]levels of intervention'!$A$1:$B$12,2,FALSE))</f>
        <v/>
      </c>
      <c r="G1980" s="789"/>
      <c r="H1980" s="789" t="s">
        <v>1224</v>
      </c>
      <c r="I1980" s="789" t="s">
        <v>1331</v>
      </c>
      <c r="J1980" s="789" t="s">
        <v>2942</v>
      </c>
      <c r="K1980" s="789">
        <v>1</v>
      </c>
      <c r="L1980" s="789">
        <v>3</v>
      </c>
      <c r="M1980" s="789">
        <v>180</v>
      </c>
      <c r="N1980" s="789" t="s">
        <v>2943</v>
      </c>
      <c r="O1980" s="789">
        <v>540</v>
      </c>
      <c r="P1980" s="789">
        <v>20.84</v>
      </c>
      <c r="Q1980" s="793">
        <v>11253.6</v>
      </c>
      <c r="R1980" s="789"/>
      <c r="S1980" s="790">
        <f t="shared" si="34"/>
        <v>1</v>
      </c>
      <c r="T1980" s="789"/>
      <c r="U1980" s="789" t="s">
        <v>2113</v>
      </c>
    </row>
    <row r="1981" spans="1:21" ht="70.2" thickBot="1">
      <c r="A1981" s="785" t="s">
        <v>173</v>
      </c>
      <c r="B1981" s="786" t="s">
        <v>176</v>
      </c>
      <c r="C1981" s="811" t="s">
        <v>761</v>
      </c>
      <c r="D1981" s="787" t="s">
        <v>2946</v>
      </c>
      <c r="E1981" s="787" t="s">
        <v>1637</v>
      </c>
      <c r="F1981" s="787" t="str">
        <f>IF($E1981 = "", "", VLOOKUP($E1981,'[1]levels of intervention'!$A$1:$B$12,2,FALSE))</f>
        <v>secondary</v>
      </c>
      <c r="G1981" s="789"/>
      <c r="H1981" s="789" t="s">
        <v>1222</v>
      </c>
      <c r="I1981" s="789" t="s">
        <v>1331</v>
      </c>
      <c r="J1981" s="789" t="s">
        <v>2945</v>
      </c>
      <c r="K1981" s="789">
        <v>0.03</v>
      </c>
      <c r="L1981" s="789">
        <v>1</v>
      </c>
      <c r="M1981" s="789">
        <v>180</v>
      </c>
      <c r="N1981" s="789" t="s">
        <v>2943</v>
      </c>
      <c r="O1981" s="789">
        <v>5.4</v>
      </c>
      <c r="P1981" s="789">
        <v>703.29</v>
      </c>
      <c r="Q1981" s="793">
        <v>3797.77</v>
      </c>
      <c r="R1981" s="789"/>
      <c r="S1981" s="790">
        <f t="shared" si="34"/>
        <v>1</v>
      </c>
      <c r="T1981" s="789"/>
      <c r="U1981" s="789"/>
    </row>
    <row r="1982" spans="1:21" ht="63" thickBot="1">
      <c r="A1982" s="785" t="s">
        <v>173</v>
      </c>
      <c r="B1982" s="786"/>
      <c r="C1982" s="811" t="s">
        <v>762</v>
      </c>
      <c r="D1982" s="803" t="s">
        <v>2947</v>
      </c>
      <c r="E1982" s="787"/>
      <c r="F1982" s="787" t="str">
        <f>IF($E1982 = "", "", VLOOKUP($E1982,'[1]levels of intervention'!$A$1:$B$12,2,FALSE))</f>
        <v/>
      </c>
      <c r="G1982" s="789"/>
      <c r="H1982" s="789" t="s">
        <v>1224</v>
      </c>
      <c r="I1982" s="789" t="s">
        <v>1331</v>
      </c>
      <c r="J1982" s="789" t="s">
        <v>2942</v>
      </c>
      <c r="K1982" s="789">
        <v>1</v>
      </c>
      <c r="L1982" s="789">
        <v>3</v>
      </c>
      <c r="M1982" s="789">
        <v>180</v>
      </c>
      <c r="N1982" s="789" t="s">
        <v>2943</v>
      </c>
      <c r="O1982" s="789">
        <v>540</v>
      </c>
      <c r="P1982" s="789">
        <v>20.84</v>
      </c>
      <c r="Q1982" s="793">
        <v>11253.6</v>
      </c>
      <c r="R1982" s="789"/>
      <c r="S1982" s="790">
        <f t="shared" si="34"/>
        <v>1</v>
      </c>
      <c r="T1982" s="789"/>
      <c r="U1982" s="789" t="s">
        <v>2113</v>
      </c>
    </row>
    <row r="1983" spans="1:21" ht="31.8" thickBot="1">
      <c r="A1983" s="785" t="s">
        <v>173</v>
      </c>
      <c r="B1983" s="786"/>
      <c r="C1983" s="811" t="s">
        <v>762</v>
      </c>
      <c r="D1983" s="803" t="s">
        <v>2947</v>
      </c>
      <c r="E1983" s="787"/>
      <c r="F1983" s="787" t="str">
        <f>IF($E1983 = "", "", VLOOKUP($E1983,'[1]levels of intervention'!$A$1:$B$12,2,FALSE))</f>
        <v/>
      </c>
      <c r="G1983" s="789"/>
      <c r="H1983" s="789" t="s">
        <v>1223</v>
      </c>
      <c r="I1983" s="789" t="s">
        <v>1331</v>
      </c>
      <c r="J1983" s="789" t="s">
        <v>2945</v>
      </c>
      <c r="K1983" s="789">
        <v>0.3</v>
      </c>
      <c r="L1983" s="789">
        <v>1</v>
      </c>
      <c r="M1983" s="789">
        <v>120</v>
      </c>
      <c r="N1983" s="789" t="s">
        <v>2943</v>
      </c>
      <c r="O1983" s="789">
        <v>36</v>
      </c>
      <c r="P1983" s="789">
        <v>856.8</v>
      </c>
      <c r="Q1983" s="793">
        <v>30844.799999999999</v>
      </c>
      <c r="R1983" s="789"/>
      <c r="S1983" s="790">
        <f t="shared" si="34"/>
        <v>1</v>
      </c>
      <c r="T1983" s="789"/>
      <c r="U1983" s="789"/>
    </row>
    <row r="1984" spans="1:21" ht="94.2" thickBot="1">
      <c r="A1984" s="785" t="s">
        <v>173</v>
      </c>
      <c r="B1984" s="786"/>
      <c r="C1984" s="811" t="s">
        <v>762</v>
      </c>
      <c r="D1984" s="803" t="s">
        <v>2947</v>
      </c>
      <c r="E1984" s="787"/>
      <c r="F1984" s="787" t="str">
        <f>IF($E1984 = "", "", VLOOKUP($E1984,'[1]levels of intervention'!$A$1:$B$12,2,FALSE))</f>
        <v/>
      </c>
      <c r="G1984" s="789"/>
      <c r="H1984" s="789" t="s">
        <v>833</v>
      </c>
      <c r="I1984" s="789" t="s">
        <v>1331</v>
      </c>
      <c r="J1984" s="789" t="s">
        <v>2948</v>
      </c>
      <c r="K1984" s="789">
        <v>1</v>
      </c>
      <c r="L1984" s="789">
        <v>3</v>
      </c>
      <c r="M1984" s="789">
        <v>30</v>
      </c>
      <c r="N1984" s="789" t="s">
        <v>1546</v>
      </c>
      <c r="O1984" s="789">
        <v>90</v>
      </c>
      <c r="P1984" s="789">
        <v>17.702000000000002</v>
      </c>
      <c r="Q1984" s="793">
        <v>1593.18</v>
      </c>
      <c r="R1984" s="789"/>
      <c r="S1984" s="790">
        <f t="shared" si="34"/>
        <v>1</v>
      </c>
      <c r="T1984" s="789"/>
      <c r="U1984" s="789"/>
    </row>
    <row r="1985" spans="1:21" ht="47.4" thickBot="1">
      <c r="A1985" s="785" t="s">
        <v>173</v>
      </c>
      <c r="B1985" s="786"/>
      <c r="C1985" s="811" t="s">
        <v>762</v>
      </c>
      <c r="D1985" s="803" t="s">
        <v>2947</v>
      </c>
      <c r="E1985" s="787"/>
      <c r="F1985" s="787" t="str">
        <f>IF($E1985 = "", "", VLOOKUP($E1985,'[1]levels of intervention'!$A$1:$B$12,2,FALSE))</f>
        <v/>
      </c>
      <c r="G1985" s="789"/>
      <c r="H1985" s="812" t="s">
        <v>935</v>
      </c>
      <c r="I1985" s="789" t="s">
        <v>1331</v>
      </c>
      <c r="J1985" s="789" t="s">
        <v>1400</v>
      </c>
      <c r="K1985" s="789">
        <v>1</v>
      </c>
      <c r="L1985" s="789">
        <v>1</v>
      </c>
      <c r="M1985" s="789">
        <v>4</v>
      </c>
      <c r="N1985" s="789" t="s">
        <v>2354</v>
      </c>
      <c r="O1985" s="789">
        <v>4</v>
      </c>
      <c r="P1985" s="789">
        <v>13.95</v>
      </c>
      <c r="Q1985" s="789">
        <v>55.8</v>
      </c>
      <c r="R1985" s="789"/>
      <c r="S1985" s="790">
        <f t="shared" si="34"/>
        <v>1</v>
      </c>
      <c r="T1985" s="789"/>
      <c r="U1985" s="789"/>
    </row>
    <row r="1986" spans="1:21" ht="63" thickBot="1">
      <c r="A1986" s="785" t="s">
        <v>173</v>
      </c>
      <c r="B1986" s="786"/>
      <c r="C1986" s="811" t="s">
        <v>762</v>
      </c>
      <c r="D1986" s="787" t="s">
        <v>2947</v>
      </c>
      <c r="E1986" s="787" t="s">
        <v>1329</v>
      </c>
      <c r="F1986" s="787" t="str">
        <f>IF($E1986 = "", "", VLOOKUP($E1986,'[1]levels of intervention'!$A$1:$B$12,2,FALSE))</f>
        <v>all</v>
      </c>
      <c r="G1986" s="789"/>
      <c r="H1986" s="789" t="s">
        <v>961</v>
      </c>
      <c r="I1986" s="789" t="s">
        <v>1331</v>
      </c>
      <c r="J1986" s="789" t="s">
        <v>1354</v>
      </c>
      <c r="K1986" s="789">
        <v>0.5</v>
      </c>
      <c r="L1986" s="789">
        <v>1</v>
      </c>
      <c r="M1986" s="789">
        <v>1</v>
      </c>
      <c r="N1986" s="789" t="s">
        <v>2943</v>
      </c>
      <c r="O1986" s="789">
        <v>0.5</v>
      </c>
      <c r="P1986" s="789">
        <v>75.098479999999995</v>
      </c>
      <c r="Q1986" s="789">
        <v>37.549999999999997</v>
      </c>
      <c r="R1986" s="789"/>
      <c r="S1986" s="790">
        <f t="shared" si="34"/>
        <v>1</v>
      </c>
      <c r="T1986" s="789"/>
      <c r="U1986" s="789"/>
    </row>
    <row r="1987" spans="1:21" ht="78.599999999999994" thickBot="1">
      <c r="A1987" s="785" t="s">
        <v>173</v>
      </c>
      <c r="B1987" s="786"/>
      <c r="C1987" s="811" t="s">
        <v>762</v>
      </c>
      <c r="D1987" s="803" t="s">
        <v>2947</v>
      </c>
      <c r="E1987" s="787"/>
      <c r="F1987" s="787" t="str">
        <f>IF($E1987 = "", "", VLOOKUP($E1987,'[1]levels of intervention'!$A$1:$B$12,2,FALSE))</f>
        <v/>
      </c>
      <c r="G1987" s="789"/>
      <c r="H1987" s="789" t="s">
        <v>1225</v>
      </c>
      <c r="I1987" s="789" t="s">
        <v>1331</v>
      </c>
      <c r="J1987" s="789">
        <v>2</v>
      </c>
      <c r="K1987" s="789">
        <v>1</v>
      </c>
      <c r="L1987" s="789">
        <v>1</v>
      </c>
      <c r="M1987" s="789">
        <v>1</v>
      </c>
      <c r="N1987" s="789" t="s">
        <v>2943</v>
      </c>
      <c r="O1987" s="789">
        <v>1</v>
      </c>
      <c r="P1987" s="789">
        <v>30.312139999999999</v>
      </c>
      <c r="Q1987" s="789">
        <v>30.31</v>
      </c>
      <c r="R1987" s="789"/>
      <c r="S1987" s="790">
        <f t="shared" si="34"/>
        <v>1</v>
      </c>
      <c r="T1987" s="789"/>
      <c r="U1987" s="789"/>
    </row>
    <row r="1988" spans="1:21" ht="47.4" thickBot="1">
      <c r="A1988" s="785" t="s">
        <v>173</v>
      </c>
      <c r="B1988" s="786"/>
      <c r="C1988" s="811" t="s">
        <v>762</v>
      </c>
      <c r="D1988" s="803" t="s">
        <v>2947</v>
      </c>
      <c r="E1988" s="787"/>
      <c r="F1988" s="787" t="str">
        <f>IF($E1988 = "", "", VLOOKUP($E1988,'[1]levels of intervention'!$A$1:$B$12,2,FALSE))</f>
        <v/>
      </c>
      <c r="G1988" s="789"/>
      <c r="H1988" s="789" t="s">
        <v>994</v>
      </c>
      <c r="I1988" s="789" t="s">
        <v>1331</v>
      </c>
      <c r="J1988" s="789" t="s">
        <v>1354</v>
      </c>
      <c r="K1988" s="789">
        <v>1</v>
      </c>
      <c r="L1988" s="789">
        <v>1</v>
      </c>
      <c r="M1988" s="789">
        <v>1</v>
      </c>
      <c r="N1988" s="789" t="s">
        <v>2943</v>
      </c>
      <c r="O1988" s="789">
        <v>1</v>
      </c>
      <c r="P1988" s="789">
        <v>2.7197499999999999</v>
      </c>
      <c r="Q1988" s="789">
        <v>2.72</v>
      </c>
      <c r="R1988" s="789"/>
      <c r="S1988" s="790">
        <f t="shared" ref="S1988:S2051" si="35">IF(R1988="",1,R1988)</f>
        <v>1</v>
      </c>
      <c r="T1988" s="789"/>
      <c r="U1988" s="789"/>
    </row>
    <row r="1989" spans="1:21" ht="94.2" thickBot="1">
      <c r="A1989" s="785" t="s">
        <v>173</v>
      </c>
      <c r="B1989" s="786"/>
      <c r="C1989" s="811" t="s">
        <v>767</v>
      </c>
      <c r="D1989" s="803" t="s">
        <v>2949</v>
      </c>
      <c r="E1989" s="787"/>
      <c r="F1989" s="787" t="str">
        <f>IF($E1989 = "", "", VLOOKUP($E1989,'[1]levels of intervention'!$A$1:$B$12,2,FALSE))</f>
        <v/>
      </c>
      <c r="G1989" s="789"/>
      <c r="H1989" s="789" t="s">
        <v>833</v>
      </c>
      <c r="I1989" s="789" t="s">
        <v>1331</v>
      </c>
      <c r="J1989" s="789" t="s">
        <v>2948</v>
      </c>
      <c r="K1989" s="789">
        <v>2</v>
      </c>
      <c r="L1989" s="789">
        <v>3</v>
      </c>
      <c r="M1989" s="789">
        <v>30</v>
      </c>
      <c r="N1989" s="789" t="s">
        <v>1546</v>
      </c>
      <c r="O1989" s="789">
        <v>180</v>
      </c>
      <c r="P1989" s="789">
        <v>17.702000000000002</v>
      </c>
      <c r="Q1989" s="793">
        <v>3186.36</v>
      </c>
      <c r="R1989" s="789"/>
      <c r="S1989" s="790">
        <f t="shared" si="35"/>
        <v>1</v>
      </c>
      <c r="T1989" s="789"/>
      <c r="U1989" s="789"/>
    </row>
    <row r="1990" spans="1:21" ht="58.2" thickBot="1">
      <c r="A1990" s="785" t="s">
        <v>173</v>
      </c>
      <c r="B1990" s="786"/>
      <c r="C1990" s="811" t="s">
        <v>767</v>
      </c>
      <c r="D1990" s="803" t="s">
        <v>2949</v>
      </c>
      <c r="E1990" s="787"/>
      <c r="F1990" s="787" t="str">
        <f>IF($E1990 = "", "", VLOOKUP($E1990,'[1]levels of intervention'!$A$1:$B$12,2,FALSE))</f>
        <v/>
      </c>
      <c r="G1990" s="789"/>
      <c r="H1990" s="789" t="s">
        <v>1231</v>
      </c>
      <c r="I1990" s="789" t="s">
        <v>1331</v>
      </c>
      <c r="J1990" s="789" t="s">
        <v>2950</v>
      </c>
      <c r="K1990" s="789">
        <v>1</v>
      </c>
      <c r="L1990" s="789">
        <v>3</v>
      </c>
      <c r="M1990" s="789">
        <v>7</v>
      </c>
      <c r="N1990" s="789" t="s">
        <v>1546</v>
      </c>
      <c r="O1990" s="789">
        <v>21</v>
      </c>
      <c r="P1990" s="789">
        <v>149.6</v>
      </c>
      <c r="Q1990" s="793">
        <v>3141.6</v>
      </c>
      <c r="R1990" s="789"/>
      <c r="S1990" s="790">
        <f t="shared" si="35"/>
        <v>1</v>
      </c>
      <c r="T1990" s="789"/>
      <c r="U1990" s="801" t="s">
        <v>2951</v>
      </c>
    </row>
    <row r="1991" spans="1:21" ht="31.8" thickBot="1">
      <c r="A1991" s="785" t="s">
        <v>173</v>
      </c>
      <c r="B1991" s="786"/>
      <c r="C1991" s="811" t="s">
        <v>767</v>
      </c>
      <c r="D1991" s="803" t="s">
        <v>2949</v>
      </c>
      <c r="E1991" s="787"/>
      <c r="F1991" s="787" t="str">
        <f>IF($E1991 = "", "", VLOOKUP($E1991,'[1]levels of intervention'!$A$1:$B$12,2,FALSE))</f>
        <v/>
      </c>
      <c r="G1991" s="789"/>
      <c r="H1991" s="789" t="s">
        <v>2952</v>
      </c>
      <c r="I1991" s="789" t="s">
        <v>1358</v>
      </c>
      <c r="J1991" s="789" t="s">
        <v>2953</v>
      </c>
      <c r="K1991" s="789">
        <v>1</v>
      </c>
      <c r="L1991" s="789">
        <v>1</v>
      </c>
      <c r="M1991" s="789">
        <v>4</v>
      </c>
      <c r="N1991" s="789"/>
      <c r="O1991" s="789">
        <v>4</v>
      </c>
      <c r="P1991" s="789">
        <v>2461</v>
      </c>
      <c r="Q1991" s="789">
        <v>9844</v>
      </c>
      <c r="R1991" s="789"/>
      <c r="S1991" s="790">
        <f t="shared" si="35"/>
        <v>1</v>
      </c>
      <c r="T1991" s="789" t="s">
        <v>2954</v>
      </c>
      <c r="U1991" s="801" t="s">
        <v>2955</v>
      </c>
    </row>
    <row r="1992" spans="1:21" ht="31.8" thickBot="1">
      <c r="A1992" s="785" t="s">
        <v>173</v>
      </c>
      <c r="B1992" s="786"/>
      <c r="C1992" s="811" t="s">
        <v>767</v>
      </c>
      <c r="D1992" s="803" t="s">
        <v>2949</v>
      </c>
      <c r="E1992" s="787"/>
      <c r="F1992" s="787" t="str">
        <f>IF($E1992 = "", "", VLOOKUP($E1992,'[1]levels of intervention'!$A$1:$B$12,2,FALSE))</f>
        <v/>
      </c>
      <c r="G1992" s="789"/>
      <c r="H1992" s="789" t="s">
        <v>2956</v>
      </c>
      <c r="I1992" s="789" t="s">
        <v>1358</v>
      </c>
      <c r="J1992" s="789" t="s">
        <v>2953</v>
      </c>
      <c r="K1992" s="789">
        <v>1</v>
      </c>
      <c r="L1992" s="789">
        <v>1</v>
      </c>
      <c r="M1992" s="789">
        <v>4</v>
      </c>
      <c r="N1992" s="789"/>
      <c r="O1992" s="789">
        <v>4</v>
      </c>
      <c r="P1992" s="789">
        <v>2461</v>
      </c>
      <c r="Q1992" s="789">
        <v>9844</v>
      </c>
      <c r="R1992" s="789"/>
      <c r="S1992" s="790">
        <f t="shared" si="35"/>
        <v>1</v>
      </c>
      <c r="T1992" s="789" t="s">
        <v>2954</v>
      </c>
      <c r="U1992" s="801" t="s">
        <v>2955</v>
      </c>
    </row>
    <row r="1993" spans="1:21" ht="63" thickBot="1">
      <c r="A1993" s="785" t="s">
        <v>173</v>
      </c>
      <c r="B1993" s="786"/>
      <c r="C1993" s="811" t="s">
        <v>767</v>
      </c>
      <c r="D1993" s="803" t="s">
        <v>2949</v>
      </c>
      <c r="E1993" s="787"/>
      <c r="F1993" s="787" t="str">
        <f>IF($E1993 = "", "", VLOOKUP($E1993,'[1]levels of intervention'!$A$1:$B$12,2,FALSE))</f>
        <v/>
      </c>
      <c r="G1993" s="789"/>
      <c r="H1993" s="789" t="s">
        <v>1224</v>
      </c>
      <c r="I1993" s="789" t="s">
        <v>1331</v>
      </c>
      <c r="J1993" s="789" t="s">
        <v>2942</v>
      </c>
      <c r="K1993" s="789">
        <v>1</v>
      </c>
      <c r="L1993" s="789">
        <v>3</v>
      </c>
      <c r="M1993" s="789">
        <v>21</v>
      </c>
      <c r="N1993" s="789" t="s">
        <v>2943</v>
      </c>
      <c r="O1993" s="789">
        <v>63</v>
      </c>
      <c r="P1993" s="789">
        <v>20.84</v>
      </c>
      <c r="Q1993" s="793">
        <v>1312.92</v>
      </c>
      <c r="R1993" s="789"/>
      <c r="S1993" s="790">
        <f t="shared" si="35"/>
        <v>1</v>
      </c>
      <c r="T1993" s="789"/>
      <c r="U1993" s="789" t="s">
        <v>2113</v>
      </c>
    </row>
    <row r="1994" spans="1:21" ht="18" thickBot="1">
      <c r="A1994" s="785" t="s">
        <v>173</v>
      </c>
      <c r="B1994" s="786"/>
      <c r="C1994" s="811" t="s">
        <v>767</v>
      </c>
      <c r="D1994" s="803" t="s">
        <v>2949</v>
      </c>
      <c r="E1994" s="787"/>
      <c r="F1994" s="787" t="str">
        <f>IF($E1994 = "", "", VLOOKUP($E1994,'[1]levels of intervention'!$A$1:$B$12,2,FALSE))</f>
        <v/>
      </c>
      <c r="G1994" s="789"/>
      <c r="H1994" s="789" t="s">
        <v>2957</v>
      </c>
      <c r="I1994" s="789" t="s">
        <v>1358</v>
      </c>
      <c r="J1994" s="789" t="s">
        <v>2958</v>
      </c>
      <c r="K1994" s="789">
        <v>1</v>
      </c>
      <c r="L1994" s="789"/>
      <c r="M1994" s="789"/>
      <c r="N1994" s="789"/>
      <c r="O1994" s="789">
        <v>1</v>
      </c>
      <c r="P1994" s="789"/>
      <c r="Q1994" s="789">
        <v>0</v>
      </c>
      <c r="R1994" s="789"/>
      <c r="S1994" s="790">
        <f t="shared" si="35"/>
        <v>1</v>
      </c>
      <c r="T1994" s="789"/>
      <c r="U1994" s="789"/>
    </row>
    <row r="1995" spans="1:21" ht="31.8" thickBot="1">
      <c r="A1995" s="797" t="s">
        <v>190</v>
      </c>
      <c r="B1995" s="797" t="s">
        <v>191</v>
      </c>
      <c r="C1995" t="s">
        <v>802</v>
      </c>
      <c r="D1995" s="797" t="s">
        <v>802</v>
      </c>
      <c r="E1995" s="797" t="s">
        <v>2193</v>
      </c>
      <c r="F1995" s="787" t="str">
        <f>IF($E1995 = "", "", VLOOKUP($E1995,'[1]levels of intervention'!$A$1:$B$12,2,FALSE))</f>
        <v>secondary</v>
      </c>
      <c r="G1995" s="797"/>
      <c r="H1995" s="797" t="s">
        <v>2959</v>
      </c>
      <c r="I1995" s="797" t="s">
        <v>1358</v>
      </c>
      <c r="J1995" s="797"/>
      <c r="K1995" s="797"/>
      <c r="L1995" s="797"/>
      <c r="M1995" s="798" t="s">
        <v>2960</v>
      </c>
      <c r="N1995" s="797"/>
      <c r="O1995" s="797">
        <v>0</v>
      </c>
      <c r="P1995" s="797"/>
      <c r="Q1995" s="797">
        <v>0</v>
      </c>
      <c r="R1995" s="797"/>
      <c r="S1995" s="790">
        <f t="shared" si="35"/>
        <v>1</v>
      </c>
      <c r="T1995" s="797"/>
      <c r="U1995" s="797"/>
    </row>
    <row r="1996" spans="1:21" ht="78.599999999999994" thickBot="1">
      <c r="A1996" s="785" t="s">
        <v>190</v>
      </c>
      <c r="B1996" s="786"/>
      <c r="C1996" t="s">
        <v>802</v>
      </c>
      <c r="D1996" s="787"/>
      <c r="E1996" s="787" t="s">
        <v>2117</v>
      </c>
      <c r="F1996" s="787" t="str">
        <f>IF($E1996 = "", "", VLOOKUP($E1996,'[1]levels of intervention'!$A$1:$B$12,2,FALSE))</f>
        <v>community</v>
      </c>
      <c r="G1996" s="789"/>
      <c r="H1996" s="789" t="s">
        <v>894</v>
      </c>
      <c r="I1996" s="789" t="s">
        <v>1331</v>
      </c>
      <c r="J1996" s="789"/>
      <c r="K1996" s="789">
        <v>3</v>
      </c>
      <c r="L1996" s="789"/>
      <c r="M1996" s="789">
        <v>1</v>
      </c>
      <c r="N1996" s="789"/>
      <c r="O1996" s="789">
        <v>3</v>
      </c>
      <c r="P1996" s="789">
        <v>84.667699999999996</v>
      </c>
      <c r="Q1996" s="789">
        <v>254</v>
      </c>
      <c r="R1996" s="789"/>
      <c r="S1996" s="790">
        <f t="shared" si="35"/>
        <v>1</v>
      </c>
      <c r="T1996" s="789"/>
      <c r="U1996" s="789"/>
    </row>
    <row r="1997" spans="1:21" ht="78.599999999999994" thickBot="1">
      <c r="A1997" s="785" t="s">
        <v>190</v>
      </c>
      <c r="B1997" s="786"/>
      <c r="C1997" t="s">
        <v>802</v>
      </c>
      <c r="D1997" s="787"/>
      <c r="E1997" s="787" t="s">
        <v>2117</v>
      </c>
      <c r="F1997" s="787" t="str">
        <f>IF($E1997 = "", "", VLOOKUP($E1997,'[1]levels of intervention'!$A$1:$B$12,2,FALSE))</f>
        <v>community</v>
      </c>
      <c r="G1997" s="789"/>
      <c r="H1997" s="789" t="s">
        <v>897</v>
      </c>
      <c r="I1997" s="789" t="s">
        <v>1331</v>
      </c>
      <c r="J1997" s="789"/>
      <c r="K1997" s="789">
        <v>1</v>
      </c>
      <c r="L1997" s="789"/>
      <c r="M1997" s="789">
        <v>1</v>
      </c>
      <c r="N1997" s="789"/>
      <c r="O1997" s="789">
        <v>1</v>
      </c>
      <c r="P1997" s="789">
        <v>35.622799999999998</v>
      </c>
      <c r="Q1997" s="789">
        <v>35.619999999999997</v>
      </c>
      <c r="R1997" s="789"/>
      <c r="S1997" s="790">
        <f t="shared" si="35"/>
        <v>1</v>
      </c>
      <c r="T1997" s="789"/>
      <c r="U1997" s="789"/>
    </row>
    <row r="1998" spans="1:21" ht="187.8" thickBot="1">
      <c r="A1998" s="785" t="s">
        <v>190</v>
      </c>
      <c r="B1998" s="786"/>
      <c r="C1998" t="s">
        <v>802</v>
      </c>
      <c r="D1998" s="787"/>
      <c r="E1998" s="787" t="s">
        <v>2117</v>
      </c>
      <c r="F1998" s="787" t="str">
        <f>IF($E1998 = "", "", VLOOKUP($E1998,'[1]levels of intervention'!$A$1:$B$12,2,FALSE))</f>
        <v>community</v>
      </c>
      <c r="G1998" s="789"/>
      <c r="H1998" s="789" t="s">
        <v>839</v>
      </c>
      <c r="I1998" s="789" t="s">
        <v>1331</v>
      </c>
      <c r="J1998" s="789"/>
      <c r="K1998" s="789">
        <v>1</v>
      </c>
      <c r="L1998" s="789"/>
      <c r="M1998" s="789">
        <v>1</v>
      </c>
      <c r="N1998" s="789"/>
      <c r="O1998" s="789">
        <v>1</v>
      </c>
      <c r="P1998" s="789">
        <v>153.5155</v>
      </c>
      <c r="Q1998" s="789">
        <v>153.52000000000001</v>
      </c>
      <c r="R1998" s="789"/>
      <c r="S1998" s="790">
        <f t="shared" si="35"/>
        <v>1</v>
      </c>
      <c r="T1998" s="789"/>
      <c r="U1998" s="789"/>
    </row>
    <row r="1999" spans="1:21" ht="43.8" thickBot="1">
      <c r="A1999" s="785" t="s">
        <v>190</v>
      </c>
      <c r="B1999" s="786"/>
      <c r="C1999" s="811" t="s">
        <v>801</v>
      </c>
      <c r="D1999" s="787" t="s">
        <v>2961</v>
      </c>
      <c r="E1999" s="787" t="s">
        <v>2171</v>
      </c>
      <c r="F1999" s="787" t="str">
        <f>IF($E1999 = "", "", VLOOKUP($E1999,'[1]levels of intervention'!$A$1:$B$12,2,FALSE))</f>
        <v>primary</v>
      </c>
      <c r="G1999" s="789"/>
      <c r="H1999" s="789" t="s">
        <v>1302</v>
      </c>
      <c r="I1999" s="789" t="s">
        <v>1331</v>
      </c>
      <c r="J1999" s="789"/>
      <c r="K1999" s="789">
        <v>1</v>
      </c>
      <c r="L1999" s="789">
        <v>1</v>
      </c>
      <c r="M1999" s="789">
        <v>1</v>
      </c>
      <c r="N1999" s="789" t="s">
        <v>1578</v>
      </c>
      <c r="O1999" s="789">
        <v>1</v>
      </c>
      <c r="P1999" s="789">
        <v>6520</v>
      </c>
      <c r="Q1999" s="793">
        <v>6520</v>
      </c>
      <c r="R1999" s="789"/>
      <c r="S1999" s="790">
        <f t="shared" si="35"/>
        <v>1</v>
      </c>
      <c r="T1999" s="789"/>
      <c r="U1999" s="801" t="s">
        <v>2962</v>
      </c>
    </row>
    <row r="2000" spans="1:21" ht="31.8" thickBot="1">
      <c r="A2000" s="785" t="s">
        <v>190</v>
      </c>
      <c r="B2000" s="786"/>
      <c r="C2000" s="787" t="s">
        <v>805</v>
      </c>
      <c r="D2000" s="787" t="s">
        <v>805</v>
      </c>
      <c r="E2000" s="787" t="s">
        <v>2171</v>
      </c>
      <c r="F2000" s="787" t="str">
        <f>IF($E2000 = "", "", VLOOKUP($E2000,'[1]levels of intervention'!$A$1:$B$12,2,FALSE))</f>
        <v>primary</v>
      </c>
      <c r="G2000" s="789"/>
      <c r="H2000" s="789" t="s">
        <v>1301</v>
      </c>
      <c r="I2000" s="789" t="s">
        <v>1331</v>
      </c>
      <c r="J2000" s="789"/>
      <c r="K2000" s="789">
        <v>1</v>
      </c>
      <c r="L2000" s="789"/>
      <c r="M2000" s="813" t="s">
        <v>2963</v>
      </c>
      <c r="N2000" s="789"/>
      <c r="O2000" s="789">
        <v>1</v>
      </c>
      <c r="P2000" s="789"/>
      <c r="Q2000" s="789">
        <v>0</v>
      </c>
      <c r="R2000" s="831"/>
      <c r="S2000" s="790">
        <f t="shared" si="35"/>
        <v>1</v>
      </c>
      <c r="T2000" s="831"/>
      <c r="U2000" s="789"/>
    </row>
    <row r="2001" spans="1:21" ht="18" thickBot="1">
      <c r="A2001" s="785" t="s">
        <v>190</v>
      </c>
      <c r="B2001" s="786"/>
      <c r="C2001" s="787" t="s">
        <v>805</v>
      </c>
      <c r="D2001" s="787"/>
      <c r="E2001" s="787" t="s">
        <v>2171</v>
      </c>
      <c r="F2001" s="787" t="str">
        <f>IF($E2001 = "", "", VLOOKUP($E2001,'[1]levels of intervention'!$A$1:$B$12,2,FALSE))</f>
        <v>primary</v>
      </c>
      <c r="G2001" s="789"/>
      <c r="H2001" s="789" t="s">
        <v>2964</v>
      </c>
      <c r="I2001" s="789" t="s">
        <v>1358</v>
      </c>
      <c r="J2001" s="789"/>
      <c r="K2001" s="789">
        <v>1</v>
      </c>
      <c r="L2001" s="789"/>
      <c r="M2001" s="789" t="s">
        <v>2965</v>
      </c>
      <c r="N2001" s="789"/>
      <c r="O2001" s="789">
        <v>1</v>
      </c>
      <c r="P2001" s="789"/>
      <c r="Q2001" s="789">
        <v>0</v>
      </c>
      <c r="R2001" s="789"/>
      <c r="S2001" s="790">
        <f t="shared" si="35"/>
        <v>1</v>
      </c>
      <c r="T2001" s="789"/>
      <c r="U2001" s="789"/>
    </row>
    <row r="2002" spans="1:21" ht="18" thickBot="1">
      <c r="A2002" s="785" t="s">
        <v>190</v>
      </c>
      <c r="B2002" s="786"/>
      <c r="C2002" s="787" t="s">
        <v>805</v>
      </c>
      <c r="D2002" s="787"/>
      <c r="E2002" s="787" t="s">
        <v>2171</v>
      </c>
      <c r="F2002" s="787" t="str">
        <f>IF($E2002 = "", "", VLOOKUP($E2002,'[1]levels of intervention'!$A$1:$B$12,2,FALSE))</f>
        <v>primary</v>
      </c>
      <c r="G2002" s="789"/>
      <c r="H2002" s="789" t="s">
        <v>2966</v>
      </c>
      <c r="I2002" s="789" t="s">
        <v>1358</v>
      </c>
      <c r="J2002" s="789"/>
      <c r="K2002" s="789">
        <v>1</v>
      </c>
      <c r="L2002" s="789"/>
      <c r="M2002" s="789" t="s">
        <v>2965</v>
      </c>
      <c r="N2002" s="789"/>
      <c r="O2002" s="789">
        <v>1</v>
      </c>
      <c r="P2002" s="789"/>
      <c r="Q2002" s="789">
        <v>0</v>
      </c>
      <c r="R2002" s="789"/>
      <c r="S2002" s="790">
        <f t="shared" si="35"/>
        <v>1</v>
      </c>
      <c r="T2002" s="789"/>
      <c r="U2002" s="789"/>
    </row>
    <row r="2003" spans="1:21" ht="18" thickBot="1">
      <c r="A2003" s="785" t="s">
        <v>190</v>
      </c>
      <c r="B2003" s="786"/>
      <c r="C2003" s="787" t="s">
        <v>805</v>
      </c>
      <c r="D2003" s="787"/>
      <c r="E2003" s="787" t="s">
        <v>2171</v>
      </c>
      <c r="F2003" s="787" t="str">
        <f>IF($E2003 = "", "", VLOOKUP($E2003,'[1]levels of intervention'!$A$1:$B$12,2,FALSE))</f>
        <v>primary</v>
      </c>
      <c r="G2003" s="789"/>
      <c r="H2003" s="789" t="s">
        <v>2967</v>
      </c>
      <c r="I2003" s="789" t="s">
        <v>1358</v>
      </c>
      <c r="J2003" s="789"/>
      <c r="K2003" s="789">
        <v>2</v>
      </c>
      <c r="L2003" s="789"/>
      <c r="M2003" s="789" t="s">
        <v>2965</v>
      </c>
      <c r="N2003" s="789"/>
      <c r="O2003" s="789">
        <v>2</v>
      </c>
      <c r="P2003" s="789"/>
      <c r="Q2003" s="789">
        <v>0</v>
      </c>
      <c r="R2003" s="789"/>
      <c r="S2003" s="790">
        <f t="shared" si="35"/>
        <v>1</v>
      </c>
      <c r="T2003" s="789"/>
      <c r="U2003" s="789"/>
    </row>
    <row r="2004" spans="1:21" ht="31.8" thickBot="1">
      <c r="A2004" s="785" t="s">
        <v>190</v>
      </c>
      <c r="B2004" s="786"/>
      <c r="C2004" s="787" t="s">
        <v>805</v>
      </c>
      <c r="D2004" s="787"/>
      <c r="E2004" s="787" t="s">
        <v>2171</v>
      </c>
      <c r="F2004" s="787" t="str">
        <f>IF($E2004 = "", "", VLOOKUP($E2004,'[1]levels of intervention'!$A$1:$B$12,2,FALSE))</f>
        <v>primary</v>
      </c>
      <c r="G2004" s="789"/>
      <c r="H2004" s="789" t="s">
        <v>1178</v>
      </c>
      <c r="I2004" s="789" t="s">
        <v>1358</v>
      </c>
      <c r="J2004" s="789"/>
      <c r="K2004" s="789">
        <v>1</v>
      </c>
      <c r="L2004" s="789"/>
      <c r="M2004" s="789"/>
      <c r="N2004" s="789"/>
      <c r="O2004" s="789">
        <v>1</v>
      </c>
      <c r="P2004" s="789"/>
      <c r="Q2004" s="789">
        <v>0</v>
      </c>
      <c r="R2004" s="789"/>
      <c r="S2004" s="790">
        <f t="shared" si="35"/>
        <v>1</v>
      </c>
      <c r="T2004" s="789"/>
      <c r="U2004" s="789"/>
    </row>
    <row r="2005" spans="1:21" ht="47.4" thickBot="1">
      <c r="A2005" s="797" t="s">
        <v>190</v>
      </c>
      <c r="B2005" s="797"/>
      <c r="C2005" s="787" t="s">
        <v>805</v>
      </c>
      <c r="D2005" s="797"/>
      <c r="E2005" s="797" t="s">
        <v>2171</v>
      </c>
      <c r="F2005" s="787" t="str">
        <f>IF($E2005 = "", "", VLOOKUP($E2005,'[1]levels of intervention'!$A$1:$B$12,2,FALSE))</f>
        <v>primary</v>
      </c>
      <c r="G2005" s="797"/>
      <c r="H2005" s="797" t="s">
        <v>2968</v>
      </c>
      <c r="I2005" s="797" t="s">
        <v>1358</v>
      </c>
      <c r="J2005" s="797"/>
      <c r="K2005" s="797"/>
      <c r="L2005" s="797"/>
      <c r="M2005" s="798" t="s">
        <v>2969</v>
      </c>
      <c r="N2005" s="797"/>
      <c r="O2005" s="797">
        <v>0</v>
      </c>
      <c r="P2005" s="797"/>
      <c r="Q2005" s="797">
        <v>0</v>
      </c>
      <c r="R2005" s="797"/>
      <c r="S2005" s="790">
        <f t="shared" si="35"/>
        <v>1</v>
      </c>
      <c r="T2005" s="797"/>
      <c r="U2005" s="797"/>
    </row>
    <row r="2006" spans="1:21" ht="16.2" thickBot="1">
      <c r="A2006" s="797" t="s">
        <v>190</v>
      </c>
      <c r="B2006" s="797"/>
      <c r="C2006" s="787" t="s">
        <v>805</v>
      </c>
      <c r="D2006" s="797"/>
      <c r="E2006" s="797" t="s">
        <v>2171</v>
      </c>
      <c r="F2006" s="787" t="str">
        <f>IF($E2006 = "", "", VLOOKUP($E2006,'[1]levels of intervention'!$A$1:$B$12,2,FALSE))</f>
        <v>primary</v>
      </c>
      <c r="G2006" s="797"/>
      <c r="H2006" s="797" t="s">
        <v>2970</v>
      </c>
      <c r="I2006" s="797" t="s">
        <v>1358</v>
      </c>
      <c r="J2006" s="797"/>
      <c r="K2006" s="797"/>
      <c r="L2006" s="797"/>
      <c r="M2006" s="798" t="s">
        <v>2963</v>
      </c>
      <c r="N2006" s="797"/>
      <c r="O2006" s="797">
        <v>0</v>
      </c>
      <c r="P2006" s="797"/>
      <c r="Q2006" s="797">
        <v>0</v>
      </c>
      <c r="R2006" s="797"/>
      <c r="S2006" s="790">
        <f t="shared" si="35"/>
        <v>1</v>
      </c>
      <c r="T2006" s="797"/>
      <c r="U2006" s="797"/>
    </row>
    <row r="2007" spans="1:21" ht="31.8" thickBot="1">
      <c r="A2007" s="797" t="s">
        <v>190</v>
      </c>
      <c r="B2007" s="797"/>
      <c r="C2007" s="787" t="s">
        <v>805</v>
      </c>
      <c r="D2007" s="797"/>
      <c r="E2007" s="797" t="s">
        <v>2171</v>
      </c>
      <c r="F2007" s="787" t="str">
        <f>IF($E2007 = "", "", VLOOKUP($E2007,'[1]levels of intervention'!$A$1:$B$12,2,FALSE))</f>
        <v>primary</v>
      </c>
      <c r="G2007" s="797"/>
      <c r="H2007" s="797" t="s">
        <v>2971</v>
      </c>
      <c r="I2007" s="797" t="s">
        <v>1358</v>
      </c>
      <c r="J2007" s="797"/>
      <c r="K2007" s="797"/>
      <c r="L2007" s="797"/>
      <c r="M2007" s="798" t="s">
        <v>2969</v>
      </c>
      <c r="N2007" s="797"/>
      <c r="O2007" s="797">
        <v>0</v>
      </c>
      <c r="P2007" s="797"/>
      <c r="Q2007" s="797">
        <v>0</v>
      </c>
      <c r="R2007" s="797"/>
      <c r="S2007" s="790">
        <f t="shared" si="35"/>
        <v>1</v>
      </c>
      <c r="T2007" s="797"/>
      <c r="U2007" s="797"/>
    </row>
    <row r="2008" spans="1:21" ht="16.2" thickBot="1">
      <c r="A2008" s="797" t="s">
        <v>190</v>
      </c>
      <c r="B2008" s="797"/>
      <c r="C2008" s="787" t="s">
        <v>805</v>
      </c>
      <c r="D2008" s="797"/>
      <c r="E2008" s="797" t="s">
        <v>2171</v>
      </c>
      <c r="F2008" s="787" t="str">
        <f>IF($E2008 = "", "", VLOOKUP($E2008,'[1]levels of intervention'!$A$1:$B$12,2,FALSE))</f>
        <v>primary</v>
      </c>
      <c r="G2008" s="797"/>
      <c r="H2008" s="797" t="s">
        <v>2972</v>
      </c>
      <c r="I2008" s="797" t="s">
        <v>1358</v>
      </c>
      <c r="J2008" s="797"/>
      <c r="K2008" s="797"/>
      <c r="L2008" s="797"/>
      <c r="M2008" s="798" t="s">
        <v>2973</v>
      </c>
      <c r="N2008" s="797"/>
      <c r="O2008" s="797">
        <v>0</v>
      </c>
      <c r="P2008" s="797"/>
      <c r="Q2008" s="797">
        <v>0</v>
      </c>
      <c r="R2008" s="797"/>
      <c r="S2008" s="790">
        <f t="shared" si="35"/>
        <v>1</v>
      </c>
      <c r="T2008" s="797"/>
      <c r="U2008" s="797"/>
    </row>
    <row r="2009" spans="1:21" ht="16.2" thickBot="1">
      <c r="A2009" s="797" t="s">
        <v>190</v>
      </c>
      <c r="B2009" s="797"/>
      <c r="C2009" s="787" t="s">
        <v>805</v>
      </c>
      <c r="D2009" s="797"/>
      <c r="E2009" s="797" t="s">
        <v>2171</v>
      </c>
      <c r="F2009" s="787" t="str">
        <f>IF($E2009 = "", "", VLOOKUP($E2009,'[1]levels of intervention'!$A$1:$B$12,2,FALSE))</f>
        <v>primary</v>
      </c>
      <c r="G2009" s="797"/>
      <c r="H2009" s="797" t="s">
        <v>2974</v>
      </c>
      <c r="I2009" s="797" t="s">
        <v>1358</v>
      </c>
      <c r="J2009" s="797"/>
      <c r="K2009" s="797"/>
      <c r="L2009" s="797"/>
      <c r="M2009" s="797" t="s">
        <v>2975</v>
      </c>
      <c r="N2009" s="797"/>
      <c r="O2009" s="797">
        <v>0</v>
      </c>
      <c r="P2009" s="797"/>
      <c r="Q2009" s="797">
        <v>0</v>
      </c>
      <c r="R2009" s="797"/>
      <c r="S2009" s="790">
        <f t="shared" si="35"/>
        <v>1</v>
      </c>
      <c r="T2009" s="797"/>
      <c r="U2009" s="797"/>
    </row>
    <row r="2010" spans="1:21" ht="18" thickBot="1">
      <c r="A2010" s="785" t="s">
        <v>190</v>
      </c>
      <c r="B2010" s="786"/>
      <c r="C2010" s="787" t="s">
        <v>805</v>
      </c>
      <c r="D2010" s="787"/>
      <c r="E2010" s="787" t="s">
        <v>2171</v>
      </c>
      <c r="F2010" s="787" t="str">
        <f>IF($E2010 = "", "", VLOOKUP($E2010,'[1]levels of intervention'!$A$1:$B$12,2,FALSE))</f>
        <v>primary</v>
      </c>
      <c r="G2010" s="789"/>
      <c r="H2010" s="789" t="s">
        <v>2711</v>
      </c>
      <c r="I2010" s="789" t="s">
        <v>1358</v>
      </c>
      <c r="J2010" s="789"/>
      <c r="K2010" s="789" t="s">
        <v>2976</v>
      </c>
      <c r="L2010" s="789"/>
      <c r="M2010" s="813" t="s">
        <v>2977</v>
      </c>
      <c r="N2010" s="789"/>
      <c r="O2010" s="789">
        <v>0</v>
      </c>
      <c r="P2010" s="789"/>
      <c r="Q2010" s="789">
        <v>0</v>
      </c>
      <c r="R2010" s="789"/>
      <c r="S2010" s="790">
        <f t="shared" si="35"/>
        <v>1</v>
      </c>
      <c r="T2010" s="789"/>
      <c r="U2010" s="789"/>
    </row>
    <row r="2011" spans="1:21" ht="18" thickBot="1">
      <c r="A2011" s="785" t="s">
        <v>190</v>
      </c>
      <c r="B2011" s="786"/>
      <c r="C2011" s="787" t="s">
        <v>807</v>
      </c>
      <c r="D2011" s="787" t="s">
        <v>807</v>
      </c>
      <c r="E2011" s="787" t="s">
        <v>2171</v>
      </c>
      <c r="F2011" s="787" t="str">
        <f>IF($E2011 = "", "", VLOOKUP($E2011,'[1]levels of intervention'!$A$1:$B$12,2,FALSE))</f>
        <v>primary</v>
      </c>
      <c r="G2011" s="789"/>
      <c r="H2011" s="789" t="s">
        <v>2978</v>
      </c>
      <c r="I2011" s="789" t="s">
        <v>1358</v>
      </c>
      <c r="J2011" s="789">
        <v>1</v>
      </c>
      <c r="K2011" s="813" t="s">
        <v>2979</v>
      </c>
      <c r="L2011" s="789"/>
      <c r="M2011" s="789" t="s">
        <v>2980</v>
      </c>
      <c r="N2011" s="789"/>
      <c r="O2011" s="789">
        <v>0</v>
      </c>
      <c r="P2011" s="789"/>
      <c r="Q2011" s="789">
        <v>0</v>
      </c>
      <c r="R2011" s="789"/>
      <c r="S2011" s="790">
        <f t="shared" si="35"/>
        <v>1</v>
      </c>
      <c r="T2011" s="789"/>
      <c r="U2011" s="789"/>
    </row>
    <row r="2012" spans="1:21" ht="18" thickBot="1">
      <c r="A2012" s="785" t="s">
        <v>190</v>
      </c>
      <c r="B2012" s="786"/>
      <c r="C2012" s="787" t="s">
        <v>807</v>
      </c>
      <c r="D2012" s="787"/>
      <c r="E2012" s="787" t="s">
        <v>2171</v>
      </c>
      <c r="F2012" s="787" t="str">
        <f>IF($E2012 = "", "", VLOOKUP($E2012,'[1]levels of intervention'!$A$1:$B$12,2,FALSE))</f>
        <v>primary</v>
      </c>
      <c r="G2012" s="789"/>
      <c r="H2012" s="789" t="s">
        <v>1310</v>
      </c>
      <c r="I2012" s="789" t="s">
        <v>1358</v>
      </c>
      <c r="J2012" s="789">
        <v>0.1</v>
      </c>
      <c r="K2012" s="789" t="s">
        <v>2981</v>
      </c>
      <c r="L2012" s="789"/>
      <c r="M2012" s="789" t="s">
        <v>2980</v>
      </c>
      <c r="N2012" s="789"/>
      <c r="O2012" s="789">
        <v>0</v>
      </c>
      <c r="P2012" s="789"/>
      <c r="Q2012" s="789">
        <v>0</v>
      </c>
      <c r="R2012" s="789"/>
      <c r="S2012" s="790">
        <f t="shared" si="35"/>
        <v>1</v>
      </c>
      <c r="T2012" s="789"/>
      <c r="U2012" s="789"/>
    </row>
    <row r="2013" spans="1:21" ht="16.2" thickBot="1">
      <c r="A2013" s="797" t="s">
        <v>190</v>
      </c>
      <c r="B2013" s="797"/>
      <c r="C2013" s="787" t="s">
        <v>807</v>
      </c>
      <c r="D2013" s="797"/>
      <c r="E2013" s="797" t="s">
        <v>2171</v>
      </c>
      <c r="F2013" s="787" t="str">
        <f>IF($E2013 = "", "", VLOOKUP($E2013,'[1]levels of intervention'!$A$1:$B$12,2,FALSE))</f>
        <v>primary</v>
      </c>
      <c r="G2013" s="797"/>
      <c r="H2013" s="797" t="s">
        <v>2982</v>
      </c>
      <c r="I2013" s="797" t="s">
        <v>1358</v>
      </c>
      <c r="J2013" s="797"/>
      <c r="K2013" s="797"/>
      <c r="L2013" s="797"/>
      <c r="M2013" s="798" t="s">
        <v>2983</v>
      </c>
      <c r="N2013" s="797"/>
      <c r="O2013" s="797">
        <v>0</v>
      </c>
      <c r="P2013" s="797"/>
      <c r="Q2013" s="797">
        <v>0</v>
      </c>
      <c r="R2013" s="797"/>
      <c r="S2013" s="790">
        <f t="shared" si="35"/>
        <v>1</v>
      </c>
      <c r="T2013" s="797"/>
      <c r="U2013" s="797"/>
    </row>
    <row r="2014" spans="1:21" ht="16.2" thickBot="1">
      <c r="A2014" s="797" t="s">
        <v>190</v>
      </c>
      <c r="B2014" s="797"/>
      <c r="C2014" s="787" t="s">
        <v>807</v>
      </c>
      <c r="D2014" s="797"/>
      <c r="E2014" s="797" t="s">
        <v>2171</v>
      </c>
      <c r="F2014" s="787" t="str">
        <f>IF($E2014 = "", "", VLOOKUP($E2014,'[1]levels of intervention'!$A$1:$B$12,2,FALSE))</f>
        <v>primary</v>
      </c>
      <c r="G2014" s="797"/>
      <c r="H2014" s="797" t="s">
        <v>2984</v>
      </c>
      <c r="I2014" s="797" t="s">
        <v>1358</v>
      </c>
      <c r="J2014" s="797"/>
      <c r="K2014" s="797"/>
      <c r="L2014" s="797"/>
      <c r="M2014" s="798" t="s">
        <v>2985</v>
      </c>
      <c r="N2014" s="797"/>
      <c r="O2014" s="797">
        <v>0</v>
      </c>
      <c r="P2014" s="797"/>
      <c r="Q2014" s="797">
        <v>0</v>
      </c>
      <c r="R2014" s="797"/>
      <c r="S2014" s="790">
        <f t="shared" si="35"/>
        <v>1</v>
      </c>
      <c r="T2014" s="797"/>
      <c r="U2014" s="797"/>
    </row>
    <row r="2015" spans="1:21" ht="78.599999999999994" thickBot="1">
      <c r="A2015" s="785" t="s">
        <v>190</v>
      </c>
      <c r="B2015" s="786"/>
      <c r="C2015" s="787" t="s">
        <v>807</v>
      </c>
      <c r="D2015" s="787"/>
      <c r="E2015" s="787" t="s">
        <v>2171</v>
      </c>
      <c r="F2015" s="787" t="str">
        <f>IF($E2015 = "", "", VLOOKUP($E2015,'[1]levels of intervention'!$A$1:$B$12,2,FALSE))</f>
        <v>primary</v>
      </c>
      <c r="G2015" s="789"/>
      <c r="H2015" s="789" t="s">
        <v>897</v>
      </c>
      <c r="I2015" s="789" t="s">
        <v>1331</v>
      </c>
      <c r="J2015" s="789">
        <v>1</v>
      </c>
      <c r="K2015" s="789">
        <v>1</v>
      </c>
      <c r="L2015" s="789"/>
      <c r="M2015" s="789"/>
      <c r="N2015" s="789"/>
      <c r="O2015" s="789">
        <v>1</v>
      </c>
      <c r="P2015" s="789">
        <v>35.622799999999998</v>
      </c>
      <c r="Q2015" s="789">
        <v>35.619999999999997</v>
      </c>
      <c r="R2015" s="789"/>
      <c r="S2015" s="790">
        <f t="shared" si="35"/>
        <v>1</v>
      </c>
      <c r="T2015" s="789"/>
      <c r="U2015" s="789"/>
    </row>
    <row r="2016" spans="1:21" ht="31.8" thickBot="1">
      <c r="A2016" s="797" t="s">
        <v>190</v>
      </c>
      <c r="B2016" s="797"/>
      <c r="C2016" s="787" t="s">
        <v>807</v>
      </c>
      <c r="D2016" s="797"/>
      <c r="E2016" s="797" t="s">
        <v>2171</v>
      </c>
      <c r="F2016" s="787" t="str">
        <f>IF($E2016 = "", "", VLOOKUP($E2016,'[1]levels of intervention'!$A$1:$B$12,2,FALSE))</f>
        <v>primary</v>
      </c>
      <c r="G2016" s="797"/>
      <c r="H2016" s="797" t="s">
        <v>2986</v>
      </c>
      <c r="I2016" s="797" t="s">
        <v>1358</v>
      </c>
      <c r="J2016" s="797"/>
      <c r="K2016" s="797"/>
      <c r="L2016" s="797"/>
      <c r="M2016" s="798" t="s">
        <v>2987</v>
      </c>
      <c r="N2016" s="797"/>
      <c r="O2016" s="797">
        <v>0</v>
      </c>
      <c r="P2016" s="797"/>
      <c r="Q2016" s="797">
        <v>0</v>
      </c>
      <c r="R2016" s="797"/>
      <c r="S2016" s="790">
        <f t="shared" si="35"/>
        <v>1</v>
      </c>
      <c r="T2016" s="797"/>
      <c r="U2016" s="797"/>
    </row>
    <row r="2017" spans="1:21" ht="31.8" thickBot="1">
      <c r="A2017" s="797" t="s">
        <v>190</v>
      </c>
      <c r="B2017" s="797"/>
      <c r="C2017" s="787" t="s">
        <v>807</v>
      </c>
      <c r="D2017" s="797"/>
      <c r="E2017" s="797" t="s">
        <v>2171</v>
      </c>
      <c r="F2017" s="787" t="str">
        <f>IF($E2017 = "", "", VLOOKUP($E2017,'[1]levels of intervention'!$A$1:$B$12,2,FALSE))</f>
        <v>primary</v>
      </c>
      <c r="G2017" s="797"/>
      <c r="H2017" s="797" t="s">
        <v>2988</v>
      </c>
      <c r="I2017" s="797" t="s">
        <v>1358</v>
      </c>
      <c r="J2017" s="797"/>
      <c r="K2017" s="797"/>
      <c r="L2017" s="797"/>
      <c r="M2017" s="798" t="s">
        <v>2989</v>
      </c>
      <c r="N2017" s="797"/>
      <c r="O2017" s="797">
        <v>0</v>
      </c>
      <c r="P2017" s="797"/>
      <c r="Q2017" s="797">
        <v>0</v>
      </c>
      <c r="R2017" s="797"/>
      <c r="S2017" s="790">
        <f t="shared" si="35"/>
        <v>1</v>
      </c>
      <c r="T2017" s="797"/>
      <c r="U2017" s="797"/>
    </row>
    <row r="2018" spans="1:21" ht="31.8" thickBot="1">
      <c r="A2018" s="785" t="s">
        <v>190</v>
      </c>
      <c r="B2018" s="786"/>
      <c r="C2018" s="787" t="s">
        <v>800</v>
      </c>
      <c r="D2018" s="787" t="s">
        <v>800</v>
      </c>
      <c r="E2018" s="787" t="s">
        <v>2171</v>
      </c>
      <c r="F2018" s="787" t="str">
        <f>IF($E2018 = "", "", VLOOKUP($E2018,'[1]levels of intervention'!$A$1:$B$12,2,FALSE))</f>
        <v>primary</v>
      </c>
      <c r="G2018" s="789"/>
      <c r="H2018" s="789" t="s">
        <v>2990</v>
      </c>
      <c r="I2018" s="789" t="s">
        <v>1358</v>
      </c>
      <c r="J2018" s="789">
        <v>542</v>
      </c>
      <c r="K2018" s="813" t="s">
        <v>2979</v>
      </c>
      <c r="L2018" s="789"/>
      <c r="M2018" s="813" t="s">
        <v>2991</v>
      </c>
      <c r="N2018" s="789"/>
      <c r="O2018" s="789">
        <v>0</v>
      </c>
      <c r="P2018" s="789"/>
      <c r="Q2018" s="789">
        <v>0</v>
      </c>
      <c r="R2018" s="789"/>
      <c r="S2018" s="790">
        <f t="shared" si="35"/>
        <v>1</v>
      </c>
      <c r="T2018" s="789"/>
      <c r="U2018" s="789"/>
    </row>
    <row r="2019" spans="1:21" ht="18" thickBot="1">
      <c r="A2019" s="785" t="s">
        <v>190</v>
      </c>
      <c r="B2019" s="786"/>
      <c r="C2019" s="787" t="s">
        <v>800</v>
      </c>
      <c r="D2019" s="787" t="s">
        <v>800</v>
      </c>
      <c r="E2019" s="787" t="s">
        <v>2171</v>
      </c>
      <c r="F2019" s="787" t="str">
        <f>IF($E2019 = "", "", VLOOKUP($E2019,'[1]levels of intervention'!$A$1:$B$12,2,FALSE))</f>
        <v>primary</v>
      </c>
      <c r="G2019" s="789"/>
      <c r="H2019" s="789" t="s">
        <v>2992</v>
      </c>
      <c r="I2019" s="789" t="s">
        <v>1358</v>
      </c>
      <c r="J2019" s="789">
        <v>542</v>
      </c>
      <c r="K2019" s="789">
        <v>1</v>
      </c>
      <c r="L2019" s="789"/>
      <c r="M2019" s="813" t="s">
        <v>2991</v>
      </c>
      <c r="N2019" s="789"/>
      <c r="O2019" s="789">
        <v>1</v>
      </c>
      <c r="P2019" s="789"/>
      <c r="Q2019" s="789">
        <v>0</v>
      </c>
      <c r="R2019" s="789"/>
      <c r="S2019" s="790">
        <f t="shared" si="35"/>
        <v>1</v>
      </c>
      <c r="T2019" s="789"/>
      <c r="U2019" s="789"/>
    </row>
    <row r="2020" spans="1:21" ht="18" thickBot="1">
      <c r="A2020" s="785" t="s">
        <v>190</v>
      </c>
      <c r="B2020" s="786"/>
      <c r="C2020" s="787" t="s">
        <v>800</v>
      </c>
      <c r="D2020" s="787" t="s">
        <v>800</v>
      </c>
      <c r="E2020" s="787" t="s">
        <v>2171</v>
      </c>
      <c r="F2020" s="787" t="str">
        <f>IF($E2020 = "", "", VLOOKUP($E2020,'[1]levels of intervention'!$A$1:$B$12,2,FALSE))</f>
        <v>primary</v>
      </c>
      <c r="G2020" s="789"/>
      <c r="H2020" s="789" t="s">
        <v>2993</v>
      </c>
      <c r="I2020" s="789" t="s">
        <v>1358</v>
      </c>
      <c r="J2020" s="789">
        <v>542</v>
      </c>
      <c r="K2020" s="789">
        <v>1</v>
      </c>
      <c r="L2020" s="789"/>
      <c r="M2020" s="813" t="s">
        <v>2991</v>
      </c>
      <c r="N2020" s="789"/>
      <c r="O2020" s="789">
        <v>1</v>
      </c>
      <c r="P2020" s="789"/>
      <c r="Q2020" s="789">
        <v>0</v>
      </c>
      <c r="R2020" s="789"/>
      <c r="S2020" s="790">
        <f t="shared" si="35"/>
        <v>1</v>
      </c>
      <c r="T2020" s="789"/>
      <c r="U2020" s="789"/>
    </row>
    <row r="2021" spans="1:21" ht="31.8" thickBot="1">
      <c r="A2021" s="785" t="s">
        <v>190</v>
      </c>
      <c r="B2021" s="786"/>
      <c r="C2021" s="787" t="s">
        <v>800</v>
      </c>
      <c r="D2021" s="787" t="s">
        <v>800</v>
      </c>
      <c r="E2021" s="787" t="s">
        <v>2171</v>
      </c>
      <c r="F2021" s="787" t="str">
        <f>IF($E2021 = "", "", VLOOKUP($E2021,'[1]levels of intervention'!$A$1:$B$12,2,FALSE))</f>
        <v>primary</v>
      </c>
      <c r="G2021" s="789"/>
      <c r="H2021" s="789" t="s">
        <v>1300</v>
      </c>
      <c r="I2021" s="789" t="s">
        <v>1331</v>
      </c>
      <c r="J2021" s="789">
        <v>1</v>
      </c>
      <c r="K2021" s="789">
        <v>1</v>
      </c>
      <c r="L2021" s="789">
        <v>1</v>
      </c>
      <c r="M2021" s="789">
        <v>1</v>
      </c>
      <c r="N2021" s="789" t="s">
        <v>1578</v>
      </c>
      <c r="O2021" s="789">
        <v>1</v>
      </c>
      <c r="P2021" s="789">
        <v>8125.01</v>
      </c>
      <c r="Q2021" s="789">
        <v>8125.01</v>
      </c>
      <c r="R2021" s="789"/>
      <c r="S2021" s="790">
        <f t="shared" si="35"/>
        <v>1</v>
      </c>
      <c r="T2021" s="789" t="s">
        <v>2994</v>
      </c>
      <c r="U2021" s="789"/>
    </row>
    <row r="2022" spans="1:21" ht="31.8" thickBot="1">
      <c r="A2022" s="785" t="s">
        <v>190</v>
      </c>
      <c r="B2022" s="786"/>
      <c r="C2022" s="787" t="s">
        <v>800</v>
      </c>
      <c r="D2022" s="787" t="s">
        <v>800</v>
      </c>
      <c r="E2022" s="787" t="s">
        <v>2171</v>
      </c>
      <c r="F2022" s="787" t="str">
        <f>IF($E2022 = "", "", VLOOKUP($E2022,'[1]levels of intervention'!$A$1:$B$12,2,FALSE))</f>
        <v>primary</v>
      </c>
      <c r="G2022" s="789"/>
      <c r="H2022" s="789" t="s">
        <v>1301</v>
      </c>
      <c r="I2022" s="789" t="s">
        <v>1331</v>
      </c>
      <c r="J2022" s="789">
        <v>1</v>
      </c>
      <c r="K2022" s="789">
        <v>1</v>
      </c>
      <c r="L2022" s="789">
        <v>1</v>
      </c>
      <c r="M2022" s="789">
        <v>1</v>
      </c>
      <c r="N2022" s="789" t="s">
        <v>1578</v>
      </c>
      <c r="O2022" s="789">
        <v>1</v>
      </c>
      <c r="P2022" s="789">
        <v>164.95</v>
      </c>
      <c r="Q2022" s="789">
        <v>164.95</v>
      </c>
      <c r="R2022" s="831"/>
      <c r="S2022" s="790">
        <f t="shared" si="35"/>
        <v>1</v>
      </c>
      <c r="T2022" s="831"/>
      <c r="U2022" s="809" t="s">
        <v>2305</v>
      </c>
    </row>
    <row r="2023" spans="1:21" ht="78.599999999999994" thickBot="1">
      <c r="A2023" s="785" t="s">
        <v>190</v>
      </c>
      <c r="B2023" s="786"/>
      <c r="C2023" s="787" t="s">
        <v>800</v>
      </c>
      <c r="D2023" s="787" t="s">
        <v>800</v>
      </c>
      <c r="E2023" s="787" t="s">
        <v>2171</v>
      </c>
      <c r="F2023" s="787" t="str">
        <f>IF($E2023 = "", "", VLOOKUP($E2023,'[1]levels of intervention'!$A$1:$B$12,2,FALSE))</f>
        <v>primary</v>
      </c>
      <c r="G2023" s="789"/>
      <c r="H2023" s="789" t="s">
        <v>897</v>
      </c>
      <c r="I2023" s="789" t="s">
        <v>1331</v>
      </c>
      <c r="J2023" s="789">
        <v>1</v>
      </c>
      <c r="K2023" s="789">
        <v>1</v>
      </c>
      <c r="L2023" s="789">
        <v>1</v>
      </c>
      <c r="M2023" s="789">
        <v>1</v>
      </c>
      <c r="N2023" s="789" t="s">
        <v>1578</v>
      </c>
      <c r="O2023" s="789">
        <v>1</v>
      </c>
      <c r="P2023" s="789">
        <v>35.622799999999998</v>
      </c>
      <c r="Q2023" s="789">
        <v>35.619999999999997</v>
      </c>
      <c r="R2023" s="789"/>
      <c r="S2023" s="790">
        <f t="shared" si="35"/>
        <v>1</v>
      </c>
      <c r="T2023" s="789"/>
      <c r="U2023" s="789"/>
    </row>
    <row r="2024" spans="1:21" ht="18" thickBot="1">
      <c r="A2024" s="785" t="s">
        <v>190</v>
      </c>
      <c r="B2024" s="786"/>
      <c r="C2024" s="787" t="s">
        <v>800</v>
      </c>
      <c r="D2024" s="787" t="s">
        <v>800</v>
      </c>
      <c r="E2024" s="787" t="s">
        <v>2171</v>
      </c>
      <c r="F2024" s="787" t="str">
        <f>IF($E2024 = "", "", VLOOKUP($E2024,'[1]levels of intervention'!$A$1:$B$12,2,FALSE))</f>
        <v>primary</v>
      </c>
      <c r="G2024" s="789"/>
      <c r="H2024" s="789" t="s">
        <v>2995</v>
      </c>
      <c r="I2024" s="789" t="s">
        <v>1358</v>
      </c>
      <c r="J2024" s="789">
        <v>542</v>
      </c>
      <c r="K2024" s="789">
        <v>1</v>
      </c>
      <c r="L2024" s="789"/>
      <c r="M2024" s="813" t="s">
        <v>2991</v>
      </c>
      <c r="N2024" s="789"/>
      <c r="O2024" s="789">
        <v>1</v>
      </c>
      <c r="P2024" s="789"/>
      <c r="Q2024" s="789">
        <v>0</v>
      </c>
      <c r="R2024" s="789"/>
      <c r="S2024" s="790">
        <f t="shared" si="35"/>
        <v>1</v>
      </c>
      <c r="T2024" s="789"/>
      <c r="U2024" s="789"/>
    </row>
    <row r="2025" spans="1:21" ht="18" thickBot="1">
      <c r="A2025" s="785" t="s">
        <v>190</v>
      </c>
      <c r="B2025" s="786"/>
      <c r="C2025" s="787" t="s">
        <v>800</v>
      </c>
      <c r="D2025" s="787" t="s">
        <v>800</v>
      </c>
      <c r="E2025" s="787" t="s">
        <v>2171</v>
      </c>
      <c r="F2025" s="787" t="str">
        <f>IF($E2025 = "", "", VLOOKUP($E2025,'[1]levels of intervention'!$A$1:$B$12,2,FALSE))</f>
        <v>primary</v>
      </c>
      <c r="G2025" s="789"/>
      <c r="H2025" s="789" t="s">
        <v>2711</v>
      </c>
      <c r="I2025" s="789" t="s">
        <v>1358</v>
      </c>
      <c r="J2025" s="789"/>
      <c r="K2025" s="789" t="s">
        <v>2976</v>
      </c>
      <c r="L2025" s="789"/>
      <c r="M2025" s="813" t="s">
        <v>2977</v>
      </c>
      <c r="N2025" s="789"/>
      <c r="O2025" s="789">
        <v>0</v>
      </c>
      <c r="P2025" s="789"/>
      <c r="Q2025" s="789">
        <v>0</v>
      </c>
      <c r="R2025" s="789"/>
      <c r="S2025" s="790">
        <f t="shared" si="35"/>
        <v>1</v>
      </c>
      <c r="T2025" s="789"/>
      <c r="U2025" s="789"/>
    </row>
    <row r="2026" spans="1:21" ht="31.8" thickBot="1">
      <c r="A2026" s="785" t="s">
        <v>190</v>
      </c>
      <c r="B2026" s="786"/>
      <c r="C2026" s="787" t="s">
        <v>808</v>
      </c>
      <c r="D2026" s="787" t="s">
        <v>808</v>
      </c>
      <c r="E2026" s="787" t="s">
        <v>2171</v>
      </c>
      <c r="F2026" s="787" t="str">
        <f>IF($E2026 = "", "", VLOOKUP($E2026,'[1]levels of intervention'!$A$1:$B$12,2,FALSE))</f>
        <v>primary</v>
      </c>
      <c r="G2026" s="789"/>
      <c r="H2026" s="789" t="s">
        <v>1306</v>
      </c>
      <c r="I2026" s="789" t="s">
        <v>1331</v>
      </c>
      <c r="J2026" s="789">
        <v>1</v>
      </c>
      <c r="K2026" s="789" t="s">
        <v>2996</v>
      </c>
      <c r="L2026" s="789"/>
      <c r="M2026" s="789" t="s">
        <v>2997</v>
      </c>
      <c r="N2026" s="789"/>
      <c r="O2026" s="789">
        <v>0</v>
      </c>
      <c r="P2026" s="789"/>
      <c r="Q2026" s="789">
        <v>0</v>
      </c>
      <c r="R2026" s="782"/>
      <c r="S2026" s="790">
        <f t="shared" si="35"/>
        <v>1</v>
      </c>
      <c r="T2026" s="782"/>
      <c r="U2026" s="789"/>
    </row>
    <row r="2027" spans="1:21" ht="31.8" thickBot="1">
      <c r="A2027" s="785" t="s">
        <v>190</v>
      </c>
      <c r="B2027" s="786"/>
      <c r="C2027" s="787" t="s">
        <v>808</v>
      </c>
      <c r="D2027" s="787"/>
      <c r="E2027" s="787" t="s">
        <v>2171</v>
      </c>
      <c r="F2027" s="787" t="str">
        <f>IF($E2027 = "", "", VLOOKUP($E2027,'[1]levels of intervention'!$A$1:$B$12,2,FALSE))</f>
        <v>primary</v>
      </c>
      <c r="G2027" s="789"/>
      <c r="H2027" s="789" t="s">
        <v>1305</v>
      </c>
      <c r="I2027" s="789" t="s">
        <v>1331</v>
      </c>
      <c r="J2027" s="789">
        <v>1</v>
      </c>
      <c r="K2027" s="789" t="s">
        <v>2996</v>
      </c>
      <c r="L2027" s="789"/>
      <c r="M2027" s="789" t="s">
        <v>2997</v>
      </c>
      <c r="N2027" s="789">
        <v>164.95</v>
      </c>
      <c r="O2027" s="789">
        <v>164.95</v>
      </c>
      <c r="P2027" s="789"/>
      <c r="Q2027" s="789">
        <v>0</v>
      </c>
      <c r="R2027" s="831"/>
      <c r="S2027" s="790">
        <f t="shared" si="35"/>
        <v>1</v>
      </c>
      <c r="T2027" s="831"/>
      <c r="U2027" s="809" t="s">
        <v>2305</v>
      </c>
    </row>
    <row r="2028" spans="1:21" ht="78.599999999999994" thickBot="1">
      <c r="A2028" s="785" t="s">
        <v>190</v>
      </c>
      <c r="B2028" s="786"/>
      <c r="C2028" s="787" t="s">
        <v>808</v>
      </c>
      <c r="D2028" s="787"/>
      <c r="E2028" s="787" t="s">
        <v>2171</v>
      </c>
      <c r="F2028" s="787" t="str">
        <f>IF($E2028 = "", "", VLOOKUP($E2028,'[1]levels of intervention'!$A$1:$B$12,2,FALSE))</f>
        <v>primary</v>
      </c>
      <c r="G2028" s="789"/>
      <c r="H2028" s="789" t="s">
        <v>897</v>
      </c>
      <c r="I2028" s="789" t="s">
        <v>1331</v>
      </c>
      <c r="J2028" s="789">
        <v>1</v>
      </c>
      <c r="K2028" s="789">
        <v>1</v>
      </c>
      <c r="L2028" s="789"/>
      <c r="M2028" s="789"/>
      <c r="N2028" s="789"/>
      <c r="O2028" s="789">
        <v>1</v>
      </c>
      <c r="P2028" s="789">
        <v>35.622799999999998</v>
      </c>
      <c r="Q2028" s="789">
        <v>35.619999999999997</v>
      </c>
      <c r="R2028" s="789"/>
      <c r="S2028" s="790">
        <f t="shared" si="35"/>
        <v>1</v>
      </c>
      <c r="T2028" s="789"/>
      <c r="U2028" s="789"/>
    </row>
    <row r="2029" spans="1:21" ht="18" thickBot="1">
      <c r="A2029" s="785" t="s">
        <v>190</v>
      </c>
      <c r="B2029" s="786"/>
      <c r="C2029" s="787" t="s">
        <v>808</v>
      </c>
      <c r="D2029" s="787"/>
      <c r="E2029" s="787" t="s">
        <v>2171</v>
      </c>
      <c r="F2029" s="787" t="str">
        <f>IF($E2029 = "", "", VLOOKUP($E2029,'[1]levels of intervention'!$A$1:$B$12,2,FALSE))</f>
        <v>primary</v>
      </c>
      <c r="G2029" s="789"/>
      <c r="H2029" s="789" t="s">
        <v>2967</v>
      </c>
      <c r="I2029" s="789" t="s">
        <v>1358</v>
      </c>
      <c r="J2029" s="789">
        <v>1</v>
      </c>
      <c r="K2029" s="789" t="s">
        <v>2996</v>
      </c>
      <c r="L2029" s="789"/>
      <c r="M2029" s="789" t="s">
        <v>2997</v>
      </c>
      <c r="N2029" s="789"/>
      <c r="O2029" s="789">
        <v>0</v>
      </c>
      <c r="P2029" s="789"/>
      <c r="Q2029" s="789">
        <v>0</v>
      </c>
      <c r="R2029" s="789"/>
      <c r="S2029" s="790">
        <f t="shared" si="35"/>
        <v>1</v>
      </c>
      <c r="T2029" s="789"/>
      <c r="U2029" s="789"/>
    </row>
    <row r="2030" spans="1:21" ht="16.2" thickBot="1">
      <c r="A2030" s="797" t="s">
        <v>190</v>
      </c>
      <c r="B2030" s="797"/>
      <c r="D2030" s="797" t="s">
        <v>2998</v>
      </c>
      <c r="E2030" s="797" t="s">
        <v>2171</v>
      </c>
      <c r="F2030" s="787" t="str">
        <f>IF($E2030 = "", "", VLOOKUP($E2030,'[1]levels of intervention'!$A$1:$B$12,2,FALSE))</f>
        <v>primary</v>
      </c>
      <c r="G2030" s="797"/>
      <c r="H2030" s="797" t="s">
        <v>2999</v>
      </c>
      <c r="I2030" s="797" t="s">
        <v>1358</v>
      </c>
      <c r="J2030" s="797"/>
      <c r="K2030" s="797"/>
      <c r="L2030" s="797"/>
      <c r="M2030" s="797"/>
      <c r="N2030" s="797"/>
      <c r="O2030" s="797">
        <v>0</v>
      </c>
      <c r="P2030" s="797"/>
      <c r="Q2030" s="797">
        <v>0</v>
      </c>
      <c r="R2030" s="797"/>
      <c r="S2030" s="790">
        <f t="shared" si="35"/>
        <v>1</v>
      </c>
      <c r="T2030" s="797"/>
      <c r="U2030" s="797"/>
    </row>
    <row r="2031" spans="1:21" ht="16.2" thickBot="1">
      <c r="A2031" s="797" t="s">
        <v>190</v>
      </c>
      <c r="B2031" s="797"/>
      <c r="D2031" s="797"/>
      <c r="E2031" s="797" t="s">
        <v>2171</v>
      </c>
      <c r="F2031" s="787" t="str">
        <f>IF($E2031 = "", "", VLOOKUP($E2031,'[1]levels of intervention'!$A$1:$B$12,2,FALSE))</f>
        <v>primary</v>
      </c>
      <c r="G2031" s="797"/>
      <c r="H2031" s="797" t="s">
        <v>2888</v>
      </c>
      <c r="I2031" s="797" t="s">
        <v>1358</v>
      </c>
      <c r="J2031" s="797"/>
      <c r="K2031" s="797"/>
      <c r="L2031" s="797"/>
      <c r="M2031" s="797"/>
      <c r="N2031" s="797"/>
      <c r="O2031" s="797">
        <v>0</v>
      </c>
      <c r="P2031" s="797"/>
      <c r="Q2031" s="797">
        <v>0</v>
      </c>
      <c r="R2031" s="797"/>
      <c r="S2031" s="790">
        <f t="shared" si="35"/>
        <v>1</v>
      </c>
      <c r="T2031" s="797"/>
      <c r="U2031" s="797"/>
    </row>
    <row r="2032" spans="1:21" ht="47.4" thickBot="1">
      <c r="A2032" s="797" t="s">
        <v>190</v>
      </c>
      <c r="B2032" s="797"/>
      <c r="C2032" s="787" t="s">
        <v>805</v>
      </c>
      <c r="D2032" s="797" t="s">
        <v>3000</v>
      </c>
      <c r="E2032" s="797" t="s">
        <v>2193</v>
      </c>
      <c r="F2032" s="787" t="str">
        <f>IF($E2032 = "", "", VLOOKUP($E2032,'[1]levels of intervention'!$A$1:$B$12,2,FALSE))</f>
        <v>secondary</v>
      </c>
      <c r="G2032" s="797"/>
      <c r="H2032" s="797" t="s">
        <v>2968</v>
      </c>
      <c r="I2032" s="797" t="s">
        <v>1358</v>
      </c>
      <c r="J2032" s="797"/>
      <c r="K2032" s="797"/>
      <c r="L2032" s="797"/>
      <c r="M2032" s="798" t="s">
        <v>2969</v>
      </c>
      <c r="N2032" s="797"/>
      <c r="O2032" s="797">
        <v>0</v>
      </c>
      <c r="P2032" s="797"/>
      <c r="Q2032" s="797">
        <v>0</v>
      </c>
      <c r="R2032" s="797"/>
      <c r="S2032" s="790">
        <f t="shared" si="35"/>
        <v>1</v>
      </c>
      <c r="T2032" s="797"/>
      <c r="U2032" s="797"/>
    </row>
    <row r="2033" spans="1:21" ht="16.2" thickBot="1">
      <c r="A2033" s="797" t="s">
        <v>190</v>
      </c>
      <c r="B2033" s="797"/>
      <c r="C2033" s="787" t="s">
        <v>805</v>
      </c>
      <c r="D2033" s="797"/>
      <c r="E2033" s="797" t="s">
        <v>2193</v>
      </c>
      <c r="F2033" s="787" t="str">
        <f>IF($E2033 = "", "", VLOOKUP($E2033,'[1]levels of intervention'!$A$1:$B$12,2,FALSE))</f>
        <v>secondary</v>
      </c>
      <c r="G2033" s="797"/>
      <c r="H2033" s="797" t="s">
        <v>2970</v>
      </c>
      <c r="I2033" s="797" t="s">
        <v>1358</v>
      </c>
      <c r="J2033" s="797"/>
      <c r="K2033" s="797"/>
      <c r="L2033" s="797"/>
      <c r="M2033" s="798" t="s">
        <v>2963</v>
      </c>
      <c r="N2033" s="797"/>
      <c r="O2033" s="797">
        <v>0</v>
      </c>
      <c r="P2033" s="797"/>
      <c r="Q2033" s="797">
        <v>0</v>
      </c>
      <c r="R2033" s="797"/>
      <c r="S2033" s="790">
        <f t="shared" si="35"/>
        <v>1</v>
      </c>
      <c r="T2033" s="797"/>
      <c r="U2033" s="797"/>
    </row>
    <row r="2034" spans="1:21" ht="31.8" thickBot="1">
      <c r="A2034" s="797" t="s">
        <v>190</v>
      </c>
      <c r="B2034" s="797"/>
      <c r="C2034" s="787" t="s">
        <v>805</v>
      </c>
      <c r="D2034" s="797"/>
      <c r="E2034" s="797" t="s">
        <v>2193</v>
      </c>
      <c r="F2034" s="787" t="str">
        <f>IF($E2034 = "", "", VLOOKUP($E2034,'[1]levels of intervention'!$A$1:$B$12,2,FALSE))</f>
        <v>secondary</v>
      </c>
      <c r="G2034" s="797"/>
      <c r="H2034" s="797" t="s">
        <v>2971</v>
      </c>
      <c r="I2034" s="797" t="s">
        <v>1358</v>
      </c>
      <c r="J2034" s="797"/>
      <c r="K2034" s="797"/>
      <c r="L2034" s="797"/>
      <c r="M2034" s="798" t="s">
        <v>2969</v>
      </c>
      <c r="N2034" s="797"/>
      <c r="O2034" s="797">
        <v>0</v>
      </c>
      <c r="P2034" s="797"/>
      <c r="Q2034" s="797">
        <v>0</v>
      </c>
      <c r="R2034" s="797"/>
      <c r="S2034" s="790">
        <f t="shared" si="35"/>
        <v>1</v>
      </c>
      <c r="T2034" s="797"/>
      <c r="U2034" s="797"/>
    </row>
    <row r="2035" spans="1:21" ht="16.2" thickBot="1">
      <c r="A2035" s="797" t="s">
        <v>190</v>
      </c>
      <c r="B2035" s="797"/>
      <c r="C2035" s="787" t="s">
        <v>805</v>
      </c>
      <c r="D2035" s="797"/>
      <c r="E2035" s="797" t="s">
        <v>2193</v>
      </c>
      <c r="F2035" s="787" t="str">
        <f>IF($E2035 = "", "", VLOOKUP($E2035,'[1]levels of intervention'!$A$1:$B$12,2,FALSE))</f>
        <v>secondary</v>
      </c>
      <c r="G2035" s="797"/>
      <c r="H2035" s="797" t="s">
        <v>2972</v>
      </c>
      <c r="I2035" s="797" t="s">
        <v>1358</v>
      </c>
      <c r="J2035" s="797"/>
      <c r="K2035" s="797"/>
      <c r="L2035" s="797"/>
      <c r="M2035" s="798" t="s">
        <v>2973</v>
      </c>
      <c r="N2035" s="797"/>
      <c r="O2035" s="797">
        <v>0</v>
      </c>
      <c r="P2035" s="797"/>
      <c r="Q2035" s="797">
        <v>0</v>
      </c>
      <c r="R2035" s="797"/>
      <c r="S2035" s="790">
        <f t="shared" si="35"/>
        <v>1</v>
      </c>
      <c r="T2035" s="797"/>
      <c r="U2035" s="797"/>
    </row>
    <row r="2036" spans="1:21" ht="16.2" thickBot="1">
      <c r="A2036" s="797" t="s">
        <v>190</v>
      </c>
      <c r="B2036" s="797"/>
      <c r="C2036" s="787" t="s">
        <v>805</v>
      </c>
      <c r="D2036" s="797"/>
      <c r="E2036" s="797" t="s">
        <v>2193</v>
      </c>
      <c r="F2036" s="787" t="str">
        <f>IF($E2036 = "", "", VLOOKUP($E2036,'[1]levels of intervention'!$A$1:$B$12,2,FALSE))</f>
        <v>secondary</v>
      </c>
      <c r="G2036" s="797"/>
      <c r="H2036" s="797" t="s">
        <v>2974</v>
      </c>
      <c r="I2036" s="797" t="s">
        <v>1358</v>
      </c>
      <c r="J2036" s="797"/>
      <c r="K2036" s="797"/>
      <c r="L2036" s="797"/>
      <c r="M2036" s="797" t="s">
        <v>2975</v>
      </c>
      <c r="N2036" s="797"/>
      <c r="O2036" s="797">
        <v>0</v>
      </c>
      <c r="P2036" s="797"/>
      <c r="Q2036" s="797">
        <v>0</v>
      </c>
      <c r="R2036" s="797"/>
      <c r="S2036" s="790">
        <f t="shared" si="35"/>
        <v>1</v>
      </c>
      <c r="T2036" s="797"/>
      <c r="U2036" s="797"/>
    </row>
    <row r="2037" spans="1:21" ht="78.599999999999994" thickBot="1">
      <c r="A2037" s="785" t="s">
        <v>190</v>
      </c>
      <c r="B2037" s="786"/>
      <c r="C2037" s="787" t="s">
        <v>805</v>
      </c>
      <c r="D2037" s="787"/>
      <c r="E2037" s="787" t="s">
        <v>2193</v>
      </c>
      <c r="F2037" s="787" t="str">
        <f>IF($E2037 = "", "", VLOOKUP($E2037,'[1]levels of intervention'!$A$1:$B$12,2,FALSE))</f>
        <v>secondary</v>
      </c>
      <c r="G2037" s="789"/>
      <c r="H2037" s="789" t="s">
        <v>897</v>
      </c>
      <c r="I2037" s="789" t="s">
        <v>1331</v>
      </c>
      <c r="J2037" s="789"/>
      <c r="K2037" s="789">
        <v>1</v>
      </c>
      <c r="L2037" s="789"/>
      <c r="M2037" s="789"/>
      <c r="N2037" s="789"/>
      <c r="O2037" s="789">
        <v>1</v>
      </c>
      <c r="P2037" s="789">
        <v>35.622799999999998</v>
      </c>
      <c r="Q2037" s="789">
        <v>35.619999999999997</v>
      </c>
      <c r="R2037" s="789"/>
      <c r="S2037" s="790">
        <f t="shared" si="35"/>
        <v>1</v>
      </c>
      <c r="T2037" s="789"/>
      <c r="U2037" s="789"/>
    </row>
    <row r="2038" spans="1:21" ht="31.8" thickBot="1">
      <c r="A2038" s="785" t="s">
        <v>190</v>
      </c>
      <c r="B2038" s="786"/>
      <c r="C2038" s="787" t="s">
        <v>802</v>
      </c>
      <c r="D2038" s="787" t="s">
        <v>802</v>
      </c>
      <c r="E2038" s="787" t="s">
        <v>2193</v>
      </c>
      <c r="F2038" s="787" t="str">
        <f>IF($E2038 = "", "", VLOOKUP($E2038,'[1]levels of intervention'!$A$1:$B$12,2,FALSE))</f>
        <v>secondary</v>
      </c>
      <c r="G2038" s="789"/>
      <c r="H2038" s="789" t="s">
        <v>1303</v>
      </c>
      <c r="I2038" s="789" t="s">
        <v>1331</v>
      </c>
      <c r="J2038" s="789"/>
      <c r="K2038" s="789">
        <v>1</v>
      </c>
      <c r="L2038" s="789"/>
      <c r="M2038" s="813" t="s">
        <v>3001</v>
      </c>
      <c r="N2038" s="789"/>
      <c r="O2038" s="789">
        <v>1</v>
      </c>
      <c r="P2038" s="789"/>
      <c r="Q2038" s="789">
        <v>0</v>
      </c>
      <c r="R2038" s="789"/>
      <c r="S2038" s="790">
        <f t="shared" si="35"/>
        <v>1</v>
      </c>
      <c r="T2038" s="789"/>
      <c r="U2038" s="789"/>
    </row>
    <row r="2039" spans="1:21" ht="18" thickBot="1">
      <c r="A2039" s="785" t="s">
        <v>190</v>
      </c>
      <c r="B2039" s="786"/>
      <c r="C2039" s="787" t="s">
        <v>802</v>
      </c>
      <c r="D2039" s="787"/>
      <c r="E2039" s="787" t="s">
        <v>2193</v>
      </c>
      <c r="F2039" s="787" t="str">
        <f>IF($E2039 = "", "", VLOOKUP($E2039,'[1]levels of intervention'!$A$1:$B$12,2,FALSE))</f>
        <v>secondary</v>
      </c>
      <c r="G2039" s="789"/>
      <c r="H2039" s="789" t="s">
        <v>3002</v>
      </c>
      <c r="I2039" s="789" t="s">
        <v>1358</v>
      </c>
      <c r="J2039" s="789"/>
      <c r="K2039" s="789">
        <v>1</v>
      </c>
      <c r="L2039" s="789"/>
      <c r="M2039" s="789"/>
      <c r="N2039" s="789"/>
      <c r="O2039" s="789">
        <v>1</v>
      </c>
      <c r="P2039" s="789"/>
      <c r="Q2039" s="789">
        <v>0</v>
      </c>
      <c r="R2039" s="789"/>
      <c r="S2039" s="790">
        <f t="shared" si="35"/>
        <v>1</v>
      </c>
      <c r="T2039" s="789"/>
      <c r="U2039" s="789"/>
    </row>
    <row r="2040" spans="1:21" ht="18" thickBot="1">
      <c r="A2040" s="785" t="s">
        <v>190</v>
      </c>
      <c r="B2040" s="786"/>
      <c r="C2040" s="787" t="s">
        <v>802</v>
      </c>
      <c r="D2040" s="787"/>
      <c r="E2040" s="787" t="s">
        <v>2193</v>
      </c>
      <c r="F2040" s="787" t="str">
        <f>IF($E2040 = "", "", VLOOKUP($E2040,'[1]levels of intervention'!$A$1:$B$12,2,FALSE))</f>
        <v>secondary</v>
      </c>
      <c r="G2040" s="789"/>
      <c r="H2040" s="789" t="s">
        <v>1202</v>
      </c>
      <c r="I2040" s="789" t="s">
        <v>1358</v>
      </c>
      <c r="J2040" s="789"/>
      <c r="K2040" s="789">
        <v>1</v>
      </c>
      <c r="L2040" s="789"/>
      <c r="M2040" s="789"/>
      <c r="N2040" s="789"/>
      <c r="O2040" s="789">
        <v>1</v>
      </c>
      <c r="P2040" s="789"/>
      <c r="Q2040" s="789">
        <v>0</v>
      </c>
      <c r="R2040" s="789"/>
      <c r="S2040" s="790">
        <f t="shared" si="35"/>
        <v>1</v>
      </c>
      <c r="T2040" s="789"/>
      <c r="U2040" s="789"/>
    </row>
    <row r="2041" spans="1:21" ht="31.8" thickBot="1">
      <c r="A2041" s="785" t="s">
        <v>190</v>
      </c>
      <c r="B2041" s="786"/>
      <c r="C2041" s="787" t="s">
        <v>802</v>
      </c>
      <c r="D2041" s="787"/>
      <c r="E2041" s="787" t="s">
        <v>2193</v>
      </c>
      <c r="F2041" s="787" t="str">
        <f>IF($E2041 = "", "", VLOOKUP($E2041,'[1]levels of intervention'!$A$1:$B$12,2,FALSE))</f>
        <v>secondary</v>
      </c>
      <c r="G2041" s="789"/>
      <c r="H2041" s="789" t="s">
        <v>1178</v>
      </c>
      <c r="I2041" s="789" t="s">
        <v>1358</v>
      </c>
      <c r="J2041" s="789"/>
      <c r="K2041" s="789">
        <v>1</v>
      </c>
      <c r="L2041" s="789"/>
      <c r="M2041" s="789"/>
      <c r="N2041" s="789"/>
      <c r="O2041" s="789">
        <v>1</v>
      </c>
      <c r="P2041" s="789"/>
      <c r="Q2041" s="789">
        <v>0</v>
      </c>
      <c r="R2041" s="789"/>
      <c r="S2041" s="790">
        <f t="shared" si="35"/>
        <v>1</v>
      </c>
      <c r="T2041" s="789"/>
      <c r="U2041" s="789"/>
    </row>
    <row r="2042" spans="1:21" ht="18" thickBot="1">
      <c r="A2042" s="785" t="s">
        <v>190</v>
      </c>
      <c r="B2042" s="786"/>
      <c r="C2042" s="787" t="s">
        <v>802</v>
      </c>
      <c r="D2042" s="787"/>
      <c r="E2042" s="787" t="s">
        <v>2193</v>
      </c>
      <c r="F2042" s="787" t="str">
        <f>IF($E2042 = "", "", VLOOKUP($E2042,'[1]levels of intervention'!$A$1:$B$12,2,FALSE))</f>
        <v>secondary</v>
      </c>
      <c r="G2042" s="789"/>
      <c r="H2042" s="789" t="s">
        <v>1014</v>
      </c>
      <c r="I2042" s="789" t="s">
        <v>1358</v>
      </c>
      <c r="J2042" s="789"/>
      <c r="K2042" s="789">
        <v>1</v>
      </c>
      <c r="L2042" s="789"/>
      <c r="M2042" s="789"/>
      <c r="N2042" s="789"/>
      <c r="O2042" s="789">
        <v>1</v>
      </c>
      <c r="P2042" s="789"/>
      <c r="Q2042" s="789">
        <v>0</v>
      </c>
      <c r="R2042" s="789"/>
      <c r="S2042" s="790">
        <f t="shared" si="35"/>
        <v>1</v>
      </c>
      <c r="T2042" s="789"/>
      <c r="U2042" s="789"/>
    </row>
    <row r="2043" spans="1:21" ht="18" thickBot="1">
      <c r="A2043" s="785" t="s">
        <v>190</v>
      </c>
      <c r="B2043" s="786"/>
      <c r="C2043" s="787" t="s">
        <v>802</v>
      </c>
      <c r="D2043" s="787"/>
      <c r="E2043" s="787" t="s">
        <v>2193</v>
      </c>
      <c r="F2043" s="787" t="str">
        <f>IF($E2043 = "", "", VLOOKUP($E2043,'[1]levels of intervention'!$A$1:$B$12,2,FALSE))</f>
        <v>secondary</v>
      </c>
      <c r="G2043" s="789"/>
      <c r="H2043" s="789" t="s">
        <v>2967</v>
      </c>
      <c r="I2043" s="789" t="s">
        <v>1358</v>
      </c>
      <c r="J2043" s="789"/>
      <c r="K2043" s="789">
        <v>1</v>
      </c>
      <c r="L2043" s="789"/>
      <c r="M2043" s="789"/>
      <c r="N2043" s="789"/>
      <c r="O2043" s="789">
        <v>1</v>
      </c>
      <c r="P2043" s="789"/>
      <c r="Q2043" s="789">
        <v>0</v>
      </c>
      <c r="R2043" s="789"/>
      <c r="S2043" s="790">
        <f t="shared" si="35"/>
        <v>1</v>
      </c>
      <c r="T2043" s="789"/>
      <c r="U2043" s="789"/>
    </row>
    <row r="2044" spans="1:21" ht="18" thickBot="1">
      <c r="A2044" s="785" t="s">
        <v>190</v>
      </c>
      <c r="B2044" s="786"/>
      <c r="C2044" s="787" t="s">
        <v>802</v>
      </c>
      <c r="D2044" s="787"/>
      <c r="E2044" s="787" t="s">
        <v>2193</v>
      </c>
      <c r="F2044" s="787" t="str">
        <f>IF($E2044 = "", "", VLOOKUP($E2044,'[1]levels of intervention'!$A$1:$B$12,2,FALSE))</f>
        <v>secondary</v>
      </c>
      <c r="G2044" s="789"/>
      <c r="H2044" s="789" t="s">
        <v>2711</v>
      </c>
      <c r="I2044" s="789" t="s">
        <v>1358</v>
      </c>
      <c r="J2044" s="789"/>
      <c r="K2044" s="789" t="s">
        <v>2976</v>
      </c>
      <c r="L2044" s="789"/>
      <c r="M2044" s="813" t="s">
        <v>2977</v>
      </c>
      <c r="N2044" s="789"/>
      <c r="O2044" s="789">
        <v>0</v>
      </c>
      <c r="P2044" s="789"/>
      <c r="Q2044" s="789">
        <v>0</v>
      </c>
      <c r="R2044" s="789"/>
      <c r="S2044" s="790">
        <f t="shared" si="35"/>
        <v>1</v>
      </c>
      <c r="T2044" s="789"/>
      <c r="U2044" s="789"/>
    </row>
    <row r="2045" spans="1:21" ht="16.2" thickBot="1">
      <c r="A2045" s="797" t="s">
        <v>190</v>
      </c>
      <c r="B2045" s="797"/>
      <c r="D2045" s="797" t="s">
        <v>2998</v>
      </c>
      <c r="E2045" s="797" t="s">
        <v>2193</v>
      </c>
      <c r="F2045" s="787" t="str">
        <f>IF($E2045 = "", "", VLOOKUP($E2045,'[1]levels of intervention'!$A$1:$B$12,2,FALSE))</f>
        <v>secondary</v>
      </c>
      <c r="G2045" s="797"/>
      <c r="H2045" s="797" t="s">
        <v>2999</v>
      </c>
      <c r="I2045" s="797" t="s">
        <v>1358</v>
      </c>
      <c r="J2045" s="797"/>
      <c r="K2045" s="797"/>
      <c r="L2045" s="797"/>
      <c r="M2045" s="797"/>
      <c r="N2045" s="797"/>
      <c r="O2045" s="797">
        <v>0</v>
      </c>
      <c r="P2045" s="797"/>
      <c r="Q2045" s="797">
        <v>0</v>
      </c>
      <c r="R2045" s="797"/>
      <c r="S2045" s="790">
        <f t="shared" si="35"/>
        <v>1</v>
      </c>
      <c r="T2045" s="797"/>
      <c r="U2045" s="797"/>
    </row>
    <row r="2046" spans="1:21" ht="16.2" thickBot="1">
      <c r="A2046" s="797" t="s">
        <v>190</v>
      </c>
      <c r="B2046" s="797"/>
      <c r="D2046" s="797"/>
      <c r="E2046" s="797" t="s">
        <v>2193</v>
      </c>
      <c r="F2046" s="787" t="str">
        <f>IF($E2046 = "", "", VLOOKUP($E2046,'[1]levels of intervention'!$A$1:$B$12,2,FALSE))</f>
        <v>secondary</v>
      </c>
      <c r="G2046" s="797"/>
      <c r="H2046" s="797" t="s">
        <v>2888</v>
      </c>
      <c r="I2046" s="797" t="s">
        <v>1358</v>
      </c>
      <c r="J2046" s="797"/>
      <c r="K2046" s="797"/>
      <c r="L2046" s="797"/>
      <c r="M2046" s="797"/>
      <c r="N2046" s="797"/>
      <c r="O2046" s="797">
        <v>0</v>
      </c>
      <c r="P2046" s="797"/>
      <c r="Q2046" s="797">
        <v>0</v>
      </c>
      <c r="R2046" s="797"/>
      <c r="S2046" s="790">
        <f t="shared" si="35"/>
        <v>1</v>
      </c>
      <c r="T2046" s="797"/>
      <c r="U2046" s="797"/>
    </row>
    <row r="2047" spans="1:21" ht="16.2" thickBot="1">
      <c r="A2047" s="797" t="s">
        <v>190</v>
      </c>
      <c r="B2047" s="797"/>
      <c r="C2047" t="s">
        <v>3003</v>
      </c>
      <c r="D2047" s="797" t="s">
        <v>3003</v>
      </c>
      <c r="E2047" s="797" t="s">
        <v>2193</v>
      </c>
      <c r="F2047" s="787" t="str">
        <f>IF($E2047 = "", "", VLOOKUP($E2047,'[1]levels of intervention'!$A$1:$B$12,2,FALSE))</f>
        <v>secondary</v>
      </c>
      <c r="G2047" s="797"/>
      <c r="H2047" s="797" t="s">
        <v>3004</v>
      </c>
      <c r="I2047" s="797" t="s">
        <v>1358</v>
      </c>
      <c r="J2047" s="797"/>
      <c r="K2047" s="797"/>
      <c r="L2047" s="797"/>
      <c r="M2047" s="797"/>
      <c r="N2047" s="797"/>
      <c r="O2047" s="797">
        <v>0</v>
      </c>
      <c r="P2047" s="797"/>
      <c r="Q2047" s="797">
        <v>0</v>
      </c>
      <c r="R2047" s="797"/>
      <c r="S2047" s="790">
        <f t="shared" si="35"/>
        <v>1</v>
      </c>
      <c r="T2047" s="797"/>
      <c r="U2047" s="797"/>
    </row>
    <row r="2048" spans="1:21" ht="16.2" thickBot="1">
      <c r="A2048" s="797" t="s">
        <v>190</v>
      </c>
      <c r="B2048" s="797"/>
      <c r="C2048" t="s">
        <v>3003</v>
      </c>
      <c r="D2048" s="797"/>
      <c r="E2048" s="797" t="s">
        <v>2193</v>
      </c>
      <c r="F2048" s="787" t="str">
        <f>IF($E2048 = "", "", VLOOKUP($E2048,'[1]levels of intervention'!$A$1:$B$12,2,FALSE))</f>
        <v>secondary</v>
      </c>
      <c r="G2048" s="797"/>
      <c r="H2048" s="797" t="s">
        <v>2995</v>
      </c>
      <c r="I2048" s="797" t="s">
        <v>1358</v>
      </c>
      <c r="J2048" s="797"/>
      <c r="K2048" s="797"/>
      <c r="L2048" s="797"/>
      <c r="M2048" s="797"/>
      <c r="N2048" s="797"/>
      <c r="O2048" s="797">
        <v>0</v>
      </c>
      <c r="P2048" s="797"/>
      <c r="Q2048" s="797">
        <v>0</v>
      </c>
      <c r="R2048" s="797"/>
      <c r="S2048" s="790">
        <f t="shared" si="35"/>
        <v>1</v>
      </c>
      <c r="T2048" s="797"/>
      <c r="U2048" s="797"/>
    </row>
    <row r="2049" spans="1:21" ht="16.2" thickBot="1">
      <c r="A2049" s="797" t="s">
        <v>190</v>
      </c>
      <c r="B2049" s="797"/>
      <c r="C2049" t="s">
        <v>3003</v>
      </c>
      <c r="D2049" s="797"/>
      <c r="E2049" s="797" t="s">
        <v>2193</v>
      </c>
      <c r="F2049" s="787" t="str">
        <f>IF($E2049 = "", "", VLOOKUP($E2049,'[1]levels of intervention'!$A$1:$B$12,2,FALSE))</f>
        <v>secondary</v>
      </c>
      <c r="G2049" s="797"/>
      <c r="H2049" s="797" t="s">
        <v>3005</v>
      </c>
      <c r="I2049" s="797" t="s">
        <v>1358</v>
      </c>
      <c r="J2049" s="797"/>
      <c r="K2049" s="797"/>
      <c r="L2049" s="797"/>
      <c r="M2049" s="797"/>
      <c r="N2049" s="797"/>
      <c r="O2049" s="797">
        <v>0</v>
      </c>
      <c r="P2049" s="797"/>
      <c r="Q2049" s="797">
        <v>0</v>
      </c>
      <c r="R2049" s="797"/>
      <c r="S2049" s="790">
        <f t="shared" si="35"/>
        <v>1</v>
      </c>
      <c r="T2049" s="797"/>
      <c r="U2049" s="797"/>
    </row>
    <row r="2050" spans="1:21" ht="16.2" thickBot="1">
      <c r="A2050" s="797" t="s">
        <v>190</v>
      </c>
      <c r="B2050" s="797"/>
      <c r="C2050" t="s">
        <v>3003</v>
      </c>
      <c r="D2050" s="797"/>
      <c r="E2050" s="797" t="s">
        <v>2193</v>
      </c>
      <c r="F2050" s="787" t="str">
        <f>IF($E2050 = "", "", VLOOKUP($E2050,'[1]levels of intervention'!$A$1:$B$12,2,FALSE))</f>
        <v>secondary</v>
      </c>
      <c r="G2050" s="797"/>
      <c r="H2050" s="797" t="s">
        <v>3006</v>
      </c>
      <c r="I2050" s="797" t="s">
        <v>1358</v>
      </c>
      <c r="J2050" s="797"/>
      <c r="K2050" s="797"/>
      <c r="L2050" s="797"/>
      <c r="M2050" s="797"/>
      <c r="N2050" s="797"/>
      <c r="O2050" s="797">
        <v>0</v>
      </c>
      <c r="P2050" s="797"/>
      <c r="Q2050" s="797">
        <v>0</v>
      </c>
      <c r="R2050" s="797"/>
      <c r="S2050" s="790">
        <f t="shared" si="35"/>
        <v>1</v>
      </c>
      <c r="T2050" s="797"/>
      <c r="U2050" s="797"/>
    </row>
    <row r="2051" spans="1:21" ht="16.2" thickBot="1">
      <c r="A2051" s="797" t="s">
        <v>190</v>
      </c>
      <c r="B2051" s="797"/>
      <c r="C2051" t="s">
        <v>3003</v>
      </c>
      <c r="D2051" s="797"/>
      <c r="E2051" s="797" t="s">
        <v>2193</v>
      </c>
      <c r="F2051" s="787" t="str">
        <f>IF($E2051 = "", "", VLOOKUP($E2051,'[1]levels of intervention'!$A$1:$B$12,2,FALSE))</f>
        <v>secondary</v>
      </c>
      <c r="G2051" s="797"/>
      <c r="H2051" s="797" t="s">
        <v>3007</v>
      </c>
      <c r="I2051" s="797" t="s">
        <v>1358</v>
      </c>
      <c r="J2051" s="797"/>
      <c r="K2051" s="797"/>
      <c r="L2051" s="797"/>
      <c r="M2051" s="797"/>
      <c r="N2051" s="797"/>
      <c r="O2051" s="797">
        <v>0</v>
      </c>
      <c r="P2051" s="797"/>
      <c r="Q2051" s="797">
        <v>0</v>
      </c>
      <c r="R2051" s="797"/>
      <c r="S2051" s="790">
        <f t="shared" si="35"/>
        <v>1</v>
      </c>
      <c r="T2051" s="797"/>
      <c r="U2051" s="797"/>
    </row>
    <row r="2052" spans="1:21" ht="18" thickBot="1">
      <c r="A2052" s="785" t="s">
        <v>190</v>
      </c>
      <c r="B2052" s="786"/>
      <c r="C2052" t="s">
        <v>3003</v>
      </c>
      <c r="D2052" s="787"/>
      <c r="E2052" s="787" t="s">
        <v>2193</v>
      </c>
      <c r="F2052" s="787" t="str">
        <f>IF($E2052 = "", "", VLOOKUP($E2052,'[1]levels of intervention'!$A$1:$B$12,2,FALSE))</f>
        <v>secondary</v>
      </c>
      <c r="G2052" s="789"/>
      <c r="H2052" s="789" t="s">
        <v>2416</v>
      </c>
      <c r="I2052" s="789" t="s">
        <v>1358</v>
      </c>
      <c r="J2052" s="789">
        <v>30</v>
      </c>
      <c r="K2052" s="789" t="s">
        <v>2309</v>
      </c>
      <c r="L2052" s="789"/>
      <c r="M2052" s="789" t="s">
        <v>3008</v>
      </c>
      <c r="N2052" s="789"/>
      <c r="O2052" s="789">
        <v>0</v>
      </c>
      <c r="P2052" s="789"/>
      <c r="Q2052" s="789">
        <v>0</v>
      </c>
      <c r="R2052" s="789"/>
      <c r="S2052" s="790">
        <f t="shared" ref="S2052:S2115" si="36">IF(R2052="",1,R2052)</f>
        <v>1</v>
      </c>
      <c r="T2052" s="789"/>
      <c r="U2052" s="789"/>
    </row>
    <row r="2053" spans="1:21" ht="16.2" thickBot="1">
      <c r="A2053" s="797" t="s">
        <v>190</v>
      </c>
      <c r="B2053" s="797"/>
      <c r="D2053" s="797" t="s">
        <v>2998</v>
      </c>
      <c r="E2053" s="797" t="s">
        <v>2193</v>
      </c>
      <c r="F2053" s="787" t="str">
        <f>IF($E2053 = "", "", VLOOKUP($E2053,'[1]levels of intervention'!$A$1:$B$12,2,FALSE))</f>
        <v>secondary</v>
      </c>
      <c r="G2053" s="797"/>
      <c r="H2053" s="797" t="s">
        <v>3009</v>
      </c>
      <c r="I2053" s="797" t="s">
        <v>1358</v>
      </c>
      <c r="J2053" s="797"/>
      <c r="K2053" s="797"/>
      <c r="L2053" s="797"/>
      <c r="M2053" s="797"/>
      <c r="N2053" s="797"/>
      <c r="O2053" s="797">
        <v>0</v>
      </c>
      <c r="P2053" s="797"/>
      <c r="Q2053" s="797">
        <v>0</v>
      </c>
      <c r="R2053" s="797"/>
      <c r="S2053" s="790">
        <f t="shared" si="36"/>
        <v>1</v>
      </c>
      <c r="T2053" s="797"/>
      <c r="U2053" s="797"/>
    </row>
    <row r="2054" spans="1:21" ht="18" thickBot="1">
      <c r="A2054" s="785" t="s">
        <v>190</v>
      </c>
      <c r="B2054" s="786"/>
      <c r="C2054" s="787" t="s">
        <v>807</v>
      </c>
      <c r="D2054" s="787" t="s">
        <v>807</v>
      </c>
      <c r="E2054" s="787" t="s">
        <v>2193</v>
      </c>
      <c r="F2054" s="787" t="str">
        <f>IF($E2054 = "", "", VLOOKUP($E2054,'[1]levels of intervention'!$A$1:$B$12,2,FALSE))</f>
        <v>secondary</v>
      </c>
      <c r="G2054" s="789"/>
      <c r="H2054" s="789" t="s">
        <v>2978</v>
      </c>
      <c r="I2054" s="789" t="s">
        <v>1358</v>
      </c>
      <c r="J2054" s="789">
        <v>1</v>
      </c>
      <c r="K2054" s="813" t="s">
        <v>2979</v>
      </c>
      <c r="L2054" s="789"/>
      <c r="M2054" s="789" t="s">
        <v>2980</v>
      </c>
      <c r="N2054" s="789"/>
      <c r="O2054" s="789">
        <v>0</v>
      </c>
      <c r="P2054" s="789"/>
      <c r="Q2054" s="789">
        <v>0</v>
      </c>
      <c r="R2054" s="789"/>
      <c r="S2054" s="790">
        <f t="shared" si="36"/>
        <v>1</v>
      </c>
      <c r="T2054" s="789"/>
      <c r="U2054" s="789"/>
    </row>
    <row r="2055" spans="1:21" ht="18" thickBot="1">
      <c r="A2055" s="785" t="s">
        <v>190</v>
      </c>
      <c r="B2055" s="786"/>
      <c r="C2055" s="787" t="s">
        <v>807</v>
      </c>
      <c r="D2055" s="787"/>
      <c r="E2055" s="787" t="s">
        <v>2193</v>
      </c>
      <c r="F2055" s="787" t="str">
        <f>IF($E2055 = "", "", VLOOKUP($E2055,'[1]levels of intervention'!$A$1:$B$12,2,FALSE))</f>
        <v>secondary</v>
      </c>
      <c r="G2055" s="789"/>
      <c r="H2055" s="789" t="s">
        <v>1310</v>
      </c>
      <c r="I2055" s="789" t="s">
        <v>1358</v>
      </c>
      <c r="J2055" s="789">
        <v>0.1</v>
      </c>
      <c r="K2055" s="789" t="s">
        <v>2981</v>
      </c>
      <c r="L2055" s="789"/>
      <c r="M2055" s="789" t="s">
        <v>2980</v>
      </c>
      <c r="N2055" s="789"/>
      <c r="O2055" s="789">
        <v>0</v>
      </c>
      <c r="P2055" s="789"/>
      <c r="Q2055" s="789">
        <v>0</v>
      </c>
      <c r="R2055" s="789"/>
      <c r="S2055" s="790">
        <f t="shared" si="36"/>
        <v>1</v>
      </c>
      <c r="T2055" s="789"/>
      <c r="U2055" s="789"/>
    </row>
    <row r="2056" spans="1:21" ht="16.2" thickBot="1">
      <c r="A2056" s="797" t="s">
        <v>190</v>
      </c>
      <c r="B2056" s="797"/>
      <c r="C2056" s="787" t="s">
        <v>807</v>
      </c>
      <c r="D2056" s="797"/>
      <c r="E2056" s="797" t="s">
        <v>2193</v>
      </c>
      <c r="F2056" s="787" t="str">
        <f>IF($E2056 = "", "", VLOOKUP($E2056,'[1]levels of intervention'!$A$1:$B$12,2,FALSE))</f>
        <v>secondary</v>
      </c>
      <c r="G2056" s="797"/>
      <c r="H2056" s="797" t="s">
        <v>2982</v>
      </c>
      <c r="I2056" s="797" t="s">
        <v>1358</v>
      </c>
      <c r="J2056" s="797"/>
      <c r="K2056" s="797"/>
      <c r="L2056" s="797"/>
      <c r="M2056" s="798" t="s">
        <v>2983</v>
      </c>
      <c r="N2056" s="797"/>
      <c r="O2056" s="797">
        <v>0</v>
      </c>
      <c r="P2056" s="797"/>
      <c r="Q2056" s="797">
        <v>0</v>
      </c>
      <c r="R2056" s="797"/>
      <c r="S2056" s="790">
        <f t="shared" si="36"/>
        <v>1</v>
      </c>
      <c r="T2056" s="797"/>
      <c r="U2056" s="797"/>
    </row>
    <row r="2057" spans="1:21" ht="16.2" thickBot="1">
      <c r="A2057" s="797" t="s">
        <v>190</v>
      </c>
      <c r="B2057" s="797"/>
      <c r="C2057" s="787" t="s">
        <v>807</v>
      </c>
      <c r="D2057" s="797"/>
      <c r="E2057" s="797" t="s">
        <v>2193</v>
      </c>
      <c r="F2057" s="787" t="str">
        <f>IF($E2057 = "", "", VLOOKUP($E2057,'[1]levels of intervention'!$A$1:$B$12,2,FALSE))</f>
        <v>secondary</v>
      </c>
      <c r="G2057" s="797"/>
      <c r="H2057" s="797" t="s">
        <v>2984</v>
      </c>
      <c r="I2057" s="797" t="s">
        <v>1358</v>
      </c>
      <c r="J2057" s="797"/>
      <c r="K2057" s="797"/>
      <c r="L2057" s="797"/>
      <c r="M2057" s="798" t="s">
        <v>2985</v>
      </c>
      <c r="N2057" s="797"/>
      <c r="O2057" s="797">
        <v>0</v>
      </c>
      <c r="P2057" s="797"/>
      <c r="Q2057" s="797">
        <v>0</v>
      </c>
      <c r="R2057" s="797"/>
      <c r="S2057" s="790">
        <f t="shared" si="36"/>
        <v>1</v>
      </c>
      <c r="T2057" s="797"/>
      <c r="U2057" s="797"/>
    </row>
    <row r="2058" spans="1:21" ht="78.599999999999994" thickBot="1">
      <c r="A2058" s="785" t="s">
        <v>190</v>
      </c>
      <c r="B2058" s="786"/>
      <c r="C2058" s="787" t="s">
        <v>807</v>
      </c>
      <c r="D2058" s="787"/>
      <c r="E2058" s="787" t="s">
        <v>2193</v>
      </c>
      <c r="F2058" s="787" t="str">
        <f>IF($E2058 = "", "", VLOOKUP($E2058,'[1]levels of intervention'!$A$1:$B$12,2,FALSE))</f>
        <v>secondary</v>
      </c>
      <c r="G2058" s="789"/>
      <c r="H2058" s="789" t="s">
        <v>897</v>
      </c>
      <c r="I2058" s="789" t="s">
        <v>1331</v>
      </c>
      <c r="J2058" s="789">
        <v>1</v>
      </c>
      <c r="K2058" s="789">
        <v>1</v>
      </c>
      <c r="L2058" s="789"/>
      <c r="M2058" s="789"/>
      <c r="N2058" s="789"/>
      <c r="O2058" s="789">
        <v>1</v>
      </c>
      <c r="P2058" s="789">
        <v>35.622799999999998</v>
      </c>
      <c r="Q2058" s="789">
        <v>35.619999999999997</v>
      </c>
      <c r="R2058" s="789"/>
      <c r="S2058" s="790">
        <f t="shared" si="36"/>
        <v>1</v>
      </c>
      <c r="T2058" s="789"/>
      <c r="U2058" s="789"/>
    </row>
    <row r="2059" spans="1:21" ht="31.8" thickBot="1">
      <c r="A2059" s="797" t="s">
        <v>190</v>
      </c>
      <c r="B2059" s="797"/>
      <c r="C2059" s="787" t="s">
        <v>807</v>
      </c>
      <c r="D2059" s="797"/>
      <c r="E2059" s="797" t="s">
        <v>2193</v>
      </c>
      <c r="F2059" s="787" t="str">
        <f>IF($E2059 = "", "", VLOOKUP($E2059,'[1]levels of intervention'!$A$1:$B$12,2,FALSE))</f>
        <v>secondary</v>
      </c>
      <c r="G2059" s="797"/>
      <c r="H2059" s="797" t="s">
        <v>2986</v>
      </c>
      <c r="I2059" s="797" t="s">
        <v>1358</v>
      </c>
      <c r="J2059" s="797"/>
      <c r="K2059" s="797"/>
      <c r="L2059" s="797"/>
      <c r="M2059" s="798" t="s">
        <v>2987</v>
      </c>
      <c r="N2059" s="797"/>
      <c r="O2059" s="797">
        <v>0</v>
      </c>
      <c r="P2059" s="797"/>
      <c r="Q2059" s="797">
        <v>0</v>
      </c>
      <c r="R2059" s="797"/>
      <c r="S2059" s="790">
        <f t="shared" si="36"/>
        <v>1</v>
      </c>
      <c r="T2059" s="797"/>
      <c r="U2059" s="797"/>
    </row>
    <row r="2060" spans="1:21" ht="31.8" thickBot="1">
      <c r="A2060" s="797" t="s">
        <v>190</v>
      </c>
      <c r="B2060" s="797"/>
      <c r="C2060" s="787" t="s">
        <v>807</v>
      </c>
      <c r="D2060" s="797"/>
      <c r="E2060" s="797" t="s">
        <v>2193</v>
      </c>
      <c r="F2060" s="787" t="str">
        <f>IF($E2060 = "", "", VLOOKUP($E2060,'[1]levels of intervention'!$A$1:$B$12,2,FALSE))</f>
        <v>secondary</v>
      </c>
      <c r="G2060" s="797"/>
      <c r="H2060" s="797" t="s">
        <v>2988</v>
      </c>
      <c r="I2060" s="797" t="s">
        <v>1358</v>
      </c>
      <c r="J2060" s="797"/>
      <c r="K2060" s="797"/>
      <c r="L2060" s="797"/>
      <c r="M2060" s="798" t="s">
        <v>2989</v>
      </c>
      <c r="N2060" s="797"/>
      <c r="O2060" s="797">
        <v>0</v>
      </c>
      <c r="P2060" s="797"/>
      <c r="Q2060" s="797">
        <v>0</v>
      </c>
      <c r="R2060" s="797"/>
      <c r="S2060" s="790">
        <f t="shared" si="36"/>
        <v>1</v>
      </c>
      <c r="T2060" s="797"/>
      <c r="U2060" s="797"/>
    </row>
    <row r="2061" spans="1:21" ht="47.4" thickBot="1">
      <c r="A2061" s="797" t="s">
        <v>190</v>
      </c>
      <c r="B2061" s="797"/>
      <c r="C2061" t="s">
        <v>806</v>
      </c>
      <c r="D2061" s="797" t="s">
        <v>806</v>
      </c>
      <c r="E2061" s="797" t="s">
        <v>2162</v>
      </c>
      <c r="F2061" s="787" t="str">
        <f>IF($E2061 = "", "", VLOOKUP($E2061,'[1]levels of intervention'!$A$1:$B$12,2,FALSE))</f>
        <v>tertiary</v>
      </c>
      <c r="G2061" s="797"/>
      <c r="H2061" s="797" t="s">
        <v>3010</v>
      </c>
      <c r="I2061" s="797" t="s">
        <v>1358</v>
      </c>
      <c r="J2061" s="797"/>
      <c r="K2061" s="797"/>
      <c r="L2061" s="797"/>
      <c r="M2061" s="797"/>
      <c r="N2061" s="797"/>
      <c r="O2061" s="797">
        <v>0</v>
      </c>
      <c r="P2061" s="797"/>
      <c r="Q2061" s="797">
        <v>0</v>
      </c>
      <c r="R2061" s="797"/>
      <c r="S2061" s="790">
        <f t="shared" si="36"/>
        <v>1</v>
      </c>
      <c r="T2061" s="797"/>
      <c r="U2061" s="797"/>
    </row>
    <row r="2062" spans="1:21" ht="16.2" thickBot="1">
      <c r="A2062" s="797" t="s">
        <v>190</v>
      </c>
      <c r="B2062" s="797"/>
      <c r="C2062" t="s">
        <v>806</v>
      </c>
      <c r="D2062" s="797"/>
      <c r="E2062" s="797" t="s">
        <v>2162</v>
      </c>
      <c r="F2062" s="787" t="str">
        <f>IF($E2062 = "", "", VLOOKUP($E2062,'[1]levels of intervention'!$A$1:$B$12,2,FALSE))</f>
        <v>tertiary</v>
      </c>
      <c r="G2062" s="797"/>
      <c r="H2062" s="797" t="s">
        <v>3011</v>
      </c>
      <c r="I2062" s="797" t="s">
        <v>1358</v>
      </c>
      <c r="J2062" s="797"/>
      <c r="K2062" s="797"/>
      <c r="L2062" s="797"/>
      <c r="M2062" s="797"/>
      <c r="N2062" s="797"/>
      <c r="O2062" s="797">
        <v>0</v>
      </c>
      <c r="P2062" s="797"/>
      <c r="Q2062" s="797">
        <v>0</v>
      </c>
      <c r="R2062" s="797"/>
      <c r="S2062" s="790">
        <f t="shared" si="36"/>
        <v>1</v>
      </c>
      <c r="T2062" s="797"/>
      <c r="U2062" s="797"/>
    </row>
    <row r="2063" spans="1:21" ht="18" thickBot="1">
      <c r="A2063" s="785" t="s">
        <v>190</v>
      </c>
      <c r="B2063" s="786"/>
      <c r="C2063" t="s">
        <v>806</v>
      </c>
      <c r="D2063" s="787"/>
      <c r="E2063" s="787" t="s">
        <v>2162</v>
      </c>
      <c r="F2063" s="787" t="str">
        <f>IF($E2063 = "", "", VLOOKUP($E2063,'[1]levels of intervention'!$A$1:$B$12,2,FALSE))</f>
        <v>tertiary</v>
      </c>
      <c r="G2063" s="789"/>
      <c r="H2063" s="789" t="s">
        <v>2711</v>
      </c>
      <c r="I2063" s="789" t="s">
        <v>1358</v>
      </c>
      <c r="J2063" s="789"/>
      <c r="K2063" s="789" t="s">
        <v>2976</v>
      </c>
      <c r="L2063" s="789"/>
      <c r="M2063" s="813" t="s">
        <v>2977</v>
      </c>
      <c r="N2063" s="789"/>
      <c r="O2063" s="789">
        <v>0</v>
      </c>
      <c r="P2063" s="789"/>
      <c r="Q2063" s="789">
        <v>0</v>
      </c>
      <c r="R2063" s="789"/>
      <c r="S2063" s="790">
        <f t="shared" si="36"/>
        <v>1</v>
      </c>
      <c r="T2063" s="789"/>
      <c r="U2063" s="789"/>
    </row>
    <row r="2064" spans="1:21" ht="18" thickBot="1">
      <c r="A2064" s="785" t="s">
        <v>190</v>
      </c>
      <c r="B2064" s="786"/>
      <c r="C2064" t="s">
        <v>806</v>
      </c>
      <c r="D2064" s="787"/>
      <c r="E2064" s="787" t="s">
        <v>2162</v>
      </c>
      <c r="F2064" s="787" t="str">
        <f>IF($E2064 = "", "", VLOOKUP($E2064,'[1]levels of intervention'!$A$1:$B$12,2,FALSE))</f>
        <v>tertiary</v>
      </c>
      <c r="G2064" s="789"/>
      <c r="H2064" s="789" t="s">
        <v>3012</v>
      </c>
      <c r="I2064" s="789" t="s">
        <v>1358</v>
      </c>
      <c r="J2064" s="789"/>
      <c r="K2064" s="789">
        <v>1</v>
      </c>
      <c r="L2064" s="789"/>
      <c r="M2064" s="789" t="s">
        <v>2997</v>
      </c>
      <c r="N2064" s="789"/>
      <c r="O2064" s="789">
        <v>1</v>
      </c>
      <c r="P2064" s="789"/>
      <c r="Q2064" s="789">
        <v>0</v>
      </c>
      <c r="R2064" s="789"/>
      <c r="S2064" s="790">
        <f t="shared" si="36"/>
        <v>1</v>
      </c>
      <c r="T2064" s="789"/>
      <c r="U2064" s="789"/>
    </row>
    <row r="2065" spans="1:21" ht="18" thickBot="1">
      <c r="A2065" s="785" t="s">
        <v>190</v>
      </c>
      <c r="B2065" s="786"/>
      <c r="C2065" t="s">
        <v>806</v>
      </c>
      <c r="D2065" s="787"/>
      <c r="E2065" s="787" t="s">
        <v>2162</v>
      </c>
      <c r="F2065" s="787" t="str">
        <f>IF($E2065 = "", "", VLOOKUP($E2065,'[1]levels of intervention'!$A$1:$B$12,2,FALSE))</f>
        <v>tertiary</v>
      </c>
      <c r="G2065" s="789"/>
      <c r="H2065" s="789" t="s">
        <v>1301</v>
      </c>
      <c r="I2065" s="789" t="s">
        <v>1358</v>
      </c>
      <c r="J2065" s="789"/>
      <c r="K2065" s="789">
        <v>1</v>
      </c>
      <c r="L2065" s="789"/>
      <c r="M2065" s="789" t="s">
        <v>2997</v>
      </c>
      <c r="N2065" s="789"/>
      <c r="O2065" s="789">
        <v>1</v>
      </c>
      <c r="P2065" s="789"/>
      <c r="Q2065" s="789">
        <v>0</v>
      </c>
      <c r="R2065" s="789"/>
      <c r="S2065" s="790">
        <f t="shared" si="36"/>
        <v>1</v>
      </c>
      <c r="T2065" s="789"/>
      <c r="U2065" s="789"/>
    </row>
    <row r="2066" spans="1:21" ht="78.599999999999994" thickBot="1">
      <c r="A2066" s="785" t="s">
        <v>190</v>
      </c>
      <c r="B2066" s="786"/>
      <c r="C2066" t="s">
        <v>806</v>
      </c>
      <c r="D2066" s="787"/>
      <c r="E2066" s="787" t="s">
        <v>2193</v>
      </c>
      <c r="F2066" s="787" t="str">
        <f>IF($E2066 = "", "", VLOOKUP($E2066,'[1]levels of intervention'!$A$1:$B$12,2,FALSE))</f>
        <v>secondary</v>
      </c>
      <c r="G2066" s="789"/>
      <c r="H2066" s="789" t="s">
        <v>897</v>
      </c>
      <c r="I2066" s="789" t="s">
        <v>1331</v>
      </c>
      <c r="J2066" s="789"/>
      <c r="K2066" s="789">
        <v>1</v>
      </c>
      <c r="L2066" s="789"/>
      <c r="M2066" s="789"/>
      <c r="N2066" s="789"/>
      <c r="O2066" s="789">
        <v>1</v>
      </c>
      <c r="P2066" s="789">
        <v>35.622799999999998</v>
      </c>
      <c r="Q2066" s="789">
        <v>35.619999999999997</v>
      </c>
      <c r="R2066" s="789"/>
      <c r="S2066" s="790">
        <f t="shared" si="36"/>
        <v>1</v>
      </c>
      <c r="T2066" s="789"/>
      <c r="U2066" s="789"/>
    </row>
    <row r="2067" spans="1:21" ht="16.2" thickBot="1">
      <c r="A2067" s="797" t="s">
        <v>190</v>
      </c>
      <c r="B2067" s="797"/>
      <c r="C2067" t="s">
        <v>806</v>
      </c>
      <c r="D2067" s="797"/>
      <c r="E2067" s="797" t="s">
        <v>2162</v>
      </c>
      <c r="F2067" s="787" t="str">
        <f>IF($E2067 = "", "", VLOOKUP($E2067,'[1]levels of intervention'!$A$1:$B$12,2,FALSE))</f>
        <v>tertiary</v>
      </c>
      <c r="G2067" s="797"/>
      <c r="H2067" s="797" t="s">
        <v>3013</v>
      </c>
      <c r="I2067" s="797" t="s">
        <v>1358</v>
      </c>
      <c r="J2067" s="797"/>
      <c r="K2067" s="797"/>
      <c r="L2067" s="797"/>
      <c r="M2067" s="798" t="s">
        <v>2960</v>
      </c>
      <c r="N2067" s="797"/>
      <c r="O2067" s="797">
        <v>0</v>
      </c>
      <c r="P2067" s="797"/>
      <c r="Q2067" s="797">
        <v>0</v>
      </c>
      <c r="R2067" s="797"/>
      <c r="S2067" s="790">
        <f t="shared" si="36"/>
        <v>1</v>
      </c>
      <c r="T2067" s="797"/>
      <c r="U2067" s="797"/>
    </row>
    <row r="2068" spans="1:21" ht="18" thickBot="1">
      <c r="A2068" s="785" t="s">
        <v>190</v>
      </c>
      <c r="B2068" s="786"/>
      <c r="C2068" t="s">
        <v>806</v>
      </c>
      <c r="D2068" s="787"/>
      <c r="E2068" s="787" t="s">
        <v>2162</v>
      </c>
      <c r="F2068" s="787" t="str">
        <f>IF($E2068 = "", "", VLOOKUP($E2068,'[1]levels of intervention'!$A$1:$B$12,2,FALSE))</f>
        <v>tertiary</v>
      </c>
      <c r="G2068" s="789"/>
      <c r="H2068" s="789" t="s">
        <v>2967</v>
      </c>
      <c r="I2068" s="789" t="s">
        <v>1358</v>
      </c>
      <c r="J2068" s="789"/>
      <c r="K2068" s="789">
        <v>1</v>
      </c>
      <c r="L2068" s="789"/>
      <c r="M2068" s="789" t="s">
        <v>2997</v>
      </c>
      <c r="N2068" s="789"/>
      <c r="O2068" s="789">
        <v>1</v>
      </c>
      <c r="P2068" s="789"/>
      <c r="Q2068" s="789">
        <v>0</v>
      </c>
      <c r="R2068" s="789"/>
      <c r="S2068" s="790">
        <f t="shared" si="36"/>
        <v>1</v>
      </c>
      <c r="T2068" s="789"/>
      <c r="U2068" s="789"/>
    </row>
    <row r="2069" spans="1:21" ht="18" thickBot="1">
      <c r="A2069" s="785" t="s">
        <v>190</v>
      </c>
      <c r="B2069" s="786"/>
      <c r="C2069" s="787" t="s">
        <v>804</v>
      </c>
      <c r="D2069" s="787" t="s">
        <v>804</v>
      </c>
      <c r="E2069" s="787" t="s">
        <v>2162</v>
      </c>
      <c r="F2069" s="787" t="str">
        <f>IF($E2069 = "", "", VLOOKUP($E2069,'[1]levels of intervention'!$A$1:$B$12,2,FALSE))</f>
        <v>tertiary</v>
      </c>
      <c r="G2069" s="789"/>
      <c r="H2069" s="789" t="s">
        <v>3014</v>
      </c>
      <c r="I2069" s="789" t="s">
        <v>1358</v>
      </c>
      <c r="J2069" s="789"/>
      <c r="K2069" s="789">
        <v>1</v>
      </c>
      <c r="L2069" s="789"/>
      <c r="M2069" s="789" t="s">
        <v>2980</v>
      </c>
      <c r="N2069" s="789"/>
      <c r="O2069" s="789">
        <v>1</v>
      </c>
      <c r="P2069" s="789"/>
      <c r="Q2069" s="789">
        <v>0</v>
      </c>
      <c r="R2069" s="789"/>
      <c r="S2069" s="790">
        <f t="shared" si="36"/>
        <v>1</v>
      </c>
      <c r="T2069" s="789"/>
      <c r="U2069" s="789"/>
    </row>
    <row r="2070" spans="1:21" ht="18" thickBot="1">
      <c r="A2070" s="785" t="s">
        <v>190</v>
      </c>
      <c r="B2070" s="786"/>
      <c r="C2070" s="787" t="s">
        <v>804</v>
      </c>
      <c r="D2070" s="787"/>
      <c r="E2070" s="787" t="s">
        <v>2162</v>
      </c>
      <c r="F2070" s="787" t="str">
        <f>IF($E2070 = "", "", VLOOKUP($E2070,'[1]levels of intervention'!$A$1:$B$12,2,FALSE))</f>
        <v>tertiary</v>
      </c>
      <c r="G2070" s="789"/>
      <c r="H2070" s="789" t="s">
        <v>3015</v>
      </c>
      <c r="I2070" s="789" t="s">
        <v>1358</v>
      </c>
      <c r="J2070" s="789"/>
      <c r="K2070" s="789">
        <v>1</v>
      </c>
      <c r="L2070" s="789"/>
      <c r="M2070" s="789"/>
      <c r="N2070" s="789"/>
      <c r="O2070" s="789">
        <v>1</v>
      </c>
      <c r="P2070" s="789"/>
      <c r="Q2070" s="789">
        <v>0</v>
      </c>
      <c r="R2070" s="789"/>
      <c r="S2070" s="790">
        <f t="shared" si="36"/>
        <v>1</v>
      </c>
      <c r="T2070" s="789"/>
      <c r="U2070" s="789"/>
    </row>
    <row r="2071" spans="1:21" ht="18" thickBot="1">
      <c r="A2071" s="785" t="s">
        <v>190</v>
      </c>
      <c r="B2071" s="786"/>
      <c r="C2071" s="787" t="s">
        <v>804</v>
      </c>
      <c r="D2071" s="787"/>
      <c r="E2071" s="787" t="s">
        <v>2162</v>
      </c>
      <c r="F2071" s="787" t="str">
        <f>IF($E2071 = "", "", VLOOKUP($E2071,'[1]levels of intervention'!$A$1:$B$12,2,FALSE))</f>
        <v>tertiary</v>
      </c>
      <c r="G2071" s="789"/>
      <c r="H2071" s="789" t="s">
        <v>3016</v>
      </c>
      <c r="I2071" s="789" t="s">
        <v>1358</v>
      </c>
      <c r="J2071" s="789"/>
      <c r="K2071" s="789">
        <v>1</v>
      </c>
      <c r="L2071" s="789"/>
      <c r="M2071" s="789"/>
      <c r="N2071" s="789"/>
      <c r="O2071" s="789">
        <v>1</v>
      </c>
      <c r="P2071" s="789"/>
      <c r="Q2071" s="789">
        <v>0</v>
      </c>
      <c r="R2071" s="789"/>
      <c r="S2071" s="790">
        <f t="shared" si="36"/>
        <v>1</v>
      </c>
      <c r="T2071" s="789"/>
      <c r="U2071" s="789"/>
    </row>
    <row r="2072" spans="1:21" ht="18" thickBot="1">
      <c r="A2072" s="785" t="s">
        <v>190</v>
      </c>
      <c r="B2072" s="786"/>
      <c r="C2072" s="787" t="s">
        <v>804</v>
      </c>
      <c r="D2072" s="787"/>
      <c r="E2072" s="787" t="s">
        <v>2162</v>
      </c>
      <c r="F2072" s="787" t="str">
        <f>IF($E2072 = "", "", VLOOKUP($E2072,'[1]levels of intervention'!$A$1:$B$12,2,FALSE))</f>
        <v>tertiary</v>
      </c>
      <c r="G2072" s="789"/>
      <c r="H2072" s="789" t="s">
        <v>3017</v>
      </c>
      <c r="I2072" s="789" t="s">
        <v>1358</v>
      </c>
      <c r="J2072" s="789"/>
      <c r="K2072" s="789">
        <v>1</v>
      </c>
      <c r="L2072" s="789"/>
      <c r="M2072" s="789"/>
      <c r="N2072" s="789"/>
      <c r="O2072" s="789">
        <v>1</v>
      </c>
      <c r="P2072" s="789"/>
      <c r="Q2072" s="789">
        <v>0</v>
      </c>
      <c r="R2072" s="789"/>
      <c r="S2072" s="790">
        <f t="shared" si="36"/>
        <v>1</v>
      </c>
      <c r="T2072" s="789"/>
      <c r="U2072" s="789"/>
    </row>
    <row r="2073" spans="1:21" ht="18" thickBot="1">
      <c r="A2073" s="785" t="s">
        <v>190</v>
      </c>
      <c r="B2073" s="786"/>
      <c r="C2073" s="787" t="s">
        <v>804</v>
      </c>
      <c r="D2073" s="787"/>
      <c r="E2073" s="787" t="s">
        <v>2162</v>
      </c>
      <c r="F2073" s="787" t="str">
        <f>IF($E2073 = "", "", VLOOKUP($E2073,'[1]levels of intervention'!$A$1:$B$12,2,FALSE))</f>
        <v>tertiary</v>
      </c>
      <c r="G2073" s="789"/>
      <c r="H2073" s="789" t="s">
        <v>3018</v>
      </c>
      <c r="I2073" s="789" t="s">
        <v>1358</v>
      </c>
      <c r="J2073" s="789"/>
      <c r="K2073" s="789">
        <v>1</v>
      </c>
      <c r="L2073" s="789"/>
      <c r="M2073" s="789"/>
      <c r="N2073" s="789"/>
      <c r="O2073" s="789">
        <v>1</v>
      </c>
      <c r="P2073" s="789"/>
      <c r="Q2073" s="789">
        <v>0</v>
      </c>
      <c r="R2073" s="789"/>
      <c r="S2073" s="790">
        <f t="shared" si="36"/>
        <v>1</v>
      </c>
      <c r="T2073" s="789"/>
      <c r="U2073" s="789"/>
    </row>
    <row r="2074" spans="1:21" ht="18" thickBot="1">
      <c r="A2074" s="785" t="s">
        <v>190</v>
      </c>
      <c r="B2074" s="786"/>
      <c r="C2074" s="787" t="s">
        <v>804</v>
      </c>
      <c r="D2074" s="787"/>
      <c r="E2074" s="787" t="s">
        <v>2162</v>
      </c>
      <c r="F2074" s="787" t="str">
        <f>IF($E2074 = "", "", VLOOKUP($E2074,'[1]levels of intervention'!$A$1:$B$12,2,FALSE))</f>
        <v>tertiary</v>
      </c>
      <c r="G2074" s="789"/>
      <c r="H2074" s="789" t="s">
        <v>3019</v>
      </c>
      <c r="I2074" s="789" t="s">
        <v>1358</v>
      </c>
      <c r="J2074" s="789"/>
      <c r="K2074" s="789">
        <v>1</v>
      </c>
      <c r="L2074" s="789"/>
      <c r="M2074" s="789"/>
      <c r="N2074" s="789"/>
      <c r="O2074" s="789">
        <v>1</v>
      </c>
      <c r="P2074" s="789"/>
      <c r="Q2074" s="789">
        <v>0</v>
      </c>
      <c r="R2074" s="789"/>
      <c r="S2074" s="790">
        <f t="shared" si="36"/>
        <v>1</v>
      </c>
      <c r="T2074" s="789"/>
      <c r="U2074" s="789"/>
    </row>
    <row r="2075" spans="1:21" ht="18" thickBot="1">
      <c r="A2075" s="785" t="s">
        <v>190</v>
      </c>
      <c r="B2075" s="786"/>
      <c r="C2075" s="787" t="s">
        <v>804</v>
      </c>
      <c r="D2075" s="787"/>
      <c r="E2075" s="787" t="s">
        <v>2162</v>
      </c>
      <c r="F2075" s="787" t="str">
        <f>IF($E2075 = "", "", VLOOKUP($E2075,'[1]levels of intervention'!$A$1:$B$12,2,FALSE))</f>
        <v>tertiary</v>
      </c>
      <c r="G2075" s="789"/>
      <c r="H2075" s="789" t="s">
        <v>3020</v>
      </c>
      <c r="I2075" s="789" t="s">
        <v>1358</v>
      </c>
      <c r="J2075" s="789"/>
      <c r="K2075" s="789">
        <v>1</v>
      </c>
      <c r="L2075" s="789"/>
      <c r="M2075" s="789" t="s">
        <v>2997</v>
      </c>
      <c r="N2075" s="789"/>
      <c r="O2075" s="789">
        <v>1</v>
      </c>
      <c r="P2075" s="789"/>
      <c r="Q2075" s="789">
        <v>0</v>
      </c>
      <c r="R2075" s="789"/>
      <c r="S2075" s="790">
        <f t="shared" si="36"/>
        <v>1</v>
      </c>
      <c r="T2075" s="789"/>
      <c r="U2075" s="789"/>
    </row>
    <row r="2076" spans="1:21" ht="18" thickBot="1">
      <c r="A2076" s="785" t="s">
        <v>190</v>
      </c>
      <c r="B2076" s="786"/>
      <c r="C2076" s="787" t="s">
        <v>804</v>
      </c>
      <c r="D2076" s="787"/>
      <c r="E2076" s="787" t="s">
        <v>2162</v>
      </c>
      <c r="F2076" s="787" t="str">
        <f>IF($E2076 = "", "", VLOOKUP($E2076,'[1]levels of intervention'!$A$1:$B$12,2,FALSE))</f>
        <v>tertiary</v>
      </c>
      <c r="G2076" s="789"/>
      <c r="H2076" s="789" t="s">
        <v>3021</v>
      </c>
      <c r="I2076" s="789" t="s">
        <v>1358</v>
      </c>
      <c r="J2076" s="789"/>
      <c r="K2076" s="789">
        <v>1</v>
      </c>
      <c r="L2076" s="789"/>
      <c r="M2076" s="789" t="s">
        <v>2997</v>
      </c>
      <c r="N2076" s="789"/>
      <c r="O2076" s="789">
        <v>1</v>
      </c>
      <c r="P2076" s="789"/>
      <c r="Q2076" s="789">
        <v>0</v>
      </c>
      <c r="R2076" s="789"/>
      <c r="S2076" s="790">
        <f t="shared" si="36"/>
        <v>1</v>
      </c>
      <c r="T2076" s="789"/>
      <c r="U2076" s="789"/>
    </row>
    <row r="2077" spans="1:21" ht="16.2" thickBot="1">
      <c r="A2077" s="797" t="s">
        <v>190</v>
      </c>
      <c r="B2077" s="797"/>
      <c r="C2077" s="787" t="s">
        <v>804</v>
      </c>
      <c r="D2077" s="797"/>
      <c r="E2077" s="797" t="s">
        <v>2162</v>
      </c>
      <c r="F2077" s="787" t="str">
        <f>IF($E2077 = "", "", VLOOKUP($E2077,'[1]levels of intervention'!$A$1:$B$12,2,FALSE))</f>
        <v>tertiary</v>
      </c>
      <c r="G2077" s="797"/>
      <c r="H2077" s="797" t="s">
        <v>3013</v>
      </c>
      <c r="I2077" s="797" t="s">
        <v>1358</v>
      </c>
      <c r="J2077" s="797"/>
      <c r="K2077" s="797"/>
      <c r="L2077" s="797"/>
      <c r="M2077" s="798" t="s">
        <v>2960</v>
      </c>
      <c r="N2077" s="797"/>
      <c r="O2077" s="797">
        <v>0</v>
      </c>
      <c r="P2077" s="797"/>
      <c r="Q2077" s="797">
        <v>0</v>
      </c>
      <c r="R2077" s="797"/>
      <c r="S2077" s="790">
        <f t="shared" si="36"/>
        <v>1</v>
      </c>
      <c r="T2077" s="797"/>
      <c r="U2077" s="797"/>
    </row>
    <row r="2078" spans="1:21" ht="78.599999999999994" thickBot="1">
      <c r="A2078" s="785" t="s">
        <v>190</v>
      </c>
      <c r="B2078" s="786"/>
      <c r="C2078" s="787" t="s">
        <v>804</v>
      </c>
      <c r="D2078" s="787"/>
      <c r="E2078" s="787" t="s">
        <v>2162</v>
      </c>
      <c r="F2078" s="787" t="str">
        <f>IF($E2078 = "", "", VLOOKUP($E2078,'[1]levels of intervention'!$A$1:$B$12,2,FALSE))</f>
        <v>tertiary</v>
      </c>
      <c r="G2078" s="789"/>
      <c r="H2078" s="789" t="s">
        <v>897</v>
      </c>
      <c r="I2078" s="789" t="s">
        <v>1331</v>
      </c>
      <c r="J2078" s="789"/>
      <c r="K2078" s="789">
        <v>1</v>
      </c>
      <c r="L2078" s="789"/>
      <c r="M2078" s="789"/>
      <c r="N2078" s="789"/>
      <c r="O2078" s="789">
        <v>1</v>
      </c>
      <c r="P2078" s="789">
        <v>35.622799999999998</v>
      </c>
      <c r="Q2078" s="789">
        <v>35.619999999999997</v>
      </c>
      <c r="R2078" s="789"/>
      <c r="S2078" s="790">
        <f t="shared" si="36"/>
        <v>1</v>
      </c>
      <c r="T2078" s="789"/>
      <c r="U2078" s="789"/>
    </row>
    <row r="2079" spans="1:21" ht="16.2" thickBot="1">
      <c r="A2079" s="797" t="s">
        <v>190</v>
      </c>
      <c r="B2079" s="797"/>
      <c r="C2079" s="787" t="s">
        <v>804</v>
      </c>
      <c r="D2079" s="797"/>
      <c r="E2079" s="797" t="s">
        <v>2162</v>
      </c>
      <c r="F2079" s="787" t="str">
        <f>IF($E2079 = "", "", VLOOKUP($E2079,'[1]levels of intervention'!$A$1:$B$12,2,FALSE))</f>
        <v>tertiary</v>
      </c>
      <c r="G2079" s="797"/>
      <c r="H2079" s="797" t="s">
        <v>2711</v>
      </c>
      <c r="I2079" s="797" t="s">
        <v>1358</v>
      </c>
      <c r="J2079" s="797"/>
      <c r="K2079" s="797"/>
      <c r="L2079" s="797"/>
      <c r="M2079" s="798" t="s">
        <v>2977</v>
      </c>
      <c r="N2079" s="797"/>
      <c r="O2079" s="797">
        <v>0</v>
      </c>
      <c r="P2079" s="797"/>
      <c r="Q2079" s="797">
        <v>0</v>
      </c>
      <c r="R2079" s="797"/>
      <c r="S2079" s="790">
        <f t="shared" si="36"/>
        <v>1</v>
      </c>
      <c r="T2079" s="797"/>
      <c r="U2079" s="797"/>
    </row>
    <row r="2080" spans="1:21" ht="16.2" thickBot="1">
      <c r="A2080" s="797" t="s">
        <v>190</v>
      </c>
      <c r="B2080" s="797"/>
      <c r="C2080" s="787" t="s">
        <v>804</v>
      </c>
      <c r="D2080" s="797" t="s">
        <v>2998</v>
      </c>
      <c r="E2080" s="797" t="s">
        <v>2162</v>
      </c>
      <c r="F2080" s="787" t="str">
        <f>IF($E2080 = "", "", VLOOKUP($E2080,'[1]levels of intervention'!$A$1:$B$12,2,FALSE))</f>
        <v>tertiary</v>
      </c>
      <c r="G2080" s="797"/>
      <c r="H2080" s="797" t="s">
        <v>2999</v>
      </c>
      <c r="I2080" s="797" t="s">
        <v>1358</v>
      </c>
      <c r="J2080" s="797"/>
      <c r="K2080" s="797"/>
      <c r="L2080" s="797"/>
      <c r="M2080" s="797"/>
      <c r="N2080" s="797"/>
      <c r="O2080" s="797">
        <v>0</v>
      </c>
      <c r="P2080" s="797"/>
      <c r="Q2080" s="797">
        <v>0</v>
      </c>
      <c r="R2080" s="797"/>
      <c r="S2080" s="790">
        <f t="shared" si="36"/>
        <v>1</v>
      </c>
      <c r="T2080" s="797"/>
      <c r="U2080" s="797"/>
    </row>
    <row r="2081" spans="1:21" ht="16.2" thickBot="1">
      <c r="A2081" s="797" t="s">
        <v>190</v>
      </c>
      <c r="B2081" s="797"/>
      <c r="C2081" s="787" t="s">
        <v>804</v>
      </c>
      <c r="D2081" s="797"/>
      <c r="E2081" s="797" t="s">
        <v>2162</v>
      </c>
      <c r="F2081" s="787" t="str">
        <f>IF($E2081 = "", "", VLOOKUP($E2081,'[1]levels of intervention'!$A$1:$B$12,2,FALSE))</f>
        <v>tertiary</v>
      </c>
      <c r="G2081" s="797"/>
      <c r="H2081" s="797" t="s">
        <v>3022</v>
      </c>
      <c r="I2081" s="797" t="s">
        <v>1358</v>
      </c>
      <c r="J2081" s="797"/>
      <c r="K2081" s="797"/>
      <c r="L2081" s="797"/>
      <c r="M2081" s="797"/>
      <c r="N2081" s="797"/>
      <c r="O2081" s="797">
        <v>0</v>
      </c>
      <c r="P2081" s="797"/>
      <c r="Q2081" s="797">
        <v>0</v>
      </c>
      <c r="R2081" s="797"/>
      <c r="S2081" s="790">
        <f t="shared" si="36"/>
        <v>1</v>
      </c>
      <c r="T2081" s="797"/>
      <c r="U2081" s="797"/>
    </row>
    <row r="2082" spans="1:21" ht="31.8" thickBot="1">
      <c r="A2082" s="797" t="s">
        <v>190</v>
      </c>
      <c r="B2082" s="797" t="s">
        <v>3023</v>
      </c>
      <c r="C2082" s="816" t="s">
        <v>3024</v>
      </c>
      <c r="D2082" s="797" t="s">
        <v>3024</v>
      </c>
      <c r="E2082" s="798" t="s">
        <v>2605</v>
      </c>
      <c r="F2082" s="787" t="str">
        <f>IF($E2082 = "", "", VLOOKUP($E2082,'[1]levels of intervention'!$A$1:$B$12,2,FALSE))</f>
        <v>community/primary</v>
      </c>
      <c r="G2082" s="797"/>
      <c r="H2082" s="797" t="s">
        <v>3025</v>
      </c>
      <c r="I2082" s="797" t="s">
        <v>1358</v>
      </c>
      <c r="J2082" s="797"/>
      <c r="K2082" s="797"/>
      <c r="L2082" s="797"/>
      <c r="M2082" s="797"/>
      <c r="N2082" s="797"/>
      <c r="O2082" s="797">
        <v>0</v>
      </c>
      <c r="P2082" s="797"/>
      <c r="Q2082" s="797">
        <v>0</v>
      </c>
      <c r="R2082" s="797"/>
      <c r="S2082" s="790">
        <f t="shared" si="36"/>
        <v>1</v>
      </c>
      <c r="T2082" s="797"/>
      <c r="U2082" s="797"/>
    </row>
    <row r="2083" spans="1:21" ht="16.2" thickBot="1">
      <c r="A2083" s="797" t="s">
        <v>190</v>
      </c>
      <c r="B2083" s="797"/>
      <c r="C2083" s="816" t="s">
        <v>3024</v>
      </c>
      <c r="D2083" s="797"/>
      <c r="E2083" s="797"/>
      <c r="F2083" s="787" t="str">
        <f>IF($E2083 = "", "", VLOOKUP($E2083,'[1]levels of intervention'!$A$1:$B$12,2,FALSE))</f>
        <v/>
      </c>
      <c r="G2083" s="797"/>
      <c r="H2083" s="797" t="s">
        <v>3026</v>
      </c>
      <c r="I2083" s="797" t="s">
        <v>1358</v>
      </c>
      <c r="J2083" s="797"/>
      <c r="K2083" s="797"/>
      <c r="L2083" s="797"/>
      <c r="M2083" s="797"/>
      <c r="N2083" s="797"/>
      <c r="O2083" s="797">
        <v>0</v>
      </c>
      <c r="P2083" s="797"/>
      <c r="Q2083" s="797">
        <v>0</v>
      </c>
      <c r="R2083" s="797"/>
      <c r="S2083" s="790">
        <f t="shared" si="36"/>
        <v>1</v>
      </c>
      <c r="T2083" s="797"/>
      <c r="U2083" s="797"/>
    </row>
    <row r="2084" spans="1:21" ht="16.2" thickBot="1">
      <c r="A2084" s="797" t="s">
        <v>190</v>
      </c>
      <c r="B2084" s="797"/>
      <c r="C2084" s="816" t="s">
        <v>3024</v>
      </c>
      <c r="D2084" s="797"/>
      <c r="E2084" s="797"/>
      <c r="F2084" s="787" t="str">
        <f>IF($E2084 = "", "", VLOOKUP($E2084,'[1]levels of intervention'!$A$1:$B$12,2,FALSE))</f>
        <v/>
      </c>
      <c r="G2084" s="797"/>
      <c r="H2084" s="797" t="s">
        <v>3027</v>
      </c>
      <c r="I2084" s="797" t="s">
        <v>1358</v>
      </c>
      <c r="J2084" s="797"/>
      <c r="K2084" s="797"/>
      <c r="L2084" s="797"/>
      <c r="M2084" s="797"/>
      <c r="N2084" s="797"/>
      <c r="O2084" s="797">
        <v>0</v>
      </c>
      <c r="P2084" s="797"/>
      <c r="Q2084" s="797">
        <v>0</v>
      </c>
      <c r="R2084" s="797"/>
      <c r="S2084" s="790">
        <f t="shared" si="36"/>
        <v>1</v>
      </c>
      <c r="T2084" s="797"/>
      <c r="U2084" s="797"/>
    </row>
    <row r="2085" spans="1:21" ht="18" thickBot="1">
      <c r="A2085" s="785" t="s">
        <v>190</v>
      </c>
      <c r="B2085" s="786"/>
      <c r="C2085" s="816" t="s">
        <v>3024</v>
      </c>
      <c r="D2085" s="787"/>
      <c r="E2085" s="787"/>
      <c r="F2085" s="787" t="str">
        <f>IF($E2085 = "", "", VLOOKUP($E2085,'[1]levels of intervention'!$A$1:$B$12,2,FALSE))</f>
        <v/>
      </c>
      <c r="G2085" s="789"/>
      <c r="H2085" s="789" t="s">
        <v>2993</v>
      </c>
      <c r="I2085" s="789" t="s">
        <v>1358</v>
      </c>
      <c r="J2085" s="789"/>
      <c r="K2085" s="789">
        <v>1</v>
      </c>
      <c r="L2085" s="789"/>
      <c r="M2085" s="789" t="s">
        <v>3028</v>
      </c>
      <c r="N2085" s="789"/>
      <c r="O2085" s="789">
        <v>1</v>
      </c>
      <c r="P2085" s="789"/>
      <c r="Q2085" s="789">
        <v>0</v>
      </c>
      <c r="R2085" s="789"/>
      <c r="S2085" s="790">
        <f t="shared" si="36"/>
        <v>1</v>
      </c>
      <c r="T2085" s="789"/>
      <c r="U2085" s="789"/>
    </row>
    <row r="2086" spans="1:21" ht="18" thickBot="1">
      <c r="A2086" s="785" t="s">
        <v>190</v>
      </c>
      <c r="B2086" s="786"/>
      <c r="C2086" s="816" t="s">
        <v>3024</v>
      </c>
      <c r="D2086" s="787"/>
      <c r="E2086" s="787"/>
      <c r="F2086" s="787" t="str">
        <f>IF($E2086 = "", "", VLOOKUP($E2086,'[1]levels of intervention'!$A$1:$B$12,2,FALSE))</f>
        <v/>
      </c>
      <c r="G2086" s="789"/>
      <c r="H2086" s="789" t="s">
        <v>1300</v>
      </c>
      <c r="I2086" s="789" t="s">
        <v>1358</v>
      </c>
      <c r="J2086" s="789"/>
      <c r="K2086" s="789">
        <v>1</v>
      </c>
      <c r="L2086" s="789"/>
      <c r="M2086" s="789" t="s">
        <v>2997</v>
      </c>
      <c r="N2086" s="789"/>
      <c r="O2086" s="789">
        <v>1</v>
      </c>
      <c r="P2086" s="789"/>
      <c r="Q2086" s="789">
        <v>0</v>
      </c>
      <c r="R2086" s="789"/>
      <c r="S2086" s="790">
        <f t="shared" si="36"/>
        <v>1</v>
      </c>
      <c r="T2086" s="789"/>
      <c r="U2086" s="789"/>
    </row>
    <row r="2087" spans="1:21" ht="31.8" thickBot="1">
      <c r="A2087" s="785" t="s">
        <v>190</v>
      </c>
      <c r="B2087" s="786"/>
      <c r="C2087" s="816" t="s">
        <v>3024</v>
      </c>
      <c r="D2087" s="787"/>
      <c r="E2087" s="787"/>
      <c r="F2087" s="787" t="str">
        <f>IF($E2087 = "", "", VLOOKUP($E2087,'[1]levels of intervention'!$A$1:$B$12,2,FALSE))</f>
        <v/>
      </c>
      <c r="G2087" s="789"/>
      <c r="H2087" s="789" t="s">
        <v>1178</v>
      </c>
      <c r="I2087" s="789" t="s">
        <v>1358</v>
      </c>
      <c r="J2087" s="789"/>
      <c r="K2087" s="789">
        <v>1</v>
      </c>
      <c r="L2087" s="789"/>
      <c r="M2087" s="789"/>
      <c r="N2087" s="789"/>
      <c r="O2087" s="789">
        <v>1</v>
      </c>
      <c r="P2087" s="789"/>
      <c r="Q2087" s="789">
        <v>0</v>
      </c>
      <c r="R2087" s="789"/>
      <c r="S2087" s="790">
        <f t="shared" si="36"/>
        <v>1</v>
      </c>
      <c r="T2087" s="789"/>
      <c r="U2087" s="789"/>
    </row>
    <row r="2088" spans="1:21" ht="18" thickBot="1">
      <c r="A2088" s="785" t="s">
        <v>190</v>
      </c>
      <c r="B2088" s="786"/>
      <c r="C2088" s="816" t="s">
        <v>3024</v>
      </c>
      <c r="D2088" s="787"/>
      <c r="E2088" s="787"/>
      <c r="F2088" s="787" t="str">
        <f>IF($E2088 = "", "", VLOOKUP($E2088,'[1]levels of intervention'!$A$1:$B$12,2,FALSE))</f>
        <v/>
      </c>
      <c r="G2088" s="789"/>
      <c r="H2088" s="789" t="s">
        <v>1301</v>
      </c>
      <c r="I2088" s="789" t="s">
        <v>1358</v>
      </c>
      <c r="J2088" s="789"/>
      <c r="K2088" s="789">
        <v>1</v>
      </c>
      <c r="L2088" s="789"/>
      <c r="M2088" s="789" t="s">
        <v>2997</v>
      </c>
      <c r="N2088" s="789"/>
      <c r="O2088" s="789">
        <v>1</v>
      </c>
      <c r="P2088" s="789"/>
      <c r="Q2088" s="789">
        <v>0</v>
      </c>
      <c r="R2088" s="789"/>
      <c r="S2088" s="790">
        <f t="shared" si="36"/>
        <v>1</v>
      </c>
      <c r="T2088" s="789"/>
      <c r="U2088" s="789"/>
    </row>
    <row r="2089" spans="1:21" ht="18" thickBot="1">
      <c r="A2089" s="785" t="s">
        <v>190</v>
      </c>
      <c r="B2089" s="786"/>
      <c r="C2089" s="816" t="s">
        <v>3024</v>
      </c>
      <c r="D2089" s="787"/>
      <c r="E2089" s="787"/>
      <c r="F2089" s="787" t="str">
        <f>IF($E2089 = "", "", VLOOKUP($E2089,'[1]levels of intervention'!$A$1:$B$12,2,FALSE))</f>
        <v/>
      </c>
      <c r="G2089" s="789"/>
      <c r="H2089" s="789" t="s">
        <v>3029</v>
      </c>
      <c r="I2089" s="789" t="s">
        <v>1358</v>
      </c>
      <c r="J2089" s="789"/>
      <c r="K2089" s="789">
        <v>1</v>
      </c>
      <c r="L2089" s="789"/>
      <c r="M2089" s="813" t="s">
        <v>3030</v>
      </c>
      <c r="N2089" s="789"/>
      <c r="O2089" s="789">
        <v>1</v>
      </c>
      <c r="P2089" s="789"/>
      <c r="Q2089" s="789">
        <v>0</v>
      </c>
      <c r="R2089" s="789"/>
      <c r="S2089" s="790">
        <f t="shared" si="36"/>
        <v>1</v>
      </c>
      <c r="T2089" s="789"/>
      <c r="U2089" s="789"/>
    </row>
    <row r="2090" spans="1:21" ht="18" thickBot="1">
      <c r="A2090" s="785" t="s">
        <v>190</v>
      </c>
      <c r="B2090" s="786"/>
      <c r="C2090" s="816" t="s">
        <v>3024</v>
      </c>
      <c r="D2090" s="787"/>
      <c r="E2090" s="787"/>
      <c r="F2090" s="787" t="str">
        <f>IF($E2090 = "", "", VLOOKUP($E2090,'[1]levels of intervention'!$A$1:$B$12,2,FALSE))</f>
        <v/>
      </c>
      <c r="G2090" s="789"/>
      <c r="H2090" s="789" t="s">
        <v>2992</v>
      </c>
      <c r="I2090" s="789" t="s">
        <v>1358</v>
      </c>
      <c r="J2090" s="789"/>
      <c r="K2090" s="789">
        <v>1</v>
      </c>
      <c r="L2090" s="789"/>
      <c r="M2090" s="813" t="s">
        <v>3030</v>
      </c>
      <c r="N2090" s="789"/>
      <c r="O2090" s="789">
        <v>1</v>
      </c>
      <c r="P2090" s="789"/>
      <c r="Q2090" s="789">
        <v>0</v>
      </c>
      <c r="R2090" s="789"/>
      <c r="S2090" s="790">
        <f t="shared" si="36"/>
        <v>1</v>
      </c>
      <c r="T2090" s="789"/>
      <c r="U2090" s="789"/>
    </row>
    <row r="2091" spans="1:21" ht="31.8" thickBot="1">
      <c r="A2091" s="785" t="s">
        <v>190</v>
      </c>
      <c r="B2091" s="786"/>
      <c r="C2091" s="816" t="s">
        <v>3024</v>
      </c>
      <c r="D2091" s="787"/>
      <c r="E2091" s="787"/>
      <c r="F2091" s="787" t="str">
        <f>IF($E2091 = "", "", VLOOKUP($E2091,'[1]levels of intervention'!$A$1:$B$12,2,FALSE))</f>
        <v/>
      </c>
      <c r="G2091" s="789"/>
      <c r="H2091" s="789" t="s">
        <v>3031</v>
      </c>
      <c r="I2091" s="789" t="s">
        <v>1358</v>
      </c>
      <c r="J2091" s="789"/>
      <c r="K2091" s="789">
        <v>1</v>
      </c>
      <c r="L2091" s="789"/>
      <c r="M2091" s="813" t="s">
        <v>3032</v>
      </c>
      <c r="N2091" s="789"/>
      <c r="O2091" s="789">
        <v>1</v>
      </c>
      <c r="P2091" s="789"/>
      <c r="Q2091" s="789">
        <v>0</v>
      </c>
      <c r="R2091" s="789"/>
      <c r="S2091" s="790">
        <f t="shared" si="36"/>
        <v>1</v>
      </c>
      <c r="T2091" s="789"/>
      <c r="U2091" s="789"/>
    </row>
    <row r="2092" spans="1:21" ht="18" thickBot="1">
      <c r="A2092" s="785" t="s">
        <v>190</v>
      </c>
      <c r="B2092" s="786"/>
      <c r="C2092" s="816" t="s">
        <v>3024</v>
      </c>
      <c r="D2092" s="787"/>
      <c r="E2092" s="787"/>
      <c r="F2092" s="787" t="str">
        <f>IF($E2092 = "", "", VLOOKUP($E2092,'[1]levels of intervention'!$A$1:$B$12,2,FALSE))</f>
        <v/>
      </c>
      <c r="G2092" s="789"/>
      <c r="H2092" s="789" t="s">
        <v>3033</v>
      </c>
      <c r="I2092" s="789" t="s">
        <v>1358</v>
      </c>
      <c r="J2092" s="789"/>
      <c r="K2092" s="789">
        <v>1</v>
      </c>
      <c r="L2092" s="789"/>
      <c r="M2092" s="813" t="s">
        <v>3030</v>
      </c>
      <c r="N2092" s="789"/>
      <c r="O2092" s="789">
        <v>1</v>
      </c>
      <c r="P2092" s="789"/>
      <c r="Q2092" s="789">
        <v>0</v>
      </c>
      <c r="R2092" s="789"/>
      <c r="S2092" s="790">
        <f t="shared" si="36"/>
        <v>1</v>
      </c>
      <c r="T2092" s="789"/>
      <c r="U2092" s="789"/>
    </row>
    <row r="2093" spans="1:21" ht="18" thickBot="1">
      <c r="A2093" s="785" t="s">
        <v>190</v>
      </c>
      <c r="B2093" s="786"/>
      <c r="C2093" s="816" t="s">
        <v>3024</v>
      </c>
      <c r="D2093" s="787"/>
      <c r="E2093" s="787"/>
      <c r="F2093" s="787" t="str">
        <f>IF($E2093 = "", "", VLOOKUP($E2093,'[1]levels of intervention'!$A$1:$B$12,2,FALSE))</f>
        <v/>
      </c>
      <c r="G2093" s="789"/>
      <c r="H2093" s="789" t="s">
        <v>2995</v>
      </c>
      <c r="I2093" s="789" t="s">
        <v>1358</v>
      </c>
      <c r="J2093" s="789"/>
      <c r="K2093" s="789">
        <v>1</v>
      </c>
      <c r="L2093" s="789"/>
      <c r="M2093" s="813" t="s">
        <v>3030</v>
      </c>
      <c r="N2093" s="789"/>
      <c r="O2093" s="789">
        <v>1</v>
      </c>
      <c r="P2093" s="789"/>
      <c r="Q2093" s="789">
        <v>0</v>
      </c>
      <c r="R2093" s="789"/>
      <c r="S2093" s="790">
        <f t="shared" si="36"/>
        <v>1</v>
      </c>
      <c r="T2093" s="789"/>
      <c r="U2093" s="789"/>
    </row>
    <row r="2094" spans="1:21" ht="18" thickBot="1">
      <c r="A2094" s="785" t="s">
        <v>190</v>
      </c>
      <c r="B2094" s="786"/>
      <c r="C2094" s="816" t="s">
        <v>3024</v>
      </c>
      <c r="D2094" s="787"/>
      <c r="E2094" s="787"/>
      <c r="F2094" s="787" t="str">
        <f>IF($E2094 = "", "", VLOOKUP($E2094,'[1]levels of intervention'!$A$1:$B$12,2,FALSE))</f>
        <v/>
      </c>
      <c r="G2094" s="789"/>
      <c r="H2094" s="789" t="s">
        <v>3034</v>
      </c>
      <c r="I2094" s="789" t="s">
        <v>1358</v>
      </c>
      <c r="J2094" s="789"/>
      <c r="K2094" s="789">
        <v>2</v>
      </c>
      <c r="L2094" s="789"/>
      <c r="M2094" s="789" t="s">
        <v>3035</v>
      </c>
      <c r="N2094" s="789"/>
      <c r="O2094" s="789">
        <v>2</v>
      </c>
      <c r="P2094" s="789"/>
      <c r="Q2094" s="789">
        <v>0</v>
      </c>
      <c r="R2094" s="789"/>
      <c r="S2094" s="790">
        <f t="shared" si="36"/>
        <v>1</v>
      </c>
      <c r="T2094" s="789"/>
      <c r="U2094" s="789"/>
    </row>
    <row r="2095" spans="1:21" ht="18" thickBot="1">
      <c r="A2095" s="785" t="s">
        <v>190</v>
      </c>
      <c r="B2095" s="786"/>
      <c r="C2095" s="816" t="s">
        <v>3024</v>
      </c>
      <c r="D2095" s="787"/>
      <c r="E2095" s="787"/>
      <c r="F2095" s="787" t="str">
        <f>IF($E2095 = "", "", VLOOKUP($E2095,'[1]levels of intervention'!$A$1:$B$12,2,FALSE))</f>
        <v/>
      </c>
      <c r="G2095" s="789"/>
      <c r="H2095" s="789" t="s">
        <v>2711</v>
      </c>
      <c r="I2095" s="789" t="s">
        <v>1358</v>
      </c>
      <c r="J2095" s="789"/>
      <c r="K2095" s="789" t="s">
        <v>2976</v>
      </c>
      <c r="L2095" s="789"/>
      <c r="M2095" s="789" t="s">
        <v>3036</v>
      </c>
      <c r="N2095" s="789"/>
      <c r="O2095" s="789">
        <v>0</v>
      </c>
      <c r="P2095" s="789"/>
      <c r="Q2095" s="789">
        <v>0</v>
      </c>
      <c r="R2095" s="789"/>
      <c r="S2095" s="790">
        <f t="shared" si="36"/>
        <v>1</v>
      </c>
      <c r="T2095" s="789"/>
      <c r="U2095" s="789"/>
    </row>
    <row r="2096" spans="1:21" ht="18" thickBot="1">
      <c r="A2096" s="785" t="s">
        <v>190</v>
      </c>
      <c r="B2096" s="786"/>
      <c r="C2096" s="816" t="s">
        <v>3024</v>
      </c>
      <c r="D2096" s="787"/>
      <c r="E2096" s="787"/>
      <c r="F2096" s="787" t="str">
        <f>IF($E2096 = "", "", VLOOKUP($E2096,'[1]levels of intervention'!$A$1:$B$12,2,FALSE))</f>
        <v/>
      </c>
      <c r="G2096" s="789"/>
      <c r="H2096" s="789" t="s">
        <v>2416</v>
      </c>
      <c r="I2096" s="789" t="s">
        <v>1358</v>
      </c>
      <c r="J2096" s="789"/>
      <c r="K2096" s="789" t="s">
        <v>2976</v>
      </c>
      <c r="L2096" s="789"/>
      <c r="M2096" s="789" t="s">
        <v>3036</v>
      </c>
      <c r="N2096" s="789"/>
      <c r="O2096" s="789">
        <v>0</v>
      </c>
      <c r="P2096" s="789"/>
      <c r="Q2096" s="789">
        <v>0</v>
      </c>
      <c r="R2096" s="789"/>
      <c r="S2096" s="790">
        <f t="shared" si="36"/>
        <v>1</v>
      </c>
      <c r="T2096" s="789"/>
      <c r="U2096" s="789"/>
    </row>
    <row r="2097" spans="1:21" ht="18" thickBot="1">
      <c r="A2097" s="785" t="s">
        <v>190</v>
      </c>
      <c r="B2097" s="786"/>
      <c r="C2097" s="816" t="s">
        <v>3024</v>
      </c>
      <c r="D2097" s="787"/>
      <c r="E2097" s="787"/>
      <c r="F2097" s="787" t="str">
        <f>IF($E2097 = "", "", VLOOKUP($E2097,'[1]levels of intervention'!$A$1:$B$12,2,FALSE))</f>
        <v/>
      </c>
      <c r="G2097" s="789"/>
      <c r="H2097" s="789" t="s">
        <v>2408</v>
      </c>
      <c r="I2097" s="789" t="s">
        <v>1358</v>
      </c>
      <c r="J2097" s="789"/>
      <c r="K2097" s="789" t="s">
        <v>2976</v>
      </c>
      <c r="L2097" s="789"/>
      <c r="M2097" s="789" t="s">
        <v>3036</v>
      </c>
      <c r="N2097" s="789"/>
      <c r="O2097" s="789">
        <v>0</v>
      </c>
      <c r="P2097" s="789"/>
      <c r="Q2097" s="789">
        <v>0</v>
      </c>
      <c r="R2097" s="789"/>
      <c r="S2097" s="790">
        <f t="shared" si="36"/>
        <v>1</v>
      </c>
      <c r="T2097" s="789"/>
      <c r="U2097" s="789"/>
    </row>
    <row r="2098" spans="1:21" ht="31.8" thickBot="1">
      <c r="A2098" s="797" t="s">
        <v>190</v>
      </c>
      <c r="B2098" s="797"/>
      <c r="C2098" s="816" t="s">
        <v>3037</v>
      </c>
      <c r="D2098" s="797" t="s">
        <v>3037</v>
      </c>
      <c r="E2098" s="798" t="s">
        <v>2605</v>
      </c>
      <c r="F2098" s="787" t="str">
        <f>IF($E2098 = "", "", VLOOKUP($E2098,'[1]levels of intervention'!$A$1:$B$12,2,FALSE))</f>
        <v>community/primary</v>
      </c>
      <c r="G2098" s="797"/>
      <c r="H2098" s="797" t="s">
        <v>1301</v>
      </c>
      <c r="I2098" s="797" t="s">
        <v>1358</v>
      </c>
      <c r="J2098" s="797"/>
      <c r="K2098" s="797"/>
      <c r="L2098" s="797"/>
      <c r="M2098" s="797"/>
      <c r="N2098" s="797"/>
      <c r="O2098" s="797">
        <v>0</v>
      </c>
      <c r="P2098" s="797"/>
      <c r="Q2098" s="797">
        <v>0</v>
      </c>
      <c r="R2098" s="797"/>
      <c r="S2098" s="790">
        <f t="shared" si="36"/>
        <v>1</v>
      </c>
      <c r="T2098" s="797"/>
      <c r="U2098" s="797"/>
    </row>
    <row r="2099" spans="1:21" ht="18" thickBot="1">
      <c r="A2099" s="785" t="s">
        <v>190</v>
      </c>
      <c r="B2099" s="786"/>
      <c r="C2099" s="816" t="s">
        <v>3037</v>
      </c>
      <c r="D2099" s="787"/>
      <c r="E2099" s="787"/>
      <c r="F2099" s="787" t="str">
        <f>IF($E2099 = "", "", VLOOKUP($E2099,'[1]levels of intervention'!$A$1:$B$12,2,FALSE))</f>
        <v/>
      </c>
      <c r="G2099" s="789"/>
      <c r="H2099" s="789" t="s">
        <v>3038</v>
      </c>
      <c r="I2099" s="789" t="s">
        <v>1358</v>
      </c>
      <c r="J2099" s="789"/>
      <c r="K2099" s="789">
        <v>1</v>
      </c>
      <c r="L2099" s="789"/>
      <c r="M2099" s="789"/>
      <c r="N2099" s="789"/>
      <c r="O2099" s="789">
        <v>1</v>
      </c>
      <c r="P2099" s="789"/>
      <c r="Q2099" s="789">
        <v>0</v>
      </c>
      <c r="R2099" s="789"/>
      <c r="S2099" s="790">
        <f t="shared" si="36"/>
        <v>1</v>
      </c>
      <c r="T2099" s="789"/>
      <c r="U2099" s="789"/>
    </row>
    <row r="2100" spans="1:21" ht="31.8" thickBot="1">
      <c r="A2100" s="785" t="s">
        <v>190</v>
      </c>
      <c r="B2100" s="786"/>
      <c r="C2100" s="816" t="s">
        <v>3037</v>
      </c>
      <c r="D2100" s="787"/>
      <c r="E2100" s="787"/>
      <c r="F2100" s="787" t="str">
        <f>IF($E2100 = "", "", VLOOKUP($E2100,'[1]levels of intervention'!$A$1:$B$12,2,FALSE))</f>
        <v/>
      </c>
      <c r="G2100" s="789"/>
      <c r="H2100" s="789" t="s">
        <v>1178</v>
      </c>
      <c r="I2100" s="789" t="s">
        <v>1358</v>
      </c>
      <c r="J2100" s="789"/>
      <c r="K2100" s="789">
        <v>1</v>
      </c>
      <c r="L2100" s="789"/>
      <c r="M2100" s="789"/>
      <c r="N2100" s="789"/>
      <c r="O2100" s="789">
        <v>1</v>
      </c>
      <c r="P2100" s="789"/>
      <c r="Q2100" s="789">
        <v>0</v>
      </c>
      <c r="R2100" s="789"/>
      <c r="S2100" s="790">
        <f t="shared" si="36"/>
        <v>1</v>
      </c>
      <c r="T2100" s="789"/>
      <c r="U2100" s="789"/>
    </row>
    <row r="2101" spans="1:21" ht="18" thickBot="1">
      <c r="A2101" s="785" t="s">
        <v>190</v>
      </c>
      <c r="B2101" s="786"/>
      <c r="C2101" s="816" t="s">
        <v>3037</v>
      </c>
      <c r="D2101" s="787"/>
      <c r="E2101" s="787"/>
      <c r="F2101" s="787" t="str">
        <f>IF($E2101 = "", "", VLOOKUP($E2101,'[1]levels of intervention'!$A$1:$B$12,2,FALSE))</f>
        <v/>
      </c>
      <c r="G2101" s="789"/>
      <c r="H2101" s="789" t="s">
        <v>2590</v>
      </c>
      <c r="I2101" s="789" t="s">
        <v>1358</v>
      </c>
      <c r="J2101" s="789"/>
      <c r="K2101" s="789" t="s">
        <v>2976</v>
      </c>
      <c r="L2101" s="789"/>
      <c r="M2101" s="813" t="s">
        <v>3039</v>
      </c>
      <c r="N2101" s="789"/>
      <c r="O2101" s="789">
        <v>0</v>
      </c>
      <c r="P2101" s="789"/>
      <c r="Q2101" s="789">
        <v>0</v>
      </c>
      <c r="R2101" s="789"/>
      <c r="S2101" s="790">
        <f t="shared" si="36"/>
        <v>1</v>
      </c>
      <c r="T2101" s="789"/>
      <c r="U2101" s="789"/>
    </row>
    <row r="2102" spans="1:21" ht="94.2" thickBot="1">
      <c r="A2102" s="797" t="s">
        <v>190</v>
      </c>
      <c r="B2102" s="797" t="s">
        <v>195</v>
      </c>
      <c r="C2102" t="s">
        <v>55</v>
      </c>
      <c r="D2102" s="797" t="s">
        <v>3040</v>
      </c>
      <c r="E2102" s="798" t="s">
        <v>2605</v>
      </c>
      <c r="F2102" s="787" t="str">
        <f>IF($E2102 = "", "", VLOOKUP($E2102,'[1]levels of intervention'!$A$1:$B$12,2,FALSE))</f>
        <v>community/primary</v>
      </c>
      <c r="G2102" s="797"/>
      <c r="H2102" s="797" t="s">
        <v>3041</v>
      </c>
      <c r="I2102" s="797" t="s">
        <v>1358</v>
      </c>
      <c r="J2102" s="797"/>
      <c r="K2102" s="797"/>
      <c r="L2102" s="797"/>
      <c r="M2102" s="798" t="s">
        <v>3042</v>
      </c>
      <c r="N2102" s="797"/>
      <c r="O2102" s="797">
        <v>0</v>
      </c>
      <c r="P2102" s="797"/>
      <c r="Q2102" s="797">
        <v>0</v>
      </c>
      <c r="R2102" s="797"/>
      <c r="S2102" s="790">
        <f t="shared" si="36"/>
        <v>1</v>
      </c>
      <c r="T2102" s="797"/>
      <c r="U2102" s="797"/>
    </row>
    <row r="2103" spans="1:21" ht="63" thickBot="1">
      <c r="A2103" s="785" t="s">
        <v>190</v>
      </c>
      <c r="B2103" s="786" t="s">
        <v>3043</v>
      </c>
      <c r="C2103" t="s">
        <v>196</v>
      </c>
      <c r="D2103" s="841" t="s">
        <v>196</v>
      </c>
      <c r="E2103" s="787" t="s">
        <v>1329</v>
      </c>
      <c r="F2103" s="787" t="str">
        <f>IF($E2103 = "", "", VLOOKUP($E2103,'[1]levels of intervention'!$A$1:$B$12,2,FALSE))</f>
        <v>all</v>
      </c>
      <c r="G2103" s="789"/>
      <c r="H2103" s="789" t="s">
        <v>1304</v>
      </c>
      <c r="I2103" s="789" t="s">
        <v>1331</v>
      </c>
      <c r="J2103" s="789"/>
      <c r="K2103" s="789">
        <v>1</v>
      </c>
      <c r="L2103" s="789">
        <v>1</v>
      </c>
      <c r="M2103" s="789">
        <v>1</v>
      </c>
      <c r="N2103" s="789" t="s">
        <v>3044</v>
      </c>
      <c r="O2103" s="789">
        <v>1</v>
      </c>
      <c r="P2103" s="840">
        <v>12000</v>
      </c>
      <c r="Q2103" s="793">
        <v>12000</v>
      </c>
      <c r="R2103" s="790">
        <v>1</v>
      </c>
      <c r="S2103" s="790">
        <f t="shared" si="36"/>
        <v>1</v>
      </c>
      <c r="T2103" s="789" t="s">
        <v>3045</v>
      </c>
      <c r="U2103" s="842" t="s">
        <v>3046</v>
      </c>
    </row>
    <row r="2104" spans="1:21" ht="47.4" thickBot="1">
      <c r="A2104" s="785" t="s">
        <v>190</v>
      </c>
      <c r="B2104" s="838" t="s">
        <v>3047</v>
      </c>
      <c r="C2104" t="s">
        <v>803</v>
      </c>
      <c r="D2104" s="843" t="s">
        <v>803</v>
      </c>
      <c r="E2104" s="787" t="s">
        <v>1329</v>
      </c>
      <c r="F2104" s="787" t="str">
        <f>IF($E2104 = "", "", VLOOKUP($E2104,'[1]levels of intervention'!$A$1:$B$12,2,FALSE))</f>
        <v>all</v>
      </c>
      <c r="G2104" s="789"/>
      <c r="H2104" s="789" t="s">
        <v>1304</v>
      </c>
      <c r="I2104" s="789" t="s">
        <v>1331</v>
      </c>
      <c r="J2104" s="789"/>
      <c r="K2104" s="789">
        <v>1</v>
      </c>
      <c r="L2104" s="789">
        <v>1</v>
      </c>
      <c r="M2104" s="789">
        <v>1</v>
      </c>
      <c r="N2104" s="789" t="s">
        <v>3044</v>
      </c>
      <c r="O2104" s="789">
        <v>1</v>
      </c>
      <c r="P2104" s="840">
        <v>12000</v>
      </c>
      <c r="Q2104" s="793">
        <v>12000</v>
      </c>
      <c r="R2104" s="790">
        <v>1</v>
      </c>
      <c r="S2104" s="790">
        <f t="shared" si="36"/>
        <v>1</v>
      </c>
      <c r="T2104" s="789" t="s">
        <v>3045</v>
      </c>
      <c r="U2104" s="842" t="s">
        <v>3046</v>
      </c>
    </row>
    <row r="2105" spans="1:21" ht="18" thickBot="1">
      <c r="A2105" s="785" t="s">
        <v>190</v>
      </c>
      <c r="B2105" s="786"/>
      <c r="D2105" s="787"/>
      <c r="E2105" s="787"/>
      <c r="F2105" s="787" t="str">
        <f>IF($E2105 = "", "", VLOOKUP($E2105,'[1]levels of intervention'!$A$1:$B$12,2,FALSE))</f>
        <v/>
      </c>
      <c r="G2105" s="789"/>
      <c r="H2105" s="789" t="s">
        <v>3048</v>
      </c>
      <c r="I2105" s="789" t="s">
        <v>1358</v>
      </c>
      <c r="J2105" s="789"/>
      <c r="K2105" s="789">
        <v>1</v>
      </c>
      <c r="L2105" s="789"/>
      <c r="M2105" s="789"/>
      <c r="N2105" s="789"/>
      <c r="O2105" s="789">
        <v>1</v>
      </c>
      <c r="P2105" s="789"/>
      <c r="Q2105" s="789">
        <v>0</v>
      </c>
      <c r="R2105" s="789"/>
      <c r="S2105" s="790">
        <f t="shared" si="36"/>
        <v>1</v>
      </c>
      <c r="T2105" s="789"/>
      <c r="U2105" s="789"/>
    </row>
    <row r="2106" spans="1:21" ht="18" thickBot="1">
      <c r="A2106" s="785" t="s">
        <v>190</v>
      </c>
      <c r="B2106" s="786"/>
      <c r="D2106" s="787"/>
      <c r="E2106" s="787"/>
      <c r="F2106" s="787" t="str">
        <f>IF($E2106 = "", "", VLOOKUP($E2106,'[1]levels of intervention'!$A$1:$B$12,2,FALSE))</f>
        <v/>
      </c>
      <c r="G2106" s="789"/>
      <c r="H2106" s="789" t="s">
        <v>2590</v>
      </c>
      <c r="I2106" s="789" t="s">
        <v>1358</v>
      </c>
      <c r="J2106" s="789"/>
      <c r="K2106" s="789" t="s">
        <v>2976</v>
      </c>
      <c r="L2106" s="789"/>
      <c r="M2106" s="813" t="s">
        <v>3039</v>
      </c>
      <c r="N2106" s="789"/>
      <c r="O2106" s="789">
        <v>0</v>
      </c>
      <c r="P2106" s="789"/>
      <c r="Q2106" s="789">
        <v>0</v>
      </c>
      <c r="R2106" s="789"/>
      <c r="S2106" s="790">
        <f t="shared" si="36"/>
        <v>1</v>
      </c>
      <c r="T2106" s="789"/>
      <c r="U2106" s="789"/>
    </row>
    <row r="2107" spans="1:21" ht="31.8" thickBot="1">
      <c r="A2107" s="797" t="s">
        <v>190</v>
      </c>
      <c r="B2107" s="797"/>
      <c r="D2107" s="797"/>
      <c r="E2107" s="797" t="s">
        <v>2171</v>
      </c>
      <c r="F2107" s="787" t="str">
        <f>IF($E2107 = "", "", VLOOKUP($E2107,'[1]levels of intervention'!$A$1:$B$12,2,FALSE))</f>
        <v>primary</v>
      </c>
      <c r="G2107" s="797"/>
      <c r="H2107" s="797" t="s">
        <v>3049</v>
      </c>
      <c r="I2107" s="797" t="s">
        <v>1358</v>
      </c>
      <c r="J2107" s="797"/>
      <c r="K2107" s="797"/>
      <c r="L2107" s="797"/>
      <c r="M2107" s="798" t="s">
        <v>3050</v>
      </c>
      <c r="N2107" s="797"/>
      <c r="O2107" s="797">
        <v>0</v>
      </c>
      <c r="P2107" s="797"/>
      <c r="Q2107" s="797">
        <v>0</v>
      </c>
      <c r="R2107" s="797"/>
      <c r="S2107" s="790">
        <f t="shared" si="36"/>
        <v>1</v>
      </c>
      <c r="T2107" s="797"/>
      <c r="U2107" s="797"/>
    </row>
    <row r="2108" spans="1:21" ht="78.599999999999994" thickBot="1">
      <c r="A2108" s="785" t="s">
        <v>190</v>
      </c>
      <c r="B2108" s="786" t="s">
        <v>199</v>
      </c>
      <c r="C2108" s="811" t="s">
        <v>200</v>
      </c>
      <c r="D2108" s="787" t="s">
        <v>3051</v>
      </c>
      <c r="E2108" s="787" t="s">
        <v>2605</v>
      </c>
      <c r="F2108" s="787" t="str">
        <f>IF($E2108 = "", "", VLOOKUP($E2108,'[1]levels of intervention'!$A$1:$B$12,2,FALSE))</f>
        <v>community/primary</v>
      </c>
      <c r="G2108" s="789" t="s">
        <v>3052</v>
      </c>
      <c r="H2108" s="789" t="s">
        <v>1299</v>
      </c>
      <c r="I2108" s="789" t="s">
        <v>1331</v>
      </c>
      <c r="J2108" s="789"/>
      <c r="K2108" s="789">
        <v>1</v>
      </c>
      <c r="L2108" s="789">
        <v>1</v>
      </c>
      <c r="M2108" s="789">
        <v>1</v>
      </c>
      <c r="N2108" s="789" t="s">
        <v>3053</v>
      </c>
      <c r="O2108" s="789">
        <v>1</v>
      </c>
      <c r="P2108" s="793">
        <v>13328.2</v>
      </c>
      <c r="Q2108" s="793">
        <v>13328.2</v>
      </c>
      <c r="R2108" s="790">
        <v>1</v>
      </c>
      <c r="S2108" s="790">
        <f t="shared" si="36"/>
        <v>1</v>
      </c>
      <c r="T2108" s="789" t="s">
        <v>3054</v>
      </c>
      <c r="U2108" s="789" t="s">
        <v>3055</v>
      </c>
    </row>
    <row r="2109" spans="1:21" ht="31.8" thickBot="1">
      <c r="A2109" s="844" t="s">
        <v>190</v>
      </c>
      <c r="B2109" s="797"/>
      <c r="C2109" s="811" t="s">
        <v>200</v>
      </c>
      <c r="D2109" s="803" t="s">
        <v>3051</v>
      </c>
      <c r="E2109" s="797"/>
      <c r="F2109" s="787" t="str">
        <f>IF($E2109 = "", "", VLOOKUP($E2109,'[1]levels of intervention'!$A$1:$B$12,2,FALSE))</f>
        <v/>
      </c>
      <c r="G2109" s="797"/>
      <c r="H2109" s="812" t="s">
        <v>1296</v>
      </c>
      <c r="I2109" s="797" t="s">
        <v>1331</v>
      </c>
      <c r="J2109" s="797"/>
      <c r="K2109" s="824">
        <v>1</v>
      </c>
      <c r="L2109" s="824">
        <v>1</v>
      </c>
      <c r="M2109" s="824">
        <v>56</v>
      </c>
      <c r="N2109" s="797" t="s">
        <v>1546</v>
      </c>
      <c r="O2109" s="824">
        <v>56</v>
      </c>
      <c r="P2109" s="824">
        <v>2.71</v>
      </c>
      <c r="Q2109" s="824">
        <v>151.76</v>
      </c>
      <c r="R2109" s="845">
        <v>1</v>
      </c>
      <c r="S2109" s="790">
        <f t="shared" si="36"/>
        <v>1</v>
      </c>
      <c r="T2109" s="797"/>
      <c r="U2109" s="797"/>
    </row>
    <row r="2110" spans="1:21" ht="78.599999999999994" thickBot="1">
      <c r="A2110" s="844" t="s">
        <v>190</v>
      </c>
      <c r="B2110" s="797"/>
      <c r="C2110" s="811" t="s">
        <v>200</v>
      </c>
      <c r="D2110" s="803" t="s">
        <v>3051</v>
      </c>
      <c r="E2110" s="797"/>
      <c r="F2110" s="787" t="str">
        <f>IF($E2110 = "", "", VLOOKUP($E2110,'[1]levels of intervention'!$A$1:$B$12,2,FALSE))</f>
        <v/>
      </c>
      <c r="G2110" s="797"/>
      <c r="H2110" s="797" t="s">
        <v>869</v>
      </c>
      <c r="I2110" s="797" t="s">
        <v>1331</v>
      </c>
      <c r="J2110" s="797"/>
      <c r="K2110" s="824">
        <v>1</v>
      </c>
      <c r="L2110" s="824">
        <v>1</v>
      </c>
      <c r="M2110" s="824">
        <v>56</v>
      </c>
      <c r="N2110" s="797" t="s">
        <v>1546</v>
      </c>
      <c r="O2110" s="824">
        <v>56</v>
      </c>
      <c r="P2110" s="824">
        <v>14.818479999999999</v>
      </c>
      <c r="Q2110" s="824">
        <v>829.83</v>
      </c>
      <c r="R2110" s="845">
        <v>1</v>
      </c>
      <c r="S2110" s="790">
        <f t="shared" si="36"/>
        <v>1</v>
      </c>
      <c r="T2110" s="797"/>
      <c r="U2110" s="797"/>
    </row>
    <row r="2111" spans="1:21" ht="31.8" thickBot="1">
      <c r="A2111" s="785" t="s">
        <v>190</v>
      </c>
      <c r="B2111" s="786"/>
      <c r="C2111" s="811" t="s">
        <v>200</v>
      </c>
      <c r="D2111" s="803" t="s">
        <v>3051</v>
      </c>
      <c r="E2111" s="787"/>
      <c r="F2111" s="787" t="str">
        <f>IF($E2111 = "", "", VLOOKUP($E2111,'[1]levels of intervention'!$A$1:$B$12,2,FALSE))</f>
        <v/>
      </c>
      <c r="G2111" s="789"/>
      <c r="H2111" s="789" t="s">
        <v>1297</v>
      </c>
      <c r="I2111" s="789" t="s">
        <v>1331</v>
      </c>
      <c r="J2111" s="789"/>
      <c r="K2111" s="789">
        <v>1</v>
      </c>
      <c r="L2111" s="789">
        <v>1</v>
      </c>
      <c r="M2111" s="789">
        <v>2</v>
      </c>
      <c r="N2111" s="789" t="s">
        <v>1982</v>
      </c>
      <c r="O2111" s="789">
        <v>2</v>
      </c>
      <c r="P2111" s="789">
        <v>182.52</v>
      </c>
      <c r="Q2111" s="789">
        <v>365.04</v>
      </c>
      <c r="R2111" s="789"/>
      <c r="S2111" s="790">
        <f t="shared" si="36"/>
        <v>1</v>
      </c>
      <c r="T2111" s="789" t="s">
        <v>3056</v>
      </c>
      <c r="U2111" s="789"/>
    </row>
    <row r="2112" spans="1:21" ht="18" thickBot="1">
      <c r="A2112" s="785" t="s">
        <v>190</v>
      </c>
      <c r="B2112" s="786"/>
      <c r="C2112" s="811" t="s">
        <v>200</v>
      </c>
      <c r="D2112" s="803" t="s">
        <v>3051</v>
      </c>
      <c r="E2112" s="787"/>
      <c r="F2112" s="787" t="str">
        <f>IF($E2112 = "", "", VLOOKUP($E2112,'[1]levels of intervention'!$A$1:$B$12,2,FALSE))</f>
        <v/>
      </c>
      <c r="G2112" s="789"/>
      <c r="H2112" s="789" t="s">
        <v>2590</v>
      </c>
      <c r="I2112" s="789" t="s">
        <v>1358</v>
      </c>
      <c r="J2112" s="789"/>
      <c r="K2112" s="789" t="s">
        <v>2976</v>
      </c>
      <c r="L2112" s="789"/>
      <c r="M2112" s="813" t="s">
        <v>3057</v>
      </c>
      <c r="N2112" s="789"/>
      <c r="O2112" s="789">
        <v>0</v>
      </c>
      <c r="P2112" s="789"/>
      <c r="Q2112" s="789">
        <v>0</v>
      </c>
      <c r="R2112" s="789"/>
      <c r="S2112" s="790">
        <f t="shared" si="36"/>
        <v>1</v>
      </c>
      <c r="T2112" s="789"/>
      <c r="U2112" s="789"/>
    </row>
    <row r="2113" spans="1:21" ht="18" thickBot="1">
      <c r="A2113" s="785" t="s">
        <v>190</v>
      </c>
      <c r="B2113" s="786"/>
      <c r="C2113" s="811" t="s">
        <v>200</v>
      </c>
      <c r="D2113" s="803" t="s">
        <v>3051</v>
      </c>
      <c r="E2113" s="787"/>
      <c r="F2113" s="787" t="str">
        <f>IF($E2113 = "", "", VLOOKUP($E2113,'[1]levels of intervention'!$A$1:$B$12,2,FALSE))</f>
        <v/>
      </c>
      <c r="G2113" s="789"/>
      <c r="H2113" s="789" t="s">
        <v>1496</v>
      </c>
      <c r="I2113" s="789" t="s">
        <v>1358</v>
      </c>
      <c r="J2113" s="789"/>
      <c r="K2113" s="789" t="s">
        <v>2976</v>
      </c>
      <c r="L2113" s="789"/>
      <c r="M2113" s="813" t="s">
        <v>3058</v>
      </c>
      <c r="N2113" s="789"/>
      <c r="O2113" s="789">
        <v>0</v>
      </c>
      <c r="P2113" s="789"/>
      <c r="Q2113" s="789">
        <v>0</v>
      </c>
      <c r="R2113" s="789"/>
      <c r="S2113" s="790">
        <f t="shared" si="36"/>
        <v>1</v>
      </c>
      <c r="T2113" s="789"/>
      <c r="U2113" s="789"/>
    </row>
    <row r="2114" spans="1:21" ht="43.8" thickBot="1">
      <c r="A2114" s="785" t="s">
        <v>190</v>
      </c>
      <c r="B2114" s="786"/>
      <c r="C2114" s="811" t="s">
        <v>798</v>
      </c>
      <c r="D2114" s="787" t="s">
        <v>798</v>
      </c>
      <c r="E2114" s="803" t="s">
        <v>2605</v>
      </c>
      <c r="F2114" s="787" t="str">
        <f>IF($E2114 = "", "", VLOOKUP($E2114,'[1]levels of intervention'!$A$1:$B$12,2,FALSE))</f>
        <v>community/primary</v>
      </c>
      <c r="G2114" s="789"/>
      <c r="H2114" s="789" t="s">
        <v>1298</v>
      </c>
      <c r="I2114" s="789" t="s">
        <v>1331</v>
      </c>
      <c r="J2114" s="789"/>
      <c r="K2114" s="789">
        <v>1</v>
      </c>
      <c r="L2114" s="789">
        <v>1</v>
      </c>
      <c r="M2114" s="789">
        <v>1</v>
      </c>
      <c r="N2114" s="789" t="s">
        <v>3053</v>
      </c>
      <c r="O2114" s="789">
        <v>1</v>
      </c>
      <c r="P2114" s="789">
        <v>62248.31</v>
      </c>
      <c r="Q2114" s="793">
        <v>62248.31</v>
      </c>
      <c r="R2114" s="789"/>
      <c r="S2114" s="790">
        <f t="shared" si="36"/>
        <v>1</v>
      </c>
      <c r="T2114" s="789"/>
      <c r="U2114" s="789" t="s">
        <v>3055</v>
      </c>
    </row>
    <row r="2115" spans="1:21" ht="31.8" thickBot="1">
      <c r="A2115" s="785" t="s">
        <v>190</v>
      </c>
      <c r="B2115" s="786"/>
      <c r="C2115" s="811" t="s">
        <v>798</v>
      </c>
      <c r="D2115" s="803" t="s">
        <v>798</v>
      </c>
      <c r="E2115" s="787"/>
      <c r="F2115" s="787" t="str">
        <f>IF($E2115 = "", "", VLOOKUP($E2115,'[1]levels of intervention'!$A$1:$B$12,2,FALSE))</f>
        <v/>
      </c>
      <c r="G2115" s="789"/>
      <c r="H2115" s="812" t="s">
        <v>1296</v>
      </c>
      <c r="I2115" s="797" t="s">
        <v>1331</v>
      </c>
      <c r="J2115" s="797"/>
      <c r="K2115" s="824">
        <v>1</v>
      </c>
      <c r="L2115" s="824">
        <v>1</v>
      </c>
      <c r="M2115" s="824">
        <v>56</v>
      </c>
      <c r="N2115" s="797" t="s">
        <v>1546</v>
      </c>
      <c r="O2115" s="824">
        <v>56</v>
      </c>
      <c r="P2115" s="824">
        <v>2.71</v>
      </c>
      <c r="Q2115" s="824">
        <v>151.76</v>
      </c>
      <c r="R2115" s="845">
        <v>1</v>
      </c>
      <c r="S2115" s="790">
        <f t="shared" si="36"/>
        <v>1</v>
      </c>
      <c r="T2115" s="797"/>
      <c r="U2115" s="789"/>
    </row>
    <row r="2116" spans="1:21" ht="78.599999999999994" thickBot="1">
      <c r="A2116" s="785" t="s">
        <v>190</v>
      </c>
      <c r="B2116" s="786"/>
      <c r="C2116" s="811" t="s">
        <v>798</v>
      </c>
      <c r="D2116" s="803" t="s">
        <v>798</v>
      </c>
      <c r="E2116" s="787"/>
      <c r="F2116" s="787" t="str">
        <f>IF($E2116 = "", "", VLOOKUP($E2116,'[1]levels of intervention'!$A$1:$B$12,2,FALSE))</f>
        <v/>
      </c>
      <c r="G2116" s="789"/>
      <c r="H2116" s="797" t="s">
        <v>869</v>
      </c>
      <c r="I2116" s="797" t="s">
        <v>1331</v>
      </c>
      <c r="J2116" s="797" t="s">
        <v>1354</v>
      </c>
      <c r="K2116" s="824">
        <v>1</v>
      </c>
      <c r="L2116" s="824">
        <v>1</v>
      </c>
      <c r="M2116" s="824">
        <v>56</v>
      </c>
      <c r="N2116" s="797" t="s">
        <v>1546</v>
      </c>
      <c r="O2116" s="824">
        <v>56</v>
      </c>
      <c r="P2116" s="824">
        <v>14.818479999999999</v>
      </c>
      <c r="Q2116" s="824">
        <v>829.83</v>
      </c>
      <c r="R2116" s="845">
        <v>1</v>
      </c>
      <c r="S2116" s="790">
        <f t="shared" ref="S2116:S2179" si="37">IF(R2116="",1,R2116)</f>
        <v>1</v>
      </c>
      <c r="T2116" s="797"/>
      <c r="U2116" s="789"/>
    </row>
    <row r="2117" spans="1:21" ht="18" thickBot="1">
      <c r="A2117" s="785" t="s">
        <v>190</v>
      </c>
      <c r="B2117" s="786"/>
      <c r="C2117" s="811" t="s">
        <v>798</v>
      </c>
      <c r="D2117" s="803" t="s">
        <v>798</v>
      </c>
      <c r="E2117" s="787"/>
      <c r="F2117" s="787" t="str">
        <f>IF($E2117 = "", "", VLOOKUP($E2117,'[1]levels of intervention'!$A$1:$B$12,2,FALSE))</f>
        <v/>
      </c>
      <c r="G2117" s="789"/>
      <c r="H2117" s="789" t="s">
        <v>2590</v>
      </c>
      <c r="I2117" s="789" t="s">
        <v>1358</v>
      </c>
      <c r="J2117" s="789"/>
      <c r="K2117" s="789" t="s">
        <v>2976</v>
      </c>
      <c r="L2117" s="789"/>
      <c r="M2117" s="813" t="s">
        <v>3057</v>
      </c>
      <c r="N2117" s="789"/>
      <c r="O2117" s="789">
        <v>0</v>
      </c>
      <c r="P2117" s="789"/>
      <c r="Q2117" s="789">
        <v>0</v>
      </c>
      <c r="R2117" s="789"/>
      <c r="S2117" s="790">
        <f t="shared" si="37"/>
        <v>1</v>
      </c>
      <c r="T2117" s="789"/>
      <c r="U2117" s="789"/>
    </row>
    <row r="2118" spans="1:21" ht="18" thickBot="1">
      <c r="A2118" s="785" t="s">
        <v>190</v>
      </c>
      <c r="B2118" s="786"/>
      <c r="C2118" s="811" t="s">
        <v>798</v>
      </c>
      <c r="D2118" s="803" t="s">
        <v>798</v>
      </c>
      <c r="E2118" s="787"/>
      <c r="F2118" s="787" t="str">
        <f>IF($E2118 = "", "", VLOOKUP($E2118,'[1]levels of intervention'!$A$1:$B$12,2,FALSE))</f>
        <v/>
      </c>
      <c r="G2118" s="789"/>
      <c r="H2118" s="789" t="s">
        <v>1496</v>
      </c>
      <c r="I2118" s="789" t="s">
        <v>1358</v>
      </c>
      <c r="J2118" s="789"/>
      <c r="K2118" s="789" t="s">
        <v>2976</v>
      </c>
      <c r="L2118" s="789"/>
      <c r="M2118" s="813" t="s">
        <v>3058</v>
      </c>
      <c r="N2118" s="789"/>
      <c r="O2118" s="789">
        <v>0</v>
      </c>
      <c r="P2118" s="789"/>
      <c r="Q2118" s="789">
        <v>0</v>
      </c>
      <c r="R2118" s="789"/>
      <c r="S2118" s="790">
        <f t="shared" si="37"/>
        <v>1</v>
      </c>
      <c r="T2118" s="789"/>
      <c r="U2118" s="789"/>
    </row>
    <row r="2119" spans="1:21" ht="31.8" thickBot="1">
      <c r="A2119" s="785" t="s">
        <v>190</v>
      </c>
      <c r="B2119" s="786"/>
      <c r="C2119" s="811" t="s">
        <v>798</v>
      </c>
      <c r="D2119" s="803" t="s">
        <v>798</v>
      </c>
      <c r="E2119" s="787"/>
      <c r="F2119" s="787" t="str">
        <f>IF($E2119 = "", "", VLOOKUP($E2119,'[1]levels of intervention'!$A$1:$B$12,2,FALSE))</f>
        <v/>
      </c>
      <c r="G2119" s="789"/>
      <c r="H2119" s="789" t="s">
        <v>1297</v>
      </c>
      <c r="I2119" s="789" t="s">
        <v>1331</v>
      </c>
      <c r="J2119" s="789"/>
      <c r="K2119" s="789">
        <v>1</v>
      </c>
      <c r="L2119" s="789">
        <v>1</v>
      </c>
      <c r="M2119" s="789">
        <v>2</v>
      </c>
      <c r="N2119" s="789" t="s">
        <v>1982</v>
      </c>
      <c r="O2119" s="789">
        <v>2</v>
      </c>
      <c r="P2119" s="789">
        <v>182.52</v>
      </c>
      <c r="Q2119" s="789">
        <v>365.04</v>
      </c>
      <c r="R2119" s="790">
        <v>1</v>
      </c>
      <c r="S2119" s="790">
        <f t="shared" si="37"/>
        <v>1</v>
      </c>
      <c r="T2119" s="789" t="s">
        <v>3056</v>
      </c>
      <c r="U2119" s="789"/>
    </row>
    <row r="2120" spans="1:21" ht="43.8" thickBot="1">
      <c r="A2120" s="785" t="s">
        <v>190</v>
      </c>
      <c r="B2120" s="786"/>
      <c r="C2120" s="811" t="s">
        <v>797</v>
      </c>
      <c r="D2120" s="787" t="s">
        <v>797</v>
      </c>
      <c r="E2120" s="803" t="s">
        <v>2605</v>
      </c>
      <c r="F2120" s="787" t="str">
        <f>IF($E2120 = "", "", VLOOKUP($E2120,'[1]levels of intervention'!$A$1:$B$12,2,FALSE))</f>
        <v>community/primary</v>
      </c>
      <c r="G2120" s="789"/>
      <c r="H2120" s="789" t="s">
        <v>1293</v>
      </c>
      <c r="I2120" s="789" t="s">
        <v>1331</v>
      </c>
      <c r="J2120" s="789"/>
      <c r="K2120" s="789">
        <v>1</v>
      </c>
      <c r="L2120" s="789">
        <v>1</v>
      </c>
      <c r="M2120" s="789">
        <v>1</v>
      </c>
      <c r="N2120" s="789" t="s">
        <v>3059</v>
      </c>
      <c r="O2120" s="789">
        <v>1</v>
      </c>
      <c r="P2120" s="793">
        <v>24188.04</v>
      </c>
      <c r="Q2120" s="793">
        <v>24188.04</v>
      </c>
      <c r="R2120" s="790">
        <v>1</v>
      </c>
      <c r="S2120" s="790">
        <f t="shared" si="37"/>
        <v>1</v>
      </c>
      <c r="T2120" s="789"/>
      <c r="U2120" s="789" t="s">
        <v>3060</v>
      </c>
    </row>
    <row r="2121" spans="1:21" ht="31.8" thickBot="1">
      <c r="A2121" s="785" t="s">
        <v>190</v>
      </c>
      <c r="B2121" s="786"/>
      <c r="C2121" s="811" t="s">
        <v>797</v>
      </c>
      <c r="D2121" s="803" t="s">
        <v>797</v>
      </c>
      <c r="E2121" s="787"/>
      <c r="F2121" s="787" t="str">
        <f>IF($E2121 = "", "", VLOOKUP($E2121,'[1]levels of intervention'!$A$1:$B$12,2,FALSE))</f>
        <v/>
      </c>
      <c r="G2121" s="789"/>
      <c r="H2121" s="812" t="s">
        <v>1296</v>
      </c>
      <c r="I2121" s="797" t="s">
        <v>1331</v>
      </c>
      <c r="J2121" s="797"/>
      <c r="K2121" s="824">
        <v>0.5</v>
      </c>
      <c r="L2121" s="824">
        <v>1</v>
      </c>
      <c r="M2121" s="824">
        <v>56</v>
      </c>
      <c r="N2121" s="797" t="s">
        <v>1546</v>
      </c>
      <c r="O2121" s="824">
        <v>28</v>
      </c>
      <c r="P2121" s="824">
        <v>2.71</v>
      </c>
      <c r="Q2121" s="824">
        <v>75.88</v>
      </c>
      <c r="R2121" s="790">
        <v>1</v>
      </c>
      <c r="S2121" s="790">
        <f t="shared" si="37"/>
        <v>1</v>
      </c>
      <c r="T2121" s="797"/>
      <c r="U2121" s="789"/>
    </row>
    <row r="2122" spans="1:21" ht="78.599999999999994" thickBot="1">
      <c r="A2122" s="785" t="s">
        <v>190</v>
      </c>
      <c r="B2122" s="786"/>
      <c r="C2122" s="811" t="s">
        <v>797</v>
      </c>
      <c r="D2122" s="803" t="s">
        <v>797</v>
      </c>
      <c r="E2122" s="787"/>
      <c r="F2122" s="787" t="str">
        <f>IF($E2122 = "", "", VLOOKUP($E2122,'[1]levels of intervention'!$A$1:$B$12,2,FALSE))</f>
        <v/>
      </c>
      <c r="G2122" s="789"/>
      <c r="H2122" s="797" t="s">
        <v>869</v>
      </c>
      <c r="I2122" s="797" t="s">
        <v>1331</v>
      </c>
      <c r="J2122" s="797" t="s">
        <v>1354</v>
      </c>
      <c r="K2122" s="824">
        <v>0.5</v>
      </c>
      <c r="L2122" s="824">
        <v>1</v>
      </c>
      <c r="M2122" s="824">
        <v>56</v>
      </c>
      <c r="N2122" s="797" t="s">
        <v>1546</v>
      </c>
      <c r="O2122" s="824">
        <v>28</v>
      </c>
      <c r="P2122" s="824">
        <v>14.818479999999999</v>
      </c>
      <c r="Q2122" s="824">
        <v>414.92</v>
      </c>
      <c r="R2122" s="790">
        <v>1</v>
      </c>
      <c r="S2122" s="790">
        <f t="shared" si="37"/>
        <v>1</v>
      </c>
      <c r="T2122" s="797"/>
      <c r="U2122" s="789"/>
    </row>
    <row r="2123" spans="1:21" ht="18" thickBot="1">
      <c r="A2123" s="785" t="s">
        <v>190</v>
      </c>
      <c r="B2123" s="786"/>
      <c r="C2123" s="811" t="s">
        <v>797</v>
      </c>
      <c r="D2123" s="803" t="s">
        <v>797</v>
      </c>
      <c r="E2123" s="787"/>
      <c r="F2123" s="787" t="str">
        <f>IF($E2123 = "", "", VLOOKUP($E2123,'[1]levels of intervention'!$A$1:$B$12,2,FALSE))</f>
        <v/>
      </c>
      <c r="G2123" s="789"/>
      <c r="H2123" s="789" t="s">
        <v>2590</v>
      </c>
      <c r="I2123" s="789" t="s">
        <v>1358</v>
      </c>
      <c r="J2123" s="789"/>
      <c r="K2123" s="789" t="s">
        <v>2976</v>
      </c>
      <c r="L2123" s="789"/>
      <c r="M2123" s="813" t="s">
        <v>3057</v>
      </c>
      <c r="N2123" s="789"/>
      <c r="O2123" s="789">
        <v>0</v>
      </c>
      <c r="P2123" s="789"/>
      <c r="Q2123" s="789">
        <v>0</v>
      </c>
      <c r="R2123" s="789"/>
      <c r="S2123" s="790">
        <f t="shared" si="37"/>
        <v>1</v>
      </c>
      <c r="T2123" s="789"/>
      <c r="U2123" s="789"/>
    </row>
    <row r="2124" spans="1:21" ht="18" thickBot="1">
      <c r="A2124" s="785" t="s">
        <v>190</v>
      </c>
      <c r="B2124" s="786"/>
      <c r="C2124" s="811" t="s">
        <v>797</v>
      </c>
      <c r="D2124" s="803" t="s">
        <v>797</v>
      </c>
      <c r="E2124" s="787"/>
      <c r="F2124" s="787" t="str">
        <f>IF($E2124 = "", "", VLOOKUP($E2124,'[1]levels of intervention'!$A$1:$B$12,2,FALSE))</f>
        <v/>
      </c>
      <c r="G2124" s="789"/>
      <c r="H2124" s="789" t="s">
        <v>1496</v>
      </c>
      <c r="I2124" s="789" t="s">
        <v>1358</v>
      </c>
      <c r="J2124" s="789"/>
      <c r="K2124" s="789" t="s">
        <v>2976</v>
      </c>
      <c r="L2124" s="789"/>
      <c r="M2124" s="813" t="s">
        <v>3058</v>
      </c>
      <c r="N2124" s="789"/>
      <c r="O2124" s="789">
        <v>0</v>
      </c>
      <c r="P2124" s="789"/>
      <c r="Q2124" s="789">
        <v>0</v>
      </c>
      <c r="R2124" s="789"/>
      <c r="S2124" s="790">
        <f t="shared" si="37"/>
        <v>1</v>
      </c>
      <c r="T2124" s="789"/>
      <c r="U2124" s="789"/>
    </row>
    <row r="2125" spans="1:21" ht="31.8" thickBot="1">
      <c r="A2125" s="785" t="s">
        <v>190</v>
      </c>
      <c r="B2125" s="786"/>
      <c r="C2125" s="811" t="s">
        <v>797</v>
      </c>
      <c r="D2125" s="803" t="s">
        <v>797</v>
      </c>
      <c r="E2125" s="787"/>
      <c r="F2125" s="787" t="str">
        <f>IF($E2125 = "", "", VLOOKUP($E2125,'[1]levels of intervention'!$A$1:$B$12,2,FALSE))</f>
        <v/>
      </c>
      <c r="G2125" s="789"/>
      <c r="H2125" s="789" t="s">
        <v>1297</v>
      </c>
      <c r="I2125" s="789" t="s">
        <v>1331</v>
      </c>
      <c r="J2125" s="789"/>
      <c r="K2125" s="789">
        <v>1</v>
      </c>
      <c r="L2125" s="789">
        <v>1</v>
      </c>
      <c r="M2125" s="789">
        <v>2</v>
      </c>
      <c r="N2125" s="789" t="s">
        <v>1982</v>
      </c>
      <c r="O2125" s="789">
        <v>2</v>
      </c>
      <c r="P2125" s="789">
        <v>182.52</v>
      </c>
      <c r="Q2125" s="789">
        <v>365.04</v>
      </c>
      <c r="R2125" s="790">
        <v>1</v>
      </c>
      <c r="S2125" s="790">
        <f t="shared" si="37"/>
        <v>1</v>
      </c>
      <c r="T2125" s="789" t="s">
        <v>3056</v>
      </c>
      <c r="U2125" s="789"/>
    </row>
    <row r="2126" spans="1:21" ht="43.8" thickBot="1">
      <c r="A2126" s="785" t="s">
        <v>190</v>
      </c>
      <c r="B2126" s="786"/>
      <c r="C2126" s="811" t="s">
        <v>797</v>
      </c>
      <c r="D2126" s="787" t="s">
        <v>799</v>
      </c>
      <c r="E2126" s="803" t="s">
        <v>2605</v>
      </c>
      <c r="F2126" s="787" t="str">
        <f>IF($E2126 = "", "", VLOOKUP($E2126,'[1]levels of intervention'!$A$1:$B$12,2,FALSE))</f>
        <v>community/primary</v>
      </c>
      <c r="G2126" s="789"/>
      <c r="H2126" s="789" t="s">
        <v>1294</v>
      </c>
      <c r="I2126" s="789" t="s">
        <v>1331</v>
      </c>
      <c r="J2126" s="789"/>
      <c r="K2126" s="789">
        <v>1</v>
      </c>
      <c r="L2126" s="789">
        <v>1</v>
      </c>
      <c r="M2126" s="789">
        <v>1</v>
      </c>
      <c r="N2126" s="789" t="s">
        <v>3061</v>
      </c>
      <c r="O2126" s="789">
        <v>1</v>
      </c>
      <c r="P2126" s="793">
        <v>54397.66</v>
      </c>
      <c r="Q2126" s="793">
        <v>54397.66</v>
      </c>
      <c r="R2126" s="790">
        <v>1</v>
      </c>
      <c r="S2126" s="790">
        <f t="shared" si="37"/>
        <v>1</v>
      </c>
      <c r="T2126" s="789"/>
      <c r="U2126" s="789" t="s">
        <v>3060</v>
      </c>
    </row>
    <row r="2127" spans="1:21" ht="31.8" thickBot="1">
      <c r="A2127" s="785" t="s">
        <v>190</v>
      </c>
      <c r="B2127" s="786"/>
      <c r="C2127" s="811" t="s">
        <v>797</v>
      </c>
      <c r="D2127" s="803" t="s">
        <v>799</v>
      </c>
      <c r="E2127" s="787"/>
      <c r="F2127" s="787" t="str">
        <f>IF($E2127 = "", "", VLOOKUP($E2127,'[1]levels of intervention'!$A$1:$B$12,2,FALSE))</f>
        <v/>
      </c>
      <c r="G2127" s="789"/>
      <c r="H2127" s="789" t="s">
        <v>1295</v>
      </c>
      <c r="I2127" s="789" t="s">
        <v>1331</v>
      </c>
      <c r="J2127" s="789"/>
      <c r="K2127" s="789">
        <v>0.5</v>
      </c>
      <c r="L2127" s="789">
        <v>1</v>
      </c>
      <c r="M2127" s="789">
        <v>56</v>
      </c>
      <c r="N2127" s="789" t="s">
        <v>1546</v>
      </c>
      <c r="O2127" s="789">
        <v>28</v>
      </c>
      <c r="P2127" s="789">
        <v>2.71</v>
      </c>
      <c r="Q2127" s="789">
        <v>75.88</v>
      </c>
      <c r="R2127" s="790">
        <v>1</v>
      </c>
      <c r="S2127" s="790">
        <f t="shared" si="37"/>
        <v>1</v>
      </c>
      <c r="T2127" s="789"/>
      <c r="U2127" s="789"/>
    </row>
    <row r="2128" spans="1:21" ht="78.599999999999994" thickBot="1">
      <c r="A2128" s="785" t="s">
        <v>190</v>
      </c>
      <c r="B2128" s="786"/>
      <c r="C2128" s="811" t="s">
        <v>797</v>
      </c>
      <c r="D2128" s="803" t="s">
        <v>799</v>
      </c>
      <c r="E2128" s="787"/>
      <c r="F2128" s="787" t="str">
        <f>IF($E2128 = "", "", VLOOKUP($E2128,'[1]levels of intervention'!$A$1:$B$12,2,FALSE))</f>
        <v/>
      </c>
      <c r="G2128" s="789"/>
      <c r="H2128" s="789" t="s">
        <v>869</v>
      </c>
      <c r="I2128" s="789" t="s">
        <v>1331</v>
      </c>
      <c r="J2128" s="789"/>
      <c r="K2128" s="789">
        <v>0.5</v>
      </c>
      <c r="L2128" s="789">
        <v>1</v>
      </c>
      <c r="M2128" s="789">
        <v>56</v>
      </c>
      <c r="N2128" s="789" t="s">
        <v>1546</v>
      </c>
      <c r="O2128" s="789">
        <v>28</v>
      </c>
      <c r="P2128" s="789">
        <v>14.818479999999999</v>
      </c>
      <c r="Q2128" s="789">
        <v>414.92</v>
      </c>
      <c r="R2128" s="790">
        <v>1</v>
      </c>
      <c r="S2128" s="790">
        <f t="shared" si="37"/>
        <v>1</v>
      </c>
      <c r="T2128" s="789"/>
      <c r="U2128" s="789"/>
    </row>
    <row r="2129" spans="1:21" ht="18" thickBot="1">
      <c r="A2129" s="785" t="s">
        <v>190</v>
      </c>
      <c r="B2129" s="786"/>
      <c r="C2129" s="811" t="s">
        <v>797</v>
      </c>
      <c r="D2129" s="803" t="s">
        <v>799</v>
      </c>
      <c r="E2129" s="787"/>
      <c r="F2129" s="787" t="str">
        <f>IF($E2129 = "", "", VLOOKUP($E2129,'[1]levels of intervention'!$A$1:$B$12,2,FALSE))</f>
        <v/>
      </c>
      <c r="G2129" s="789"/>
      <c r="H2129" s="789" t="s">
        <v>2590</v>
      </c>
      <c r="I2129" s="789" t="s">
        <v>1358</v>
      </c>
      <c r="J2129" s="789"/>
      <c r="K2129" s="789" t="s">
        <v>2976</v>
      </c>
      <c r="L2129" s="789"/>
      <c r="M2129" s="813" t="s">
        <v>3057</v>
      </c>
      <c r="N2129" s="789"/>
      <c r="O2129" s="789">
        <v>0</v>
      </c>
      <c r="P2129" s="789"/>
      <c r="Q2129" s="789">
        <v>0</v>
      </c>
      <c r="R2129" s="789"/>
      <c r="S2129" s="790">
        <f t="shared" si="37"/>
        <v>1</v>
      </c>
      <c r="T2129" s="789"/>
      <c r="U2129" s="789"/>
    </row>
    <row r="2130" spans="1:21" ht="18" thickBot="1">
      <c r="A2130" s="785" t="s">
        <v>190</v>
      </c>
      <c r="B2130" s="786"/>
      <c r="C2130" s="811" t="s">
        <v>797</v>
      </c>
      <c r="D2130" s="803" t="s">
        <v>799</v>
      </c>
      <c r="E2130" s="787"/>
      <c r="F2130" s="787" t="str">
        <f>IF($E2130 = "", "", VLOOKUP($E2130,'[1]levels of intervention'!$A$1:$B$12,2,FALSE))</f>
        <v/>
      </c>
      <c r="G2130" s="789"/>
      <c r="H2130" s="789" t="s">
        <v>1496</v>
      </c>
      <c r="I2130" s="789" t="s">
        <v>1358</v>
      </c>
      <c r="J2130" s="789"/>
      <c r="K2130" s="789" t="s">
        <v>2976</v>
      </c>
      <c r="L2130" s="789"/>
      <c r="M2130" s="813" t="s">
        <v>3058</v>
      </c>
      <c r="N2130" s="789"/>
      <c r="O2130" s="789">
        <v>0</v>
      </c>
      <c r="P2130" s="789"/>
      <c r="Q2130" s="789">
        <v>0</v>
      </c>
      <c r="R2130" s="789"/>
      <c r="S2130" s="790">
        <f t="shared" si="37"/>
        <v>1</v>
      </c>
      <c r="T2130" s="789"/>
      <c r="U2130" s="789"/>
    </row>
    <row r="2131" spans="1:21" ht="16.2" thickBot="1">
      <c r="A2131" s="797" t="s">
        <v>190</v>
      </c>
      <c r="B2131" s="797"/>
      <c r="C2131" s="811" t="s">
        <v>797</v>
      </c>
      <c r="D2131" s="798" t="s">
        <v>3062</v>
      </c>
      <c r="E2131" s="797"/>
      <c r="F2131" s="787" t="str">
        <f>IF($E2131 = "", "", VLOOKUP($E2131,'[1]levels of intervention'!$A$1:$B$12,2,FALSE))</f>
        <v/>
      </c>
      <c r="G2131" s="797"/>
      <c r="H2131" s="797" t="s">
        <v>2367</v>
      </c>
      <c r="I2131" s="797" t="s">
        <v>1358</v>
      </c>
      <c r="J2131" s="797"/>
      <c r="K2131" s="797"/>
      <c r="L2131" s="797"/>
      <c r="M2131" s="798" t="s">
        <v>3063</v>
      </c>
      <c r="N2131" s="797"/>
      <c r="O2131" s="797">
        <v>0</v>
      </c>
      <c r="P2131" s="797"/>
      <c r="Q2131" s="797">
        <v>0</v>
      </c>
      <c r="R2131" s="797"/>
      <c r="S2131" s="790">
        <f t="shared" si="37"/>
        <v>1</v>
      </c>
      <c r="T2131" s="797"/>
      <c r="U2131" s="797"/>
    </row>
    <row r="2132" spans="1:21" ht="31.8" thickBot="1">
      <c r="A2132" s="797" t="s">
        <v>190</v>
      </c>
      <c r="B2132" s="797" t="s">
        <v>249</v>
      </c>
      <c r="C2132" s="811" t="s">
        <v>3064</v>
      </c>
      <c r="D2132" s="797" t="s">
        <v>3064</v>
      </c>
      <c r="E2132" s="797" t="s">
        <v>2193</v>
      </c>
      <c r="F2132" s="787" t="str">
        <f>IF($E2132 = "", "", VLOOKUP($E2132,'[1]levels of intervention'!$A$1:$B$12,2,FALSE))</f>
        <v>secondary</v>
      </c>
      <c r="G2132" s="797"/>
      <c r="H2132" s="797" t="s">
        <v>3041</v>
      </c>
      <c r="I2132" s="797" t="s">
        <v>1358</v>
      </c>
      <c r="J2132" s="797"/>
      <c r="K2132" s="797"/>
      <c r="L2132" s="797"/>
      <c r="M2132" s="798" t="s">
        <v>3042</v>
      </c>
      <c r="N2132" s="797"/>
      <c r="O2132" s="797">
        <v>0</v>
      </c>
      <c r="P2132" s="797"/>
      <c r="Q2132" s="797">
        <v>0</v>
      </c>
      <c r="R2132" s="797"/>
      <c r="S2132" s="790">
        <f t="shared" si="37"/>
        <v>1</v>
      </c>
      <c r="T2132" s="797"/>
      <c r="U2132" s="797"/>
    </row>
    <row r="2133" spans="1:21" ht="31.8" thickBot="1">
      <c r="A2133" s="797" t="s">
        <v>190</v>
      </c>
      <c r="B2133" s="797"/>
      <c r="C2133" s="811" t="s">
        <v>3064</v>
      </c>
      <c r="D2133" s="797"/>
      <c r="E2133" s="797"/>
      <c r="F2133" s="787" t="str">
        <f>IF($E2133 = "", "", VLOOKUP($E2133,'[1]levels of intervention'!$A$1:$B$12,2,FALSE))</f>
        <v/>
      </c>
      <c r="G2133" s="797"/>
      <c r="H2133" s="797" t="s">
        <v>3065</v>
      </c>
      <c r="I2133" s="797" t="s">
        <v>1358</v>
      </c>
      <c r="J2133" s="797"/>
      <c r="K2133" s="797"/>
      <c r="L2133" s="797"/>
      <c r="M2133" s="798" t="s">
        <v>3066</v>
      </c>
      <c r="N2133" s="797"/>
      <c r="O2133" s="797">
        <v>0</v>
      </c>
      <c r="P2133" s="797"/>
      <c r="Q2133" s="797">
        <v>0</v>
      </c>
      <c r="R2133" s="797"/>
      <c r="S2133" s="790">
        <f t="shared" si="37"/>
        <v>1</v>
      </c>
      <c r="T2133" s="797"/>
      <c r="U2133" s="797"/>
    </row>
    <row r="2134" spans="1:21" ht="31.8" thickBot="1">
      <c r="A2134" s="785" t="s">
        <v>190</v>
      </c>
      <c r="B2134" s="786"/>
      <c r="C2134" s="811" t="s">
        <v>3064</v>
      </c>
      <c r="D2134" s="787"/>
      <c r="E2134" s="787"/>
      <c r="F2134" s="787" t="str">
        <f>IF($E2134 = "", "", VLOOKUP($E2134,'[1]levels of intervention'!$A$1:$B$12,2,FALSE))</f>
        <v/>
      </c>
      <c r="G2134" s="789"/>
      <c r="H2134" s="789" t="s">
        <v>3067</v>
      </c>
      <c r="I2134" s="789" t="s">
        <v>1358</v>
      </c>
      <c r="J2134" s="789"/>
      <c r="K2134" s="789" t="s">
        <v>2976</v>
      </c>
      <c r="L2134" s="789"/>
      <c r="M2134" s="813" t="s">
        <v>3068</v>
      </c>
      <c r="N2134" s="789"/>
      <c r="O2134" s="789">
        <v>0</v>
      </c>
      <c r="P2134" s="789"/>
      <c r="Q2134" s="789">
        <v>0</v>
      </c>
      <c r="R2134" s="789"/>
      <c r="S2134" s="790">
        <f t="shared" si="37"/>
        <v>1</v>
      </c>
      <c r="T2134" s="789"/>
      <c r="U2134" s="789"/>
    </row>
    <row r="2135" spans="1:21" ht="47.4" thickBot="1">
      <c r="A2135" s="797" t="s">
        <v>190</v>
      </c>
      <c r="B2135" s="797"/>
      <c r="C2135" s="811" t="s">
        <v>3069</v>
      </c>
      <c r="D2135" s="797" t="s">
        <v>3069</v>
      </c>
      <c r="E2135" s="797" t="s">
        <v>2193</v>
      </c>
      <c r="F2135" s="787" t="str">
        <f>IF($E2135 = "", "", VLOOKUP($E2135,'[1]levels of intervention'!$A$1:$B$12,2,FALSE))</f>
        <v>secondary</v>
      </c>
      <c r="G2135" s="797"/>
      <c r="H2135" s="797" t="s">
        <v>3041</v>
      </c>
      <c r="I2135" s="797" t="s">
        <v>1358</v>
      </c>
      <c r="J2135" s="797"/>
      <c r="K2135" s="797"/>
      <c r="L2135" s="797"/>
      <c r="M2135" s="798" t="s">
        <v>3042</v>
      </c>
      <c r="N2135" s="797"/>
      <c r="O2135" s="797">
        <v>0</v>
      </c>
      <c r="P2135" s="797"/>
      <c r="Q2135" s="797">
        <v>0</v>
      </c>
      <c r="R2135" s="797"/>
      <c r="S2135" s="790">
        <f t="shared" si="37"/>
        <v>1</v>
      </c>
      <c r="T2135" s="797"/>
      <c r="U2135" s="797"/>
    </row>
    <row r="2136" spans="1:21" ht="31.8" thickBot="1">
      <c r="A2136" s="797" t="s">
        <v>190</v>
      </c>
      <c r="B2136" s="797"/>
      <c r="C2136" s="811" t="s">
        <v>3069</v>
      </c>
      <c r="D2136" s="797"/>
      <c r="E2136" s="797"/>
      <c r="F2136" s="787" t="str">
        <f>IF($E2136 = "", "", VLOOKUP($E2136,'[1]levels of intervention'!$A$1:$B$12,2,FALSE))</f>
        <v/>
      </c>
      <c r="G2136" s="797"/>
      <c r="H2136" s="797" t="s">
        <v>3065</v>
      </c>
      <c r="I2136" s="797" t="s">
        <v>1358</v>
      </c>
      <c r="J2136" s="797"/>
      <c r="K2136" s="797"/>
      <c r="L2136" s="797"/>
      <c r="M2136" s="798" t="s">
        <v>3066</v>
      </c>
      <c r="N2136" s="797"/>
      <c r="O2136" s="797">
        <v>0</v>
      </c>
      <c r="P2136" s="797"/>
      <c r="Q2136" s="797">
        <v>0</v>
      </c>
      <c r="R2136" s="797"/>
      <c r="S2136" s="790">
        <f t="shared" si="37"/>
        <v>1</v>
      </c>
      <c r="T2136" s="797"/>
      <c r="U2136" s="797"/>
    </row>
    <row r="2137" spans="1:21" ht="31.8" thickBot="1">
      <c r="A2137" s="785" t="s">
        <v>190</v>
      </c>
      <c r="B2137" s="786"/>
      <c r="C2137" s="811" t="s">
        <v>3069</v>
      </c>
      <c r="D2137" s="787"/>
      <c r="E2137" s="787"/>
      <c r="F2137" s="787" t="str">
        <f>IF($E2137 = "", "", VLOOKUP($E2137,'[1]levels of intervention'!$A$1:$B$12,2,FALSE))</f>
        <v/>
      </c>
      <c r="G2137" s="789"/>
      <c r="H2137" s="789" t="s">
        <v>3067</v>
      </c>
      <c r="I2137" s="789" t="s">
        <v>1358</v>
      </c>
      <c r="J2137" s="789"/>
      <c r="K2137" s="789" t="s">
        <v>2976</v>
      </c>
      <c r="L2137" s="789"/>
      <c r="M2137" s="813" t="s">
        <v>3068</v>
      </c>
      <c r="N2137" s="789"/>
      <c r="O2137" s="789">
        <v>0</v>
      </c>
      <c r="P2137" s="789"/>
      <c r="Q2137" s="789">
        <v>0</v>
      </c>
      <c r="R2137" s="789"/>
      <c r="S2137" s="790">
        <f t="shared" si="37"/>
        <v>1</v>
      </c>
      <c r="T2137" s="789"/>
      <c r="U2137" s="789"/>
    </row>
    <row r="2138" spans="1:21" ht="35.4" thickBot="1">
      <c r="A2138" s="785" t="s">
        <v>190</v>
      </c>
      <c r="B2138" s="786" t="s">
        <v>3070</v>
      </c>
      <c r="C2138" s="811" t="s">
        <v>250</v>
      </c>
      <c r="D2138" s="787" t="s">
        <v>3071</v>
      </c>
      <c r="E2138" s="787" t="s">
        <v>1329</v>
      </c>
      <c r="F2138" s="787" t="str">
        <f>IF($E2138 = "", "", VLOOKUP($E2138,'[1]levels of intervention'!$A$1:$B$12,2,FALSE))</f>
        <v>all</v>
      </c>
      <c r="G2138" s="789"/>
      <c r="H2138" s="789" t="s">
        <v>1292</v>
      </c>
      <c r="I2138" s="789" t="s">
        <v>1331</v>
      </c>
      <c r="J2138" s="789"/>
      <c r="K2138" s="789">
        <v>1</v>
      </c>
      <c r="L2138" s="789">
        <v>1</v>
      </c>
      <c r="M2138" s="789">
        <v>1</v>
      </c>
      <c r="N2138" s="789" t="s">
        <v>3072</v>
      </c>
      <c r="O2138" s="789">
        <v>1</v>
      </c>
      <c r="P2138" s="793">
        <v>346031</v>
      </c>
      <c r="Q2138" s="793">
        <v>346031</v>
      </c>
      <c r="R2138" s="790">
        <v>1</v>
      </c>
      <c r="S2138" s="790">
        <f t="shared" si="37"/>
        <v>1</v>
      </c>
      <c r="T2138" s="789" t="s">
        <v>3073</v>
      </c>
      <c r="U2138" s="789"/>
    </row>
    <row r="2139" spans="1:21" ht="78.599999999999994" thickBot="1">
      <c r="A2139" s="785" t="s">
        <v>190</v>
      </c>
      <c r="B2139" s="786"/>
      <c r="C2139" s="811" t="s">
        <v>250</v>
      </c>
      <c r="D2139" s="803" t="s">
        <v>3071</v>
      </c>
      <c r="E2139" s="787"/>
      <c r="F2139" s="787" t="str">
        <f>IF($E2139 = "", "", VLOOKUP($E2139,'[1]levels of intervention'!$A$1:$B$12,2,FALSE))</f>
        <v/>
      </c>
      <c r="G2139" s="789"/>
      <c r="H2139" s="789" t="s">
        <v>869</v>
      </c>
      <c r="I2139" s="789" t="s">
        <v>1331</v>
      </c>
      <c r="J2139" s="789"/>
      <c r="K2139" s="789">
        <v>30</v>
      </c>
      <c r="L2139" s="789">
        <v>1</v>
      </c>
      <c r="M2139" s="789">
        <v>9</v>
      </c>
      <c r="N2139" s="789" t="s">
        <v>1348</v>
      </c>
      <c r="O2139" s="789">
        <v>270</v>
      </c>
      <c r="P2139" s="789">
        <v>14.818479999999999</v>
      </c>
      <c r="Q2139" s="793">
        <v>4000.99</v>
      </c>
      <c r="R2139" s="790">
        <v>1</v>
      </c>
      <c r="S2139" s="790">
        <f t="shared" si="37"/>
        <v>1</v>
      </c>
      <c r="T2139" s="789"/>
      <c r="U2139" s="789"/>
    </row>
    <row r="2140" spans="1:21" ht="31.8" thickBot="1">
      <c r="A2140" s="785" t="s">
        <v>190</v>
      </c>
      <c r="B2140" s="786"/>
      <c r="C2140" s="811" t="s">
        <v>799</v>
      </c>
      <c r="D2140" s="803" t="s">
        <v>799</v>
      </c>
      <c r="E2140" s="787"/>
      <c r="F2140" s="787" t="str">
        <f>IF($E2140 = "", "", VLOOKUP($E2140,'[1]levels of intervention'!$A$1:$B$12,2,FALSE))</f>
        <v/>
      </c>
      <c r="G2140" s="789"/>
      <c r="H2140" s="789" t="s">
        <v>1297</v>
      </c>
      <c r="I2140" s="789" t="s">
        <v>1331</v>
      </c>
      <c r="J2140" s="789"/>
      <c r="K2140" s="789">
        <v>1</v>
      </c>
      <c r="L2140" s="789">
        <v>1</v>
      </c>
      <c r="M2140" s="789">
        <v>2</v>
      </c>
      <c r="N2140" s="789" t="s">
        <v>1982</v>
      </c>
      <c r="O2140" s="789">
        <v>2</v>
      </c>
      <c r="P2140" s="789">
        <v>182.52</v>
      </c>
      <c r="Q2140" s="789">
        <v>365.04</v>
      </c>
      <c r="R2140" s="790">
        <v>1</v>
      </c>
      <c r="S2140" s="790">
        <f t="shared" si="37"/>
        <v>1</v>
      </c>
      <c r="T2140" s="789" t="s">
        <v>3056</v>
      </c>
      <c r="U2140" s="789"/>
    </row>
    <row r="2141" spans="1:21" ht="16.2" thickBot="1">
      <c r="A2141" s="797" t="s">
        <v>190</v>
      </c>
      <c r="B2141" s="797"/>
      <c r="C2141" s="811" t="s">
        <v>799</v>
      </c>
      <c r="D2141" s="797"/>
      <c r="E2141" s="797"/>
      <c r="F2141" s="787" t="str">
        <f>IF($E2141 = "", "", VLOOKUP($E2141,'[1]levels of intervention'!$A$1:$B$12,2,FALSE))</f>
        <v/>
      </c>
      <c r="G2141" s="797"/>
      <c r="H2141" s="797" t="s">
        <v>3074</v>
      </c>
      <c r="I2141" s="797" t="s">
        <v>1358</v>
      </c>
      <c r="J2141" s="797"/>
      <c r="K2141" s="797"/>
      <c r="L2141" s="797"/>
      <c r="M2141" s="797" t="s">
        <v>3075</v>
      </c>
      <c r="N2141" s="797"/>
      <c r="O2141" s="797">
        <v>0</v>
      </c>
      <c r="P2141" s="797"/>
      <c r="Q2141" s="797">
        <v>0</v>
      </c>
      <c r="R2141" s="797"/>
      <c r="S2141" s="790">
        <f t="shared" si="37"/>
        <v>1</v>
      </c>
      <c r="T2141" s="797"/>
      <c r="U2141" s="797"/>
    </row>
    <row r="2142" spans="1:21" ht="31.8" thickBot="1">
      <c r="A2142" s="785" t="s">
        <v>190</v>
      </c>
      <c r="B2142" s="786"/>
      <c r="C2142" s="811" t="s">
        <v>799</v>
      </c>
      <c r="D2142" s="787"/>
      <c r="E2142" s="787"/>
      <c r="F2142" s="787" t="str">
        <f>IF($E2142 = "", "", VLOOKUP($E2142,'[1]levels of intervention'!$A$1:$B$12,2,FALSE))</f>
        <v/>
      </c>
      <c r="G2142" s="789"/>
      <c r="H2142" s="789" t="s">
        <v>3076</v>
      </c>
      <c r="I2142" s="789" t="s">
        <v>1358</v>
      </c>
      <c r="J2142" s="789"/>
      <c r="K2142" s="789" t="s">
        <v>2976</v>
      </c>
      <c r="L2142" s="789"/>
      <c r="M2142" s="813" t="s">
        <v>3077</v>
      </c>
      <c r="N2142" s="789"/>
      <c r="O2142" s="789">
        <v>0</v>
      </c>
      <c r="P2142" s="789"/>
      <c r="Q2142" s="789">
        <v>0</v>
      </c>
      <c r="R2142" s="789"/>
      <c r="S2142" s="790">
        <f t="shared" si="37"/>
        <v>1</v>
      </c>
      <c r="T2142" s="789"/>
      <c r="U2142" s="789"/>
    </row>
    <row r="2143" spans="1:21" ht="18" thickBot="1">
      <c r="A2143" s="785" t="s">
        <v>190</v>
      </c>
      <c r="B2143" s="786"/>
      <c r="C2143" s="811" t="s">
        <v>799</v>
      </c>
      <c r="D2143" s="787"/>
      <c r="E2143" s="787"/>
      <c r="F2143" s="787" t="str">
        <f>IF($E2143 = "", "", VLOOKUP($E2143,'[1]levels of intervention'!$A$1:$B$12,2,FALSE))</f>
        <v/>
      </c>
      <c r="G2143" s="789"/>
      <c r="H2143" s="789" t="s">
        <v>3078</v>
      </c>
      <c r="I2143" s="789" t="s">
        <v>1358</v>
      </c>
      <c r="J2143" s="789"/>
      <c r="K2143" s="789" t="s">
        <v>2976</v>
      </c>
      <c r="L2143" s="789"/>
      <c r="M2143" s="813" t="s">
        <v>3077</v>
      </c>
      <c r="N2143" s="789"/>
      <c r="O2143" s="789">
        <v>0</v>
      </c>
      <c r="P2143" s="789"/>
      <c r="Q2143" s="789">
        <v>0</v>
      </c>
      <c r="R2143" s="789"/>
      <c r="S2143" s="790">
        <f t="shared" si="37"/>
        <v>1</v>
      </c>
      <c r="T2143" s="789"/>
      <c r="U2143" s="789"/>
    </row>
    <row r="2144" spans="1:21" ht="16.2" thickBot="1">
      <c r="A2144" s="797" t="s">
        <v>190</v>
      </c>
      <c r="B2144" s="797"/>
      <c r="D2144" s="797"/>
      <c r="E2144" s="797"/>
      <c r="F2144" s="787" t="str">
        <f>IF($E2144 = "", "", VLOOKUP($E2144,'[1]levels of intervention'!$A$1:$B$12,2,FALSE))</f>
        <v/>
      </c>
      <c r="G2144" s="797"/>
      <c r="H2144" s="797" t="s">
        <v>3079</v>
      </c>
      <c r="I2144" s="797" t="s">
        <v>1358</v>
      </c>
      <c r="J2144" s="797"/>
      <c r="K2144" s="797"/>
      <c r="L2144" s="797"/>
      <c r="M2144" s="797"/>
      <c r="N2144" s="797"/>
      <c r="O2144" s="797">
        <v>0</v>
      </c>
      <c r="P2144" s="797"/>
      <c r="Q2144" s="797">
        <v>0</v>
      </c>
      <c r="R2144" s="797"/>
      <c r="S2144" s="790">
        <f t="shared" si="37"/>
        <v>1</v>
      </c>
      <c r="T2144" s="797"/>
      <c r="U2144" s="797"/>
    </row>
    <row r="2145" spans="1:21" ht="31.8" thickBot="1">
      <c r="A2145" s="797" t="s">
        <v>190</v>
      </c>
      <c r="B2145" s="797" t="s">
        <v>3080</v>
      </c>
      <c r="D2145" s="797" t="s">
        <v>3081</v>
      </c>
      <c r="E2145" s="798" t="s">
        <v>2605</v>
      </c>
      <c r="F2145" s="787" t="str">
        <f>IF($E2145 = "", "", VLOOKUP($E2145,'[1]levels of intervention'!$A$1:$B$12,2,FALSE))</f>
        <v>community/primary</v>
      </c>
      <c r="G2145" s="797"/>
      <c r="H2145" s="797" t="s">
        <v>1307</v>
      </c>
      <c r="I2145" s="797"/>
      <c r="J2145" s="797"/>
      <c r="K2145" s="797"/>
      <c r="L2145" s="797"/>
      <c r="M2145" s="798" t="s">
        <v>3082</v>
      </c>
      <c r="N2145" s="797"/>
      <c r="O2145" s="797">
        <v>0</v>
      </c>
      <c r="P2145" s="797"/>
      <c r="Q2145" s="797">
        <v>0</v>
      </c>
      <c r="R2145" s="797"/>
      <c r="S2145" s="790">
        <f t="shared" si="37"/>
        <v>1</v>
      </c>
      <c r="T2145" s="797"/>
      <c r="U2145" s="797"/>
    </row>
    <row r="2146" spans="1:21" ht="31.8" thickBot="1">
      <c r="A2146" s="785" t="s">
        <v>190</v>
      </c>
      <c r="B2146" s="786"/>
      <c r="D2146" s="787"/>
      <c r="E2146" s="787"/>
      <c r="F2146" s="787" t="str">
        <f>IF($E2146 = "", "", VLOOKUP($E2146,'[1]levels of intervention'!$A$1:$B$12,2,FALSE))</f>
        <v/>
      </c>
      <c r="G2146" s="789"/>
      <c r="H2146" s="789" t="s">
        <v>3083</v>
      </c>
      <c r="I2146" s="789" t="s">
        <v>1358</v>
      </c>
      <c r="J2146" s="789"/>
      <c r="K2146" s="789" t="s">
        <v>2976</v>
      </c>
      <c r="L2146" s="789"/>
      <c r="M2146" s="789" t="s">
        <v>3008</v>
      </c>
      <c r="N2146" s="789"/>
      <c r="O2146" s="789">
        <v>0</v>
      </c>
      <c r="P2146" s="789"/>
      <c r="Q2146" s="789">
        <v>0</v>
      </c>
      <c r="R2146" s="789"/>
      <c r="S2146" s="790">
        <f t="shared" si="37"/>
        <v>1</v>
      </c>
      <c r="T2146" s="789"/>
      <c r="U2146" s="789"/>
    </row>
    <row r="2147" spans="1:21" ht="31.8" thickBot="1">
      <c r="A2147" s="785" t="s">
        <v>190</v>
      </c>
      <c r="B2147" s="786"/>
      <c r="D2147" s="787"/>
      <c r="E2147" s="787"/>
      <c r="F2147" s="787" t="str">
        <f>IF($E2147 = "", "", VLOOKUP($E2147,'[1]levels of intervention'!$A$1:$B$12,2,FALSE))</f>
        <v/>
      </c>
      <c r="G2147" s="789"/>
      <c r="H2147" s="789" t="s">
        <v>3084</v>
      </c>
      <c r="I2147" s="789" t="s">
        <v>1358</v>
      </c>
      <c r="J2147" s="789"/>
      <c r="K2147" s="789" t="s">
        <v>2976</v>
      </c>
      <c r="L2147" s="789"/>
      <c r="M2147" s="789" t="s">
        <v>3008</v>
      </c>
      <c r="N2147" s="789"/>
      <c r="O2147" s="789">
        <v>0</v>
      </c>
      <c r="P2147" s="789"/>
      <c r="Q2147" s="789">
        <v>0</v>
      </c>
      <c r="R2147" s="789"/>
      <c r="S2147" s="790">
        <f t="shared" si="37"/>
        <v>1</v>
      </c>
      <c r="T2147" s="789"/>
      <c r="U2147" s="789"/>
    </row>
    <row r="2148" spans="1:21" ht="47.4" thickBot="1">
      <c r="A2148" s="797" t="s">
        <v>190</v>
      </c>
      <c r="B2148" s="797" t="s">
        <v>3085</v>
      </c>
      <c r="D2148" s="797" t="s">
        <v>3086</v>
      </c>
      <c r="E2148" s="798" t="s">
        <v>2605</v>
      </c>
      <c r="F2148" s="787" t="str">
        <f>IF($E2148 = "", "", VLOOKUP($E2148,'[1]levels of intervention'!$A$1:$B$12,2,FALSE))</f>
        <v>community/primary</v>
      </c>
      <c r="G2148" s="797"/>
      <c r="H2148" s="797" t="s">
        <v>3087</v>
      </c>
      <c r="I2148" s="797" t="s">
        <v>1358</v>
      </c>
      <c r="J2148" s="797"/>
      <c r="K2148" s="797"/>
      <c r="L2148" s="797"/>
      <c r="M2148" s="797"/>
      <c r="N2148" s="797"/>
      <c r="O2148" s="797">
        <v>0</v>
      </c>
      <c r="P2148" s="797"/>
      <c r="Q2148" s="797">
        <v>0</v>
      </c>
      <c r="R2148" s="797"/>
      <c r="S2148" s="790">
        <f t="shared" si="37"/>
        <v>1</v>
      </c>
      <c r="T2148" s="797"/>
      <c r="U2148" s="797"/>
    </row>
    <row r="2149" spans="1:21" ht="43.8" thickBot="1">
      <c r="A2149" s="785" t="s">
        <v>58</v>
      </c>
      <c r="B2149" s="786" t="s">
        <v>59</v>
      </c>
      <c r="C2149" s="787" t="s">
        <v>693</v>
      </c>
      <c r="D2149" s="787" t="s">
        <v>693</v>
      </c>
      <c r="E2149" s="803" t="s">
        <v>2605</v>
      </c>
      <c r="F2149" s="787" t="str">
        <f>IF($E2149 = "", "", VLOOKUP($E2149,'[1]levels of intervention'!$A$1:$B$12,2,FALSE))</f>
        <v>community/primary</v>
      </c>
      <c r="G2149" s="789"/>
      <c r="H2149" s="789" t="s">
        <v>905</v>
      </c>
      <c r="I2149" s="789" t="s">
        <v>1331</v>
      </c>
      <c r="J2149" s="789"/>
      <c r="K2149" s="789">
        <v>1</v>
      </c>
      <c r="L2149" s="789">
        <v>1</v>
      </c>
      <c r="M2149" s="789">
        <v>1</v>
      </c>
      <c r="N2149" s="789">
        <v>1</v>
      </c>
      <c r="O2149" s="789">
        <v>1</v>
      </c>
      <c r="P2149" s="789">
        <v>1800</v>
      </c>
      <c r="Q2149" s="793">
        <v>1800</v>
      </c>
      <c r="R2149" s="790">
        <v>1</v>
      </c>
      <c r="S2149" s="790">
        <f t="shared" si="37"/>
        <v>1</v>
      </c>
      <c r="T2149" s="789"/>
      <c r="U2149" s="801" t="s">
        <v>2962</v>
      </c>
    </row>
    <row r="2150" spans="1:21" ht="78.599999999999994" thickBot="1">
      <c r="A2150" s="785" t="s">
        <v>58</v>
      </c>
      <c r="B2150" s="786"/>
      <c r="C2150" s="787" t="s">
        <v>693</v>
      </c>
      <c r="D2150" s="803" t="s">
        <v>693</v>
      </c>
      <c r="E2150" s="787"/>
      <c r="F2150" s="787" t="str">
        <f>IF($E2150 = "", "", VLOOKUP($E2150,'[1]levels of intervention'!$A$1:$B$12,2,FALSE))</f>
        <v/>
      </c>
      <c r="G2150" s="789"/>
      <c r="H2150" s="789" t="s">
        <v>897</v>
      </c>
      <c r="I2150" s="789" t="s">
        <v>1331</v>
      </c>
      <c r="J2150" s="789">
        <v>1</v>
      </c>
      <c r="K2150" s="789">
        <v>1</v>
      </c>
      <c r="L2150" s="789"/>
      <c r="M2150" s="789">
        <v>1</v>
      </c>
      <c r="N2150" s="789">
        <v>1</v>
      </c>
      <c r="O2150" s="789">
        <v>1</v>
      </c>
      <c r="P2150" s="789">
        <v>35.622799999999998</v>
      </c>
      <c r="Q2150" s="789">
        <v>35.619999999999997</v>
      </c>
      <c r="R2150" s="790">
        <v>1</v>
      </c>
      <c r="S2150" s="790">
        <f t="shared" si="37"/>
        <v>1</v>
      </c>
      <c r="T2150" s="789"/>
      <c r="U2150" s="789"/>
    </row>
    <row r="2151" spans="1:21" ht="18" thickBot="1">
      <c r="A2151" s="785" t="s">
        <v>58</v>
      </c>
      <c r="B2151" s="786"/>
      <c r="D2151" s="787" t="s">
        <v>3062</v>
      </c>
      <c r="E2151" s="803" t="s">
        <v>2605</v>
      </c>
      <c r="F2151" s="787" t="str">
        <f>IF($E2151 = "", "", VLOOKUP($E2151,'[1]levels of intervention'!$A$1:$B$12,2,FALSE))</f>
        <v>community/primary</v>
      </c>
      <c r="G2151" s="789"/>
      <c r="H2151" s="789" t="s">
        <v>3088</v>
      </c>
      <c r="I2151" s="789" t="s">
        <v>1358</v>
      </c>
      <c r="J2151" s="789"/>
      <c r="K2151" s="789" t="s">
        <v>2976</v>
      </c>
      <c r="L2151" s="789"/>
      <c r="M2151" s="813" t="s">
        <v>3089</v>
      </c>
      <c r="N2151" s="789"/>
      <c r="O2151" s="789">
        <v>0</v>
      </c>
      <c r="P2151" s="789"/>
      <c r="Q2151" s="789">
        <v>0</v>
      </c>
      <c r="R2151" s="789"/>
      <c r="S2151" s="790">
        <f t="shared" si="37"/>
        <v>1</v>
      </c>
      <c r="T2151" s="789"/>
      <c r="U2151" s="789"/>
    </row>
    <row r="2152" spans="1:21" ht="16.2" thickBot="1">
      <c r="A2152" s="797" t="s">
        <v>58</v>
      </c>
      <c r="B2152" s="797"/>
      <c r="D2152" s="797"/>
      <c r="E2152" s="798" t="s">
        <v>2605</v>
      </c>
      <c r="F2152" s="787" t="str">
        <f>IF($E2152 = "", "", VLOOKUP($E2152,'[1]levels of intervention'!$A$1:$B$12,2,FALSE))</f>
        <v>community/primary</v>
      </c>
      <c r="G2152" s="797"/>
      <c r="H2152" s="797" t="s">
        <v>3090</v>
      </c>
      <c r="I2152" s="797" t="s">
        <v>1358</v>
      </c>
      <c r="J2152" s="797"/>
      <c r="K2152" s="797"/>
      <c r="L2152" s="797"/>
      <c r="M2152" s="797"/>
      <c r="N2152" s="797"/>
      <c r="O2152" s="797">
        <v>0</v>
      </c>
      <c r="P2152" s="797"/>
      <c r="Q2152" s="797">
        <v>0</v>
      </c>
      <c r="R2152" s="797"/>
      <c r="S2152" s="790">
        <f t="shared" si="37"/>
        <v>1</v>
      </c>
      <c r="T2152" s="797"/>
      <c r="U2152" s="797"/>
    </row>
    <row r="2153" spans="1:21" ht="31.8" thickBot="1">
      <c r="A2153" s="797" t="s">
        <v>58</v>
      </c>
      <c r="B2153" s="797"/>
      <c r="D2153" s="797"/>
      <c r="E2153" s="798" t="s">
        <v>2605</v>
      </c>
      <c r="F2153" s="787" t="str">
        <f>IF($E2153 = "", "", VLOOKUP($E2153,'[1]levels of intervention'!$A$1:$B$12,2,FALSE))</f>
        <v>community/primary</v>
      </c>
      <c r="G2153" s="797"/>
      <c r="H2153" s="797" t="s">
        <v>3091</v>
      </c>
      <c r="I2153" s="797" t="s">
        <v>1358</v>
      </c>
      <c r="J2153" s="797"/>
      <c r="K2153" s="797"/>
      <c r="L2153" s="797"/>
      <c r="M2153" s="797" t="s">
        <v>3092</v>
      </c>
      <c r="N2153" s="797"/>
      <c r="O2153" s="797">
        <v>0</v>
      </c>
      <c r="P2153" s="797"/>
      <c r="Q2153" s="797">
        <v>0</v>
      </c>
      <c r="R2153" s="797"/>
      <c r="S2153" s="790">
        <f t="shared" si="37"/>
        <v>1</v>
      </c>
      <c r="T2153" s="797"/>
      <c r="U2153" s="797"/>
    </row>
    <row r="2154" spans="1:21" ht="43.8" thickBot="1">
      <c r="A2154" s="785" t="s">
        <v>58</v>
      </c>
      <c r="B2154" s="786" t="s">
        <v>139</v>
      </c>
      <c r="C2154" t="s">
        <v>63</v>
      </c>
      <c r="D2154" s="787" t="s">
        <v>3093</v>
      </c>
      <c r="E2154" s="787" t="s">
        <v>2605</v>
      </c>
      <c r="F2154" s="787" t="str">
        <f>IF($E2154 = "", "", VLOOKUP($E2154,'[1]levels of intervention'!$A$1:$B$12,2,FALSE))</f>
        <v>community/primary</v>
      </c>
      <c r="G2154" s="789" t="s">
        <v>3094</v>
      </c>
      <c r="H2154" s="789" t="s">
        <v>900</v>
      </c>
      <c r="I2154" s="789" t="s">
        <v>1331</v>
      </c>
      <c r="J2154" s="789" t="s">
        <v>1354</v>
      </c>
      <c r="K2154" s="789">
        <v>1</v>
      </c>
      <c r="L2154" s="789">
        <v>1</v>
      </c>
      <c r="M2154" s="789">
        <v>365</v>
      </c>
      <c r="N2154" s="789"/>
      <c r="O2154" s="789">
        <v>365</v>
      </c>
      <c r="P2154" s="789">
        <v>120</v>
      </c>
      <c r="Q2154" s="793">
        <v>43800</v>
      </c>
      <c r="R2154" s="790">
        <v>1</v>
      </c>
      <c r="S2154" s="790">
        <f t="shared" si="37"/>
        <v>1</v>
      </c>
      <c r="T2154" s="801" t="s">
        <v>3095</v>
      </c>
      <c r="U2154" s="789"/>
    </row>
    <row r="2155" spans="1:21" ht="31.8" thickBot="1">
      <c r="A2155" s="785" t="s">
        <v>58</v>
      </c>
      <c r="B2155" s="786"/>
      <c r="C2155" t="s">
        <v>63</v>
      </c>
      <c r="D2155" s="787" t="s">
        <v>3093</v>
      </c>
      <c r="E2155" s="787" t="s">
        <v>2605</v>
      </c>
      <c r="F2155" s="787" t="str">
        <f>IF($E2155 = "", "", VLOOKUP($E2155,'[1]levels of intervention'!$A$1:$B$12,2,FALSE))</f>
        <v>community/primary</v>
      </c>
      <c r="G2155" s="789" t="s">
        <v>3094</v>
      </c>
      <c r="H2155" s="789" t="s">
        <v>899</v>
      </c>
      <c r="I2155" s="789" t="s">
        <v>1331</v>
      </c>
      <c r="J2155" s="789" t="s">
        <v>1354</v>
      </c>
      <c r="K2155" s="789">
        <v>1</v>
      </c>
      <c r="L2155" s="789">
        <v>1</v>
      </c>
      <c r="M2155" s="789">
        <v>365</v>
      </c>
      <c r="N2155" s="789"/>
      <c r="O2155" s="789">
        <v>365</v>
      </c>
      <c r="P2155" s="789">
        <v>72</v>
      </c>
      <c r="Q2155" s="793">
        <v>26280</v>
      </c>
      <c r="R2155" s="790">
        <v>1</v>
      </c>
      <c r="S2155" s="790">
        <f t="shared" si="37"/>
        <v>1</v>
      </c>
      <c r="T2155" s="801" t="s">
        <v>3096</v>
      </c>
      <c r="U2155" s="789"/>
    </row>
    <row r="2156" spans="1:21" ht="43.8" thickBot="1">
      <c r="A2156" s="785" t="s">
        <v>58</v>
      </c>
      <c r="B2156" s="789"/>
      <c r="C2156" s="811" t="s">
        <v>701</v>
      </c>
      <c r="D2156" s="803" t="s">
        <v>3097</v>
      </c>
      <c r="E2156" s="789"/>
      <c r="F2156" s="787" t="str">
        <f>IF($E2156 = "", "", VLOOKUP($E2156,'[1]levels of intervention'!$A$1:$B$12,2,FALSE))</f>
        <v/>
      </c>
      <c r="G2156" s="789"/>
      <c r="H2156" s="789" t="s">
        <v>900</v>
      </c>
      <c r="I2156" s="789" t="s">
        <v>1331</v>
      </c>
      <c r="J2156" s="789" t="s">
        <v>1354</v>
      </c>
      <c r="K2156" s="789">
        <v>1</v>
      </c>
      <c r="L2156" s="789">
        <v>1</v>
      </c>
      <c r="M2156" s="789">
        <v>365</v>
      </c>
      <c r="N2156" s="789"/>
      <c r="O2156" s="789">
        <v>365</v>
      </c>
      <c r="P2156" s="789">
        <v>120</v>
      </c>
      <c r="Q2156" s="793">
        <v>43800</v>
      </c>
      <c r="R2156" s="790">
        <v>0.6</v>
      </c>
      <c r="S2156" s="790">
        <f t="shared" si="37"/>
        <v>0.6</v>
      </c>
      <c r="T2156" s="801" t="s">
        <v>3095</v>
      </c>
      <c r="U2156" s="789"/>
    </row>
    <row r="2157" spans="1:21" ht="31.8" thickBot="1">
      <c r="A2157" s="785" t="s">
        <v>58</v>
      </c>
      <c r="B2157" s="789"/>
      <c r="C2157" s="811" t="s">
        <v>701</v>
      </c>
      <c r="D2157" s="803" t="s">
        <v>3097</v>
      </c>
      <c r="E2157" s="787"/>
      <c r="F2157" s="787" t="str">
        <f>IF($E2157 = "", "", VLOOKUP($E2157,'[1]levels of intervention'!$A$1:$B$12,2,FALSE))</f>
        <v/>
      </c>
      <c r="G2157" s="789"/>
      <c r="H2157" s="789" t="s">
        <v>899</v>
      </c>
      <c r="I2157" s="789" t="s">
        <v>1331</v>
      </c>
      <c r="J2157" s="789" t="s">
        <v>1354</v>
      </c>
      <c r="K2157" s="789">
        <v>1</v>
      </c>
      <c r="L2157" s="789">
        <v>1</v>
      </c>
      <c r="M2157" s="789">
        <v>365</v>
      </c>
      <c r="N2157" s="789"/>
      <c r="O2157" s="789">
        <v>365</v>
      </c>
      <c r="P2157" s="789">
        <v>72</v>
      </c>
      <c r="Q2157" s="793">
        <v>26280</v>
      </c>
      <c r="R2157" s="790">
        <v>0.6</v>
      </c>
      <c r="S2157" s="790">
        <f t="shared" si="37"/>
        <v>0.6</v>
      </c>
      <c r="T2157" s="801" t="s">
        <v>3096</v>
      </c>
      <c r="U2157" s="789"/>
    </row>
    <row r="2158" spans="1:21" ht="43.8" thickBot="1">
      <c r="A2158" s="785" t="s">
        <v>58</v>
      </c>
      <c r="B2158" s="786"/>
      <c r="C2158" s="811" t="s">
        <v>701</v>
      </c>
      <c r="D2158" s="803" t="s">
        <v>3098</v>
      </c>
      <c r="E2158" s="787"/>
      <c r="F2158" s="787" t="str">
        <f>IF($E2158 = "", "", VLOOKUP($E2158,'[1]levels of intervention'!$A$1:$B$12,2,FALSE))</f>
        <v/>
      </c>
      <c r="G2158" s="789"/>
      <c r="H2158" s="789" t="s">
        <v>915</v>
      </c>
      <c r="I2158" s="789" t="s">
        <v>1331</v>
      </c>
      <c r="J2158" s="789" t="s">
        <v>1354</v>
      </c>
      <c r="K2158" s="789">
        <v>1</v>
      </c>
      <c r="L2158" s="789">
        <v>1</v>
      </c>
      <c r="M2158" s="789">
        <v>365</v>
      </c>
      <c r="N2158" s="789"/>
      <c r="O2158" s="789">
        <v>365</v>
      </c>
      <c r="P2158" s="789">
        <v>46.7</v>
      </c>
      <c r="Q2158" s="793">
        <v>17045.5</v>
      </c>
      <c r="R2158" s="790">
        <v>0.4</v>
      </c>
      <c r="S2158" s="790">
        <f t="shared" si="37"/>
        <v>0.4</v>
      </c>
      <c r="T2158" s="801" t="s">
        <v>3095</v>
      </c>
      <c r="U2158" s="789"/>
    </row>
    <row r="2159" spans="1:21" ht="31.8" thickBot="1">
      <c r="A2159" s="785" t="s">
        <v>58</v>
      </c>
      <c r="B2159" s="786"/>
      <c r="C2159" s="811" t="s">
        <v>701</v>
      </c>
      <c r="D2159" s="803" t="s">
        <v>3098</v>
      </c>
      <c r="E2159" s="787"/>
      <c r="F2159" s="787" t="str">
        <f>IF($E2159 = "", "", VLOOKUP($E2159,'[1]levels of intervention'!$A$1:$B$12,2,FALSE))</f>
        <v/>
      </c>
      <c r="G2159" s="789"/>
      <c r="H2159" s="789" t="s">
        <v>916</v>
      </c>
      <c r="I2159" s="789" t="s">
        <v>1331</v>
      </c>
      <c r="J2159" s="789" t="s">
        <v>1354</v>
      </c>
      <c r="K2159" s="789">
        <v>1</v>
      </c>
      <c r="L2159" s="789">
        <v>1</v>
      </c>
      <c r="M2159" s="789">
        <v>365</v>
      </c>
      <c r="N2159" s="789"/>
      <c r="O2159" s="789">
        <v>365</v>
      </c>
      <c r="P2159" s="789">
        <v>128</v>
      </c>
      <c r="Q2159" s="793">
        <v>46720</v>
      </c>
      <c r="R2159" s="790">
        <v>0.4</v>
      </c>
      <c r="S2159" s="790">
        <f t="shared" si="37"/>
        <v>0.4</v>
      </c>
      <c r="T2159" s="846" t="s">
        <v>3095</v>
      </c>
      <c r="U2159" s="789"/>
    </row>
    <row r="2160" spans="1:21" ht="18" thickBot="1">
      <c r="A2160" s="785" t="s">
        <v>58</v>
      </c>
      <c r="B2160" s="786"/>
      <c r="D2160" s="787" t="s">
        <v>3062</v>
      </c>
      <c r="E2160" s="787" t="s">
        <v>2171</v>
      </c>
      <c r="F2160" s="787" t="str">
        <f>IF($E2160 = "", "", VLOOKUP($E2160,'[1]levels of intervention'!$A$1:$B$12,2,FALSE))</f>
        <v>primary</v>
      </c>
      <c r="G2160" s="789"/>
      <c r="H2160" s="789" t="s">
        <v>3099</v>
      </c>
      <c r="I2160" s="789" t="s">
        <v>1358</v>
      </c>
      <c r="J2160" s="789"/>
      <c r="K2160" s="789" t="s">
        <v>2976</v>
      </c>
      <c r="L2160" s="789"/>
      <c r="M2160" s="813" t="s">
        <v>3089</v>
      </c>
      <c r="N2160" s="789"/>
      <c r="O2160" s="789">
        <v>0</v>
      </c>
      <c r="P2160" s="789"/>
      <c r="Q2160" s="789">
        <v>0</v>
      </c>
      <c r="R2160" s="789"/>
      <c r="S2160" s="790">
        <f t="shared" si="37"/>
        <v>1</v>
      </c>
      <c r="T2160" s="789"/>
      <c r="U2160" s="789"/>
    </row>
    <row r="2161" spans="1:21" ht="16.2" thickBot="1">
      <c r="A2161" s="797" t="s">
        <v>58</v>
      </c>
      <c r="B2161" s="797"/>
      <c r="D2161" s="797"/>
      <c r="E2161" s="797" t="s">
        <v>2171</v>
      </c>
      <c r="F2161" s="787" t="str">
        <f>IF($E2161 = "", "", VLOOKUP($E2161,'[1]levels of intervention'!$A$1:$B$12,2,FALSE))</f>
        <v>primary</v>
      </c>
      <c r="G2161" s="797"/>
      <c r="H2161" s="797" t="s">
        <v>3100</v>
      </c>
      <c r="I2161" s="797" t="s">
        <v>1358</v>
      </c>
      <c r="J2161" s="797"/>
      <c r="K2161" s="797"/>
      <c r="L2161" s="797"/>
      <c r="M2161" s="797"/>
      <c r="N2161" s="797"/>
      <c r="O2161" s="797">
        <v>0</v>
      </c>
      <c r="P2161" s="797"/>
      <c r="Q2161" s="797">
        <v>0</v>
      </c>
      <c r="R2161" s="797"/>
      <c r="S2161" s="790">
        <f t="shared" si="37"/>
        <v>1</v>
      </c>
      <c r="T2161" s="797"/>
      <c r="U2161" s="797"/>
    </row>
    <row r="2162" spans="1:21" ht="31.8" thickBot="1">
      <c r="A2162" s="785" t="s">
        <v>58</v>
      </c>
      <c r="B2162" s="786"/>
      <c r="C2162" s="811" t="s">
        <v>704</v>
      </c>
      <c r="D2162" s="787" t="s">
        <v>3101</v>
      </c>
      <c r="E2162" s="787" t="s">
        <v>2171</v>
      </c>
      <c r="F2162" s="787" t="str">
        <f>IF($E2162 = "", "", VLOOKUP($E2162,'[1]levels of intervention'!$A$1:$B$12,2,FALSE))</f>
        <v>primary</v>
      </c>
      <c r="G2162" s="789"/>
      <c r="H2162" s="789" t="s">
        <v>924</v>
      </c>
      <c r="I2162" s="789" t="s">
        <v>1331</v>
      </c>
      <c r="J2162" s="789"/>
      <c r="K2162" s="789">
        <v>1</v>
      </c>
      <c r="L2162" s="789">
        <v>1</v>
      </c>
      <c r="M2162" s="789">
        <v>365</v>
      </c>
      <c r="N2162" s="789"/>
      <c r="O2162" s="789">
        <v>365</v>
      </c>
      <c r="P2162" s="789">
        <v>221.23</v>
      </c>
      <c r="Q2162" s="789">
        <v>80748.95</v>
      </c>
      <c r="R2162" s="790">
        <v>1</v>
      </c>
      <c r="S2162" s="790">
        <f t="shared" si="37"/>
        <v>1</v>
      </c>
      <c r="T2162" s="846" t="s">
        <v>3095</v>
      </c>
      <c r="U2162" s="789"/>
    </row>
    <row r="2163" spans="1:21" ht="31.8" thickBot="1">
      <c r="A2163" s="785" t="s">
        <v>58</v>
      </c>
      <c r="B2163" s="786"/>
      <c r="C2163" s="811" t="s">
        <v>705</v>
      </c>
      <c r="D2163" s="787" t="s">
        <v>705</v>
      </c>
      <c r="E2163" s="787" t="s">
        <v>2171</v>
      </c>
      <c r="F2163" s="787" t="str">
        <f>IF($E2163 = "", "", VLOOKUP($E2163,'[1]levels of intervention'!$A$1:$B$12,2,FALSE))</f>
        <v>primary</v>
      </c>
      <c r="G2163" s="789"/>
      <c r="H2163" s="789" t="s">
        <v>924</v>
      </c>
      <c r="I2163" s="789" t="s">
        <v>1331</v>
      </c>
      <c r="J2163" s="789"/>
      <c r="K2163" s="789">
        <v>0.5</v>
      </c>
      <c r="L2163" s="789">
        <v>1</v>
      </c>
      <c r="M2163" s="789">
        <v>365</v>
      </c>
      <c r="N2163" s="789"/>
      <c r="O2163" s="789">
        <v>182.5</v>
      </c>
      <c r="P2163" s="789">
        <v>221.23</v>
      </c>
      <c r="Q2163" s="789">
        <v>40374.474999999999</v>
      </c>
      <c r="R2163" s="790">
        <v>1</v>
      </c>
      <c r="S2163" s="790">
        <f t="shared" si="37"/>
        <v>1</v>
      </c>
      <c r="T2163" s="846" t="s">
        <v>3095</v>
      </c>
      <c r="U2163" s="789"/>
    </row>
    <row r="2164" spans="1:21" ht="18" thickBot="1">
      <c r="A2164" s="785" t="s">
        <v>58</v>
      </c>
      <c r="B2164" s="786"/>
      <c r="D2164" s="787" t="s">
        <v>3062</v>
      </c>
      <c r="E2164" s="787" t="s">
        <v>2171</v>
      </c>
      <c r="F2164" s="787" t="str">
        <f>IF($E2164 = "", "", VLOOKUP($E2164,'[1]levels of intervention'!$A$1:$B$12,2,FALSE))</f>
        <v>primary</v>
      </c>
      <c r="G2164" s="789"/>
      <c r="H2164" s="789" t="s">
        <v>3099</v>
      </c>
      <c r="I2164" s="789" t="s">
        <v>1358</v>
      </c>
      <c r="J2164" s="789"/>
      <c r="K2164" s="789" t="s">
        <v>2976</v>
      </c>
      <c r="L2164" s="789"/>
      <c r="M2164" s="813" t="s">
        <v>3089</v>
      </c>
      <c r="N2164" s="789"/>
      <c r="O2164" s="789">
        <v>0</v>
      </c>
      <c r="P2164" s="789"/>
      <c r="Q2164" s="789">
        <v>0</v>
      </c>
      <c r="R2164" s="789"/>
      <c r="S2164" s="790">
        <f t="shared" si="37"/>
        <v>1</v>
      </c>
      <c r="T2164" s="789"/>
      <c r="U2164" s="789"/>
    </row>
    <row r="2165" spans="1:21" ht="16.2" thickBot="1">
      <c r="A2165" s="797" t="s">
        <v>58</v>
      </c>
      <c r="B2165" s="797"/>
      <c r="D2165" s="797"/>
      <c r="E2165" s="797" t="s">
        <v>2171</v>
      </c>
      <c r="F2165" s="787" t="str">
        <f>IF($E2165 = "", "", VLOOKUP($E2165,'[1]levels of intervention'!$A$1:$B$12,2,FALSE))</f>
        <v>primary</v>
      </c>
      <c r="G2165" s="797"/>
      <c r="H2165" s="797" t="s">
        <v>3100</v>
      </c>
      <c r="I2165" s="797" t="s">
        <v>1358</v>
      </c>
      <c r="J2165" s="797"/>
      <c r="K2165" s="797"/>
      <c r="L2165" s="797"/>
      <c r="M2165" s="797"/>
      <c r="N2165" s="797"/>
      <c r="O2165" s="797">
        <v>0</v>
      </c>
      <c r="P2165" s="797"/>
      <c r="Q2165" s="797">
        <v>0</v>
      </c>
      <c r="R2165" s="797"/>
      <c r="S2165" s="790">
        <f t="shared" si="37"/>
        <v>1</v>
      </c>
      <c r="T2165" s="797"/>
      <c r="U2165" s="797"/>
    </row>
    <row r="2166" spans="1:21" ht="16.2" thickBot="1">
      <c r="A2166" s="797" t="s">
        <v>58</v>
      </c>
      <c r="B2166" s="797" t="s">
        <v>66</v>
      </c>
      <c r="C2166" s="787" t="s">
        <v>706</v>
      </c>
      <c r="D2166" s="797" t="s">
        <v>706</v>
      </c>
      <c r="E2166" s="797" t="s">
        <v>2162</v>
      </c>
      <c r="F2166" s="787" t="str">
        <f>IF($E2166 = "", "", VLOOKUP($E2166,'[1]levels of intervention'!$A$1:$B$12,2,FALSE))</f>
        <v>tertiary</v>
      </c>
      <c r="G2166" s="797"/>
      <c r="H2166" s="797" t="s">
        <v>3102</v>
      </c>
      <c r="I2166" s="797" t="s">
        <v>1358</v>
      </c>
      <c r="J2166" s="797"/>
      <c r="K2166" s="797"/>
      <c r="L2166" s="797"/>
      <c r="M2166" s="798" t="s">
        <v>3103</v>
      </c>
      <c r="N2166" s="797"/>
      <c r="O2166" s="797">
        <v>0</v>
      </c>
      <c r="P2166" s="797"/>
      <c r="Q2166" s="797">
        <v>0</v>
      </c>
      <c r="R2166" s="805">
        <v>1</v>
      </c>
      <c r="S2166" s="790">
        <f t="shared" si="37"/>
        <v>1</v>
      </c>
      <c r="T2166" s="797"/>
      <c r="U2166" s="797"/>
    </row>
    <row r="2167" spans="1:21" ht="187.8" thickBot="1">
      <c r="A2167" s="785" t="s">
        <v>58</v>
      </c>
      <c r="B2167" s="786"/>
      <c r="C2167" s="787" t="s">
        <v>706</v>
      </c>
      <c r="D2167" s="787" t="s">
        <v>706</v>
      </c>
      <c r="E2167" s="787" t="s">
        <v>2171</v>
      </c>
      <c r="F2167" s="787" t="str">
        <f>IF($E2167 = "", "", VLOOKUP($E2167,'[1]levels of intervention'!$A$1:$B$12,2,FALSE))</f>
        <v>primary</v>
      </c>
      <c r="G2167" s="789"/>
      <c r="H2167" s="789" t="s">
        <v>839</v>
      </c>
      <c r="I2167" s="789" t="s">
        <v>1331</v>
      </c>
      <c r="J2167" s="789">
        <v>1</v>
      </c>
      <c r="K2167" s="789">
        <v>1</v>
      </c>
      <c r="L2167" s="789">
        <v>1</v>
      </c>
      <c r="M2167" s="789">
        <v>2</v>
      </c>
      <c r="N2167" s="789"/>
      <c r="O2167" s="789">
        <v>2</v>
      </c>
      <c r="P2167" s="789">
        <v>153.5155</v>
      </c>
      <c r="Q2167" s="789">
        <v>307.02999999999997</v>
      </c>
      <c r="R2167" s="790">
        <v>1</v>
      </c>
      <c r="S2167" s="790">
        <f t="shared" si="37"/>
        <v>1</v>
      </c>
      <c r="T2167" s="789"/>
      <c r="U2167" s="789"/>
    </row>
    <row r="2168" spans="1:21" ht="31.8" thickBot="1">
      <c r="A2168" s="785" t="s">
        <v>58</v>
      </c>
      <c r="B2168" s="786"/>
      <c r="C2168" s="787" t="s">
        <v>706</v>
      </c>
      <c r="D2168" s="787" t="s">
        <v>706</v>
      </c>
      <c r="E2168" s="787" t="s">
        <v>2171</v>
      </c>
      <c r="F2168" s="787" t="str">
        <f>IF($E2168 = "", "", VLOOKUP($E2168,'[1]levels of intervention'!$A$1:$B$12,2,FALSE))</f>
        <v>primary</v>
      </c>
      <c r="G2168" s="789"/>
      <c r="H2168" s="789" t="s">
        <v>926</v>
      </c>
      <c r="I2168" s="789" t="s">
        <v>1331</v>
      </c>
      <c r="J2168" s="789">
        <v>1</v>
      </c>
      <c r="K2168" s="789">
        <v>1</v>
      </c>
      <c r="L2168" s="789">
        <v>1</v>
      </c>
      <c r="M2168" s="789">
        <v>2</v>
      </c>
      <c r="N2168" s="789"/>
      <c r="O2168" s="789">
        <v>2</v>
      </c>
      <c r="P2168" s="789">
        <v>5538</v>
      </c>
      <c r="Q2168" s="793">
        <v>11076</v>
      </c>
      <c r="R2168" s="790">
        <v>1</v>
      </c>
      <c r="S2168" s="790">
        <f t="shared" si="37"/>
        <v>1</v>
      </c>
      <c r="T2168" s="789"/>
      <c r="U2168" s="789"/>
    </row>
    <row r="2169" spans="1:21" ht="78.599999999999994" thickBot="1">
      <c r="A2169" s="785" t="s">
        <v>58</v>
      </c>
      <c r="B2169" s="786"/>
      <c r="C2169" s="787" t="s">
        <v>706</v>
      </c>
      <c r="D2169" s="787" t="s">
        <v>706</v>
      </c>
      <c r="E2169" s="787" t="s">
        <v>2171</v>
      </c>
      <c r="F2169" s="787" t="str">
        <f>IF($E2169 = "", "", VLOOKUP($E2169,'[1]levels of intervention'!$A$1:$B$12,2,FALSE))</f>
        <v>primary</v>
      </c>
      <c r="G2169" s="789"/>
      <c r="H2169" s="789" t="s">
        <v>897</v>
      </c>
      <c r="I2169" s="789" t="s">
        <v>1331</v>
      </c>
      <c r="J2169" s="789">
        <v>1</v>
      </c>
      <c r="K2169" s="789">
        <v>1</v>
      </c>
      <c r="L2169" s="789">
        <v>1</v>
      </c>
      <c r="M2169" s="789">
        <v>2</v>
      </c>
      <c r="N2169" s="789"/>
      <c r="O2169" s="789">
        <v>2</v>
      </c>
      <c r="P2169" s="789">
        <v>35.622799999999998</v>
      </c>
      <c r="Q2169" s="789">
        <v>71.25</v>
      </c>
      <c r="R2169" s="790">
        <v>1</v>
      </c>
      <c r="S2169" s="790">
        <f t="shared" si="37"/>
        <v>1</v>
      </c>
      <c r="T2169" s="789"/>
      <c r="U2169" s="789"/>
    </row>
    <row r="2170" spans="1:21" ht="63" thickBot="1">
      <c r="A2170" s="785" t="s">
        <v>58</v>
      </c>
      <c r="B2170" s="786"/>
      <c r="C2170" s="787" t="s">
        <v>706</v>
      </c>
      <c r="D2170" s="787" t="s">
        <v>706</v>
      </c>
      <c r="E2170" s="787" t="s">
        <v>2171</v>
      </c>
      <c r="F2170" s="787" t="str">
        <f>IF($E2170 = "", "", VLOOKUP($E2170,'[1]levels of intervention'!$A$1:$B$12,2,FALSE))</f>
        <v>primary</v>
      </c>
      <c r="G2170" s="789"/>
      <c r="H2170" s="789" t="s">
        <v>925</v>
      </c>
      <c r="I2170" s="789" t="s">
        <v>1331</v>
      </c>
      <c r="J2170" s="789">
        <v>2</v>
      </c>
      <c r="K2170" s="789">
        <v>1</v>
      </c>
      <c r="L2170" s="789">
        <v>1</v>
      </c>
      <c r="M2170" s="789">
        <v>1</v>
      </c>
      <c r="N2170" s="789"/>
      <c r="O2170" s="789">
        <v>1</v>
      </c>
      <c r="P2170" s="789">
        <v>8.4700000000000006</v>
      </c>
      <c r="Q2170" s="789">
        <v>8.4700000000000006</v>
      </c>
      <c r="R2170" s="790">
        <v>1</v>
      </c>
      <c r="S2170" s="790">
        <f t="shared" si="37"/>
        <v>1</v>
      </c>
      <c r="T2170" s="789"/>
      <c r="U2170" s="809" t="s">
        <v>3104</v>
      </c>
    </row>
    <row r="2171" spans="1:21" ht="18" thickBot="1">
      <c r="A2171" s="785" t="s">
        <v>58</v>
      </c>
      <c r="B2171" s="786"/>
      <c r="C2171" s="787" t="s">
        <v>706</v>
      </c>
      <c r="D2171" s="787" t="s">
        <v>3062</v>
      </c>
      <c r="E2171" s="787" t="s">
        <v>2171</v>
      </c>
      <c r="F2171" s="787" t="str">
        <f>IF($E2171 = "", "", VLOOKUP($E2171,'[1]levels of intervention'!$A$1:$B$12,2,FALSE))</f>
        <v>primary</v>
      </c>
      <c r="G2171" s="789"/>
      <c r="H2171" s="789" t="s">
        <v>3105</v>
      </c>
      <c r="I2171" s="789" t="s">
        <v>1358</v>
      </c>
      <c r="J2171" s="789"/>
      <c r="K2171" s="789" t="s">
        <v>2976</v>
      </c>
      <c r="L2171" s="789"/>
      <c r="M2171" s="813" t="s">
        <v>3106</v>
      </c>
      <c r="N2171" s="789"/>
      <c r="O2171" s="789">
        <v>0</v>
      </c>
      <c r="P2171" s="789"/>
      <c r="Q2171" s="789">
        <v>0</v>
      </c>
      <c r="R2171" s="789"/>
      <c r="S2171" s="790">
        <f t="shared" si="37"/>
        <v>1</v>
      </c>
      <c r="T2171" s="789"/>
      <c r="U2171" s="789"/>
    </row>
    <row r="2172" spans="1:21" ht="16.2" thickBot="1">
      <c r="A2172" s="797" t="s">
        <v>58</v>
      </c>
      <c r="B2172" s="797"/>
      <c r="C2172" s="787" t="s">
        <v>706</v>
      </c>
      <c r="D2172" s="797"/>
      <c r="E2172" s="797" t="s">
        <v>2171</v>
      </c>
      <c r="F2172" s="787" t="str">
        <f>IF($E2172 = "", "", VLOOKUP($E2172,'[1]levels of intervention'!$A$1:$B$12,2,FALSE))</f>
        <v>primary</v>
      </c>
      <c r="G2172" s="797"/>
      <c r="H2172" s="797" t="s">
        <v>3107</v>
      </c>
      <c r="I2172" s="797" t="s">
        <v>1358</v>
      </c>
      <c r="J2172" s="797"/>
      <c r="K2172" s="797"/>
      <c r="L2172" s="797"/>
      <c r="M2172" s="797"/>
      <c r="N2172" s="797"/>
      <c r="O2172" s="797">
        <v>0</v>
      </c>
      <c r="P2172" s="797"/>
      <c r="Q2172" s="797">
        <v>0</v>
      </c>
      <c r="R2172" s="797"/>
      <c r="S2172" s="790">
        <f t="shared" si="37"/>
        <v>1</v>
      </c>
      <c r="T2172" s="797"/>
      <c r="U2172" s="797"/>
    </row>
    <row r="2173" spans="1:21" ht="52.8" thickBot="1">
      <c r="A2173" s="785" t="s">
        <v>58</v>
      </c>
      <c r="B2173" s="786" t="s">
        <v>3108</v>
      </c>
      <c r="C2173" s="787" t="s">
        <v>691</v>
      </c>
      <c r="D2173" s="787" t="s">
        <v>691</v>
      </c>
      <c r="E2173" s="787" t="s">
        <v>2171</v>
      </c>
      <c r="F2173" s="787" t="str">
        <f>IF($E2173 = "", "", VLOOKUP($E2173,'[1]levels of intervention'!$A$1:$B$12,2,FALSE))</f>
        <v>primary</v>
      </c>
      <c r="G2173" s="789"/>
      <c r="H2173" s="789" t="s">
        <v>3109</v>
      </c>
      <c r="I2173" s="789" t="s">
        <v>1358</v>
      </c>
      <c r="J2173" s="789">
        <v>1</v>
      </c>
      <c r="K2173" s="813" t="s">
        <v>3110</v>
      </c>
      <c r="L2173" s="789"/>
      <c r="M2173" s="813" t="s">
        <v>3111</v>
      </c>
      <c r="N2173" s="789"/>
      <c r="O2173" s="789">
        <v>0</v>
      </c>
      <c r="P2173" s="789"/>
      <c r="Q2173" s="789">
        <v>0</v>
      </c>
      <c r="R2173" s="789"/>
      <c r="S2173" s="790">
        <f t="shared" si="37"/>
        <v>1</v>
      </c>
      <c r="T2173" s="789"/>
      <c r="U2173" s="789"/>
    </row>
    <row r="2174" spans="1:21" ht="31.8" thickBot="1">
      <c r="A2174" s="785" t="s">
        <v>58</v>
      </c>
      <c r="B2174" s="786"/>
      <c r="C2174" s="787" t="s">
        <v>691</v>
      </c>
      <c r="D2174" s="787" t="s">
        <v>691</v>
      </c>
      <c r="E2174" s="787" t="s">
        <v>2171</v>
      </c>
      <c r="F2174" s="787" t="str">
        <f>IF($E2174 = "", "", VLOOKUP($E2174,'[1]levels of intervention'!$A$1:$B$12,2,FALSE))</f>
        <v>primary</v>
      </c>
      <c r="G2174" s="789"/>
      <c r="H2174" s="789" t="s">
        <v>901</v>
      </c>
      <c r="I2174" s="789" t="s">
        <v>1331</v>
      </c>
      <c r="J2174" s="789">
        <v>1</v>
      </c>
      <c r="K2174" s="789">
        <v>1</v>
      </c>
      <c r="L2174" s="789">
        <v>1</v>
      </c>
      <c r="M2174" s="789">
        <v>1</v>
      </c>
      <c r="N2174" s="789"/>
      <c r="O2174" s="789">
        <v>1</v>
      </c>
      <c r="P2174" s="789">
        <v>3403.23</v>
      </c>
      <c r="Q2174" s="789">
        <v>3403.23</v>
      </c>
      <c r="R2174" s="790">
        <v>1</v>
      </c>
      <c r="S2174" s="790">
        <f t="shared" si="37"/>
        <v>1</v>
      </c>
      <c r="T2174" s="789"/>
      <c r="U2174" s="789"/>
    </row>
    <row r="2175" spans="1:21" ht="18" thickBot="1">
      <c r="A2175" s="785" t="s">
        <v>58</v>
      </c>
      <c r="B2175" s="786"/>
      <c r="C2175" s="787" t="s">
        <v>691</v>
      </c>
      <c r="D2175" s="787" t="s">
        <v>691</v>
      </c>
      <c r="E2175" s="787" t="s">
        <v>2171</v>
      </c>
      <c r="F2175" s="787" t="str">
        <f>IF($E2175 = "", "", VLOOKUP($E2175,'[1]levels of intervention'!$A$1:$B$12,2,FALSE))</f>
        <v>primary</v>
      </c>
      <c r="G2175" s="789"/>
      <c r="H2175" s="789" t="s">
        <v>3112</v>
      </c>
      <c r="I2175" s="789" t="s">
        <v>1358</v>
      </c>
      <c r="J2175" s="789">
        <v>1</v>
      </c>
      <c r="K2175" s="789">
        <v>1</v>
      </c>
      <c r="L2175" s="789">
        <v>1</v>
      </c>
      <c r="M2175" s="789">
        <v>1</v>
      </c>
      <c r="N2175" s="789"/>
      <c r="O2175" s="789">
        <v>1</v>
      </c>
      <c r="P2175" s="789">
        <v>23.41</v>
      </c>
      <c r="Q2175" s="789">
        <v>23.41</v>
      </c>
      <c r="R2175" s="790">
        <v>1</v>
      </c>
      <c r="S2175" s="790">
        <f t="shared" si="37"/>
        <v>1</v>
      </c>
      <c r="T2175" s="789"/>
      <c r="U2175" s="789"/>
    </row>
    <row r="2176" spans="1:21" ht="78.599999999999994" thickBot="1">
      <c r="A2176" s="785" t="s">
        <v>58</v>
      </c>
      <c r="B2176" s="786"/>
      <c r="C2176" s="787" t="s">
        <v>691</v>
      </c>
      <c r="D2176" s="787" t="s">
        <v>691</v>
      </c>
      <c r="E2176" s="787" t="s">
        <v>2171</v>
      </c>
      <c r="F2176" s="787" t="str">
        <f>IF($E2176 = "", "", VLOOKUP($E2176,'[1]levels of intervention'!$A$1:$B$12,2,FALSE))</f>
        <v>primary</v>
      </c>
      <c r="G2176" s="789"/>
      <c r="H2176" s="789" t="s">
        <v>897</v>
      </c>
      <c r="I2176" s="789" t="s">
        <v>1331</v>
      </c>
      <c r="J2176" s="789">
        <v>1</v>
      </c>
      <c r="K2176" s="789">
        <v>1</v>
      </c>
      <c r="L2176" s="789"/>
      <c r="M2176" s="789"/>
      <c r="N2176" s="789"/>
      <c r="O2176" s="789">
        <v>1</v>
      </c>
      <c r="P2176" s="789">
        <v>35.622799999999998</v>
      </c>
      <c r="Q2176" s="789">
        <v>35.619999999999997</v>
      </c>
      <c r="R2176" s="790">
        <v>1</v>
      </c>
      <c r="S2176" s="790">
        <f t="shared" si="37"/>
        <v>1</v>
      </c>
      <c r="T2176" s="789"/>
      <c r="U2176" s="789"/>
    </row>
    <row r="2177" spans="1:21" ht="31.8" thickBot="1">
      <c r="A2177" s="785" t="s">
        <v>58</v>
      </c>
      <c r="B2177" s="786"/>
      <c r="C2177" s="787" t="s">
        <v>691</v>
      </c>
      <c r="D2177" s="787" t="s">
        <v>3113</v>
      </c>
      <c r="E2177" s="787" t="s">
        <v>2171</v>
      </c>
      <c r="F2177" s="787" t="str">
        <f>IF($E2177 = "", "", VLOOKUP($E2177,'[1]levels of intervention'!$A$1:$B$12,2,FALSE))</f>
        <v>primary</v>
      </c>
      <c r="G2177" s="789"/>
      <c r="H2177" s="789" t="s">
        <v>3114</v>
      </c>
      <c r="I2177" s="789" t="s">
        <v>1358</v>
      </c>
      <c r="J2177" s="789"/>
      <c r="K2177" s="789" t="s">
        <v>2976</v>
      </c>
      <c r="L2177" s="789"/>
      <c r="M2177" s="813" t="s">
        <v>3106</v>
      </c>
      <c r="N2177" s="789"/>
      <c r="O2177" s="789">
        <v>0</v>
      </c>
      <c r="P2177" s="789"/>
      <c r="Q2177" s="789">
        <v>0</v>
      </c>
      <c r="R2177" s="789"/>
      <c r="S2177" s="790">
        <f t="shared" si="37"/>
        <v>1</v>
      </c>
      <c r="T2177" s="789"/>
      <c r="U2177" s="789"/>
    </row>
    <row r="2178" spans="1:21" ht="16.2" thickBot="1">
      <c r="A2178" s="797" t="s">
        <v>58</v>
      </c>
      <c r="B2178" s="797"/>
      <c r="C2178" s="787" t="s">
        <v>691</v>
      </c>
      <c r="D2178" s="797"/>
      <c r="E2178" s="797" t="s">
        <v>2171</v>
      </c>
      <c r="F2178" s="787" t="str">
        <f>IF($E2178 = "", "", VLOOKUP($E2178,'[1]levels of intervention'!$A$1:$B$12,2,FALSE))</f>
        <v>primary</v>
      </c>
      <c r="G2178" s="797"/>
      <c r="H2178" s="797" t="s">
        <v>3107</v>
      </c>
      <c r="I2178" s="797" t="s">
        <v>1358</v>
      </c>
      <c r="J2178" s="797"/>
      <c r="K2178" s="797"/>
      <c r="L2178" s="797"/>
      <c r="M2178" s="797"/>
      <c r="N2178" s="797"/>
      <c r="O2178" s="797">
        <v>0</v>
      </c>
      <c r="P2178" s="797"/>
      <c r="Q2178" s="797">
        <v>0</v>
      </c>
      <c r="R2178" s="797"/>
      <c r="S2178" s="790">
        <f t="shared" si="37"/>
        <v>1</v>
      </c>
      <c r="T2178" s="797"/>
      <c r="U2178" s="797"/>
    </row>
    <row r="2179" spans="1:21" ht="18" thickBot="1">
      <c r="A2179" s="785" t="s">
        <v>58</v>
      </c>
      <c r="B2179" s="786"/>
      <c r="C2179" s="787" t="s">
        <v>690</v>
      </c>
      <c r="D2179" s="787" t="s">
        <v>690</v>
      </c>
      <c r="E2179" s="787" t="s">
        <v>2193</v>
      </c>
      <c r="F2179" s="787" t="str">
        <f>IF($E2179 = "", "", VLOOKUP($E2179,'[1]levels of intervention'!$A$1:$B$12,2,FALSE))</f>
        <v>secondary</v>
      </c>
      <c r="G2179" s="789"/>
      <c r="H2179" s="789" t="s">
        <v>895</v>
      </c>
      <c r="I2179" s="789"/>
      <c r="J2179" s="789">
        <v>1</v>
      </c>
      <c r="K2179" s="813" t="s">
        <v>3115</v>
      </c>
      <c r="L2179" s="789"/>
      <c r="M2179" s="813" t="s">
        <v>3116</v>
      </c>
      <c r="N2179" s="789"/>
      <c r="O2179" s="789">
        <v>0</v>
      </c>
      <c r="P2179" s="789"/>
      <c r="Q2179" s="789">
        <v>0</v>
      </c>
      <c r="R2179" s="789"/>
      <c r="S2179" s="790">
        <f t="shared" si="37"/>
        <v>1</v>
      </c>
      <c r="T2179" s="789"/>
      <c r="U2179" s="789"/>
    </row>
    <row r="2180" spans="1:21" ht="78.599999999999994" thickBot="1">
      <c r="A2180" s="785" t="s">
        <v>58</v>
      </c>
      <c r="B2180" s="786"/>
      <c r="C2180" s="787" t="s">
        <v>690</v>
      </c>
      <c r="D2180" s="787"/>
      <c r="E2180" s="787" t="s">
        <v>2171</v>
      </c>
      <c r="F2180" s="787" t="str">
        <f>IF($E2180 = "", "", VLOOKUP($E2180,'[1]levels of intervention'!$A$1:$B$12,2,FALSE))</f>
        <v>primary</v>
      </c>
      <c r="G2180" s="789"/>
      <c r="H2180" s="789" t="s">
        <v>894</v>
      </c>
      <c r="I2180" s="789" t="s">
        <v>1331</v>
      </c>
      <c r="J2180" s="789">
        <v>1</v>
      </c>
      <c r="K2180" s="789">
        <v>1</v>
      </c>
      <c r="L2180" s="789"/>
      <c r="M2180" s="813" t="s">
        <v>3116</v>
      </c>
      <c r="N2180" s="789"/>
      <c r="O2180" s="789">
        <v>1</v>
      </c>
      <c r="P2180" s="789">
        <v>84.667699999999996</v>
      </c>
      <c r="Q2180" s="789">
        <v>84.67</v>
      </c>
      <c r="R2180" s="789"/>
      <c r="S2180" s="790">
        <f t="shared" ref="S2180:S2243" si="38">IF(R2180="",1,R2180)</f>
        <v>1</v>
      </c>
      <c r="T2180" s="789" t="s">
        <v>3117</v>
      </c>
      <c r="U2180" s="789"/>
    </row>
    <row r="2181" spans="1:21" ht="187.8" thickBot="1">
      <c r="A2181" s="785" t="s">
        <v>58</v>
      </c>
      <c r="B2181" s="786"/>
      <c r="C2181" s="787" t="s">
        <v>690</v>
      </c>
      <c r="D2181" s="787"/>
      <c r="E2181" s="787" t="s">
        <v>2171</v>
      </c>
      <c r="F2181" s="787" t="str">
        <f>IF($E2181 = "", "", VLOOKUP($E2181,'[1]levels of intervention'!$A$1:$B$12,2,FALSE))</f>
        <v>primary</v>
      </c>
      <c r="G2181" s="789"/>
      <c r="H2181" s="789" t="s">
        <v>839</v>
      </c>
      <c r="I2181" s="789" t="s">
        <v>1331</v>
      </c>
      <c r="J2181" s="789">
        <v>1</v>
      </c>
      <c r="K2181" s="789">
        <v>1</v>
      </c>
      <c r="L2181" s="789"/>
      <c r="M2181" s="789"/>
      <c r="N2181" s="789"/>
      <c r="O2181" s="789">
        <v>1</v>
      </c>
      <c r="P2181" s="789">
        <v>153.5155</v>
      </c>
      <c r="Q2181" s="789">
        <v>153.52000000000001</v>
      </c>
      <c r="R2181" s="789"/>
      <c r="S2181" s="790">
        <f t="shared" si="38"/>
        <v>1</v>
      </c>
      <c r="T2181" s="789"/>
      <c r="U2181" s="789"/>
    </row>
    <row r="2182" spans="1:21" ht="78.599999999999994" thickBot="1">
      <c r="A2182" s="785" t="s">
        <v>58</v>
      </c>
      <c r="B2182" s="786"/>
      <c r="C2182" s="787" t="s">
        <v>690</v>
      </c>
      <c r="D2182" s="787"/>
      <c r="E2182" s="787" t="s">
        <v>2171</v>
      </c>
      <c r="F2182" s="787" t="str">
        <f>IF($E2182 = "", "", VLOOKUP($E2182,'[1]levels of intervention'!$A$1:$B$12,2,FALSE))</f>
        <v>primary</v>
      </c>
      <c r="G2182" s="789"/>
      <c r="H2182" s="789" t="s">
        <v>897</v>
      </c>
      <c r="I2182" s="789" t="s">
        <v>1331</v>
      </c>
      <c r="J2182" s="789">
        <v>1</v>
      </c>
      <c r="K2182" s="789">
        <v>1</v>
      </c>
      <c r="L2182" s="789"/>
      <c r="M2182" s="789"/>
      <c r="N2182" s="789"/>
      <c r="O2182" s="789">
        <v>1</v>
      </c>
      <c r="P2182" s="789">
        <v>35.622799999999998</v>
      </c>
      <c r="Q2182" s="789">
        <v>35.619999999999997</v>
      </c>
      <c r="R2182" s="789"/>
      <c r="S2182" s="790">
        <f t="shared" si="38"/>
        <v>1</v>
      </c>
      <c r="T2182" s="789"/>
      <c r="U2182" s="789"/>
    </row>
    <row r="2183" spans="1:21" ht="109.8" thickBot="1">
      <c r="A2183" s="785" t="s">
        <v>58</v>
      </c>
      <c r="B2183" s="786"/>
      <c r="C2183" s="787" t="s">
        <v>690</v>
      </c>
      <c r="D2183" s="787"/>
      <c r="E2183" s="787" t="s">
        <v>2193</v>
      </c>
      <c r="F2183" s="787" t="str">
        <f>IF($E2183 = "", "", VLOOKUP($E2183,'[1]levels of intervention'!$A$1:$B$12,2,FALSE))</f>
        <v>secondary</v>
      </c>
      <c r="G2183" s="789"/>
      <c r="H2183" s="789" t="s">
        <v>896</v>
      </c>
      <c r="I2183" s="789" t="s">
        <v>1331</v>
      </c>
      <c r="J2183" s="789">
        <v>1</v>
      </c>
      <c r="K2183" s="789">
        <v>1</v>
      </c>
      <c r="L2183" s="789">
        <v>1</v>
      </c>
      <c r="M2183" s="789">
        <v>1</v>
      </c>
      <c r="N2183" s="789" t="s">
        <v>1335</v>
      </c>
      <c r="O2183" s="789">
        <v>1</v>
      </c>
      <c r="P2183" s="789">
        <v>800</v>
      </c>
      <c r="Q2183" s="789">
        <v>800</v>
      </c>
      <c r="R2183" s="789"/>
      <c r="S2183" s="790">
        <f t="shared" si="38"/>
        <v>1</v>
      </c>
      <c r="T2183" s="789"/>
      <c r="U2183" s="788" t="s">
        <v>2345</v>
      </c>
    </row>
    <row r="2184" spans="1:21" ht="18" thickBot="1">
      <c r="A2184" s="785" t="s">
        <v>58</v>
      </c>
      <c r="B2184" s="786"/>
      <c r="C2184" s="787" t="s">
        <v>690</v>
      </c>
      <c r="D2184" s="787"/>
      <c r="E2184" s="787" t="s">
        <v>2171</v>
      </c>
      <c r="F2184" s="787" t="str">
        <f>IF($E2184 = "", "", VLOOKUP($E2184,'[1]levels of intervention'!$A$1:$B$12,2,FALSE))</f>
        <v>primary</v>
      </c>
      <c r="G2184" s="789"/>
      <c r="H2184" s="789" t="s">
        <v>3118</v>
      </c>
      <c r="I2184" s="789" t="s">
        <v>1358</v>
      </c>
      <c r="J2184" s="789">
        <v>1</v>
      </c>
      <c r="K2184" s="813" t="s">
        <v>3115</v>
      </c>
      <c r="L2184" s="789"/>
      <c r="M2184" s="813" t="s">
        <v>3116</v>
      </c>
      <c r="N2184" s="789"/>
      <c r="O2184" s="789">
        <v>0</v>
      </c>
      <c r="P2184" s="789"/>
      <c r="Q2184" s="789">
        <v>0</v>
      </c>
      <c r="R2184" s="789"/>
      <c r="S2184" s="790">
        <f t="shared" si="38"/>
        <v>1</v>
      </c>
      <c r="T2184" s="789"/>
      <c r="U2184" s="789"/>
    </row>
    <row r="2185" spans="1:21" ht="187.8" thickBot="1">
      <c r="A2185" s="785" t="s">
        <v>58</v>
      </c>
      <c r="B2185" s="786"/>
      <c r="C2185" s="787" t="s">
        <v>690</v>
      </c>
      <c r="D2185" s="787"/>
      <c r="E2185" s="787" t="s">
        <v>2171</v>
      </c>
      <c r="F2185" s="787" t="str">
        <f>IF($E2185 = "", "", VLOOKUP($E2185,'[1]levels of intervention'!$A$1:$B$12,2,FALSE))</f>
        <v>primary</v>
      </c>
      <c r="G2185" s="789"/>
      <c r="H2185" s="789" t="s">
        <v>839</v>
      </c>
      <c r="I2185" s="789" t="s">
        <v>1331</v>
      </c>
      <c r="J2185" s="789">
        <v>1</v>
      </c>
      <c r="K2185" s="789">
        <v>1</v>
      </c>
      <c r="L2185" s="789"/>
      <c r="M2185" s="789"/>
      <c r="N2185" s="789"/>
      <c r="O2185" s="789">
        <v>1</v>
      </c>
      <c r="P2185" s="789">
        <v>153.5155</v>
      </c>
      <c r="Q2185" s="789">
        <v>153.52000000000001</v>
      </c>
      <c r="R2185" s="789"/>
      <c r="S2185" s="790">
        <f t="shared" si="38"/>
        <v>1</v>
      </c>
      <c r="T2185" s="789"/>
      <c r="U2185" s="789"/>
    </row>
    <row r="2186" spans="1:21" ht="78.599999999999994" thickBot="1">
      <c r="A2186" s="785" t="s">
        <v>58</v>
      </c>
      <c r="B2186" s="786"/>
      <c r="C2186" s="787" t="s">
        <v>690</v>
      </c>
      <c r="D2186" s="787"/>
      <c r="E2186" s="787" t="s">
        <v>2171</v>
      </c>
      <c r="F2186" s="787" t="str">
        <f>IF($E2186 = "", "", VLOOKUP($E2186,'[1]levels of intervention'!$A$1:$B$12,2,FALSE))</f>
        <v>primary</v>
      </c>
      <c r="G2186" s="789"/>
      <c r="H2186" s="789" t="s">
        <v>897</v>
      </c>
      <c r="I2186" s="789" t="s">
        <v>1331</v>
      </c>
      <c r="J2186" s="789">
        <v>1</v>
      </c>
      <c r="K2186" s="789">
        <v>1</v>
      </c>
      <c r="L2186" s="789"/>
      <c r="M2186" s="789"/>
      <c r="N2186" s="789"/>
      <c r="O2186" s="789">
        <v>1</v>
      </c>
      <c r="P2186" s="789">
        <v>35.622799999999998</v>
      </c>
      <c r="Q2186" s="789">
        <v>35.619999999999997</v>
      </c>
      <c r="R2186" s="789"/>
      <c r="S2186" s="790">
        <f t="shared" si="38"/>
        <v>1</v>
      </c>
      <c r="T2186" s="789"/>
      <c r="U2186" s="789"/>
    </row>
    <row r="2187" spans="1:21" ht="47.4" thickBot="1">
      <c r="A2187" s="785" t="s">
        <v>58</v>
      </c>
      <c r="B2187" s="786"/>
      <c r="C2187" s="787" t="s">
        <v>690</v>
      </c>
      <c r="D2187" s="787"/>
      <c r="E2187" s="787" t="s">
        <v>2171</v>
      </c>
      <c r="F2187" s="787" t="str">
        <f>IF($E2187 = "", "", VLOOKUP($E2187,'[1]levels of intervention'!$A$1:$B$12,2,FALSE))</f>
        <v>primary</v>
      </c>
      <c r="G2187" s="789"/>
      <c r="H2187" s="789" t="s">
        <v>898</v>
      </c>
      <c r="I2187" s="789" t="s">
        <v>1331</v>
      </c>
      <c r="J2187" s="789">
        <v>1</v>
      </c>
      <c r="K2187" s="789">
        <v>1</v>
      </c>
      <c r="L2187" s="789">
        <v>1</v>
      </c>
      <c r="M2187" s="789">
        <v>1</v>
      </c>
      <c r="N2187" s="789" t="s">
        <v>1335</v>
      </c>
      <c r="O2187" s="789">
        <v>1</v>
      </c>
      <c r="P2187" s="789">
        <v>220.85</v>
      </c>
      <c r="Q2187" s="789">
        <v>220.85</v>
      </c>
      <c r="R2187" s="789"/>
      <c r="S2187" s="790">
        <f t="shared" si="38"/>
        <v>1</v>
      </c>
      <c r="T2187" s="789"/>
      <c r="U2187" s="809" t="s">
        <v>938</v>
      </c>
    </row>
    <row r="2188" spans="1:21" ht="29.4" thickBot="1">
      <c r="A2188" s="785" t="s">
        <v>58</v>
      </c>
      <c r="B2188" s="786"/>
      <c r="C2188" s="787" t="s">
        <v>690</v>
      </c>
      <c r="D2188" s="787" t="s">
        <v>3119</v>
      </c>
      <c r="E2188" s="787" t="s">
        <v>2171</v>
      </c>
      <c r="F2188" s="787" t="str">
        <f>IF($E2188 = "", "", VLOOKUP($E2188,'[1]levels of intervention'!$A$1:$B$12,2,FALSE))</f>
        <v>primary</v>
      </c>
      <c r="G2188" s="789"/>
      <c r="H2188" s="789" t="s">
        <v>3105</v>
      </c>
      <c r="I2188" s="789" t="s">
        <v>1358</v>
      </c>
      <c r="J2188" s="789"/>
      <c r="K2188" s="789" t="s">
        <v>2976</v>
      </c>
      <c r="L2188" s="789"/>
      <c r="M2188" s="813" t="s">
        <v>3106</v>
      </c>
      <c r="N2188" s="789"/>
      <c r="O2188" s="789">
        <v>0</v>
      </c>
      <c r="P2188" s="789"/>
      <c r="Q2188" s="789">
        <v>0</v>
      </c>
      <c r="R2188" s="789"/>
      <c r="S2188" s="790">
        <f t="shared" si="38"/>
        <v>1</v>
      </c>
      <c r="T2188" s="789"/>
      <c r="U2188" s="789"/>
    </row>
    <row r="2189" spans="1:21" ht="16.2" thickBot="1">
      <c r="A2189" s="797" t="s">
        <v>58</v>
      </c>
      <c r="B2189" s="797"/>
      <c r="C2189" s="787" t="s">
        <v>690</v>
      </c>
      <c r="D2189" s="797"/>
      <c r="E2189" s="797" t="s">
        <v>2171</v>
      </c>
      <c r="F2189" s="787" t="str">
        <f>IF($E2189 = "", "", VLOOKUP($E2189,'[1]levels of intervention'!$A$1:$B$12,2,FALSE))</f>
        <v>primary</v>
      </c>
      <c r="G2189" s="797"/>
      <c r="H2189" s="797" t="s">
        <v>3107</v>
      </c>
      <c r="I2189" s="797" t="s">
        <v>1358</v>
      </c>
      <c r="J2189" s="797"/>
      <c r="K2189" s="797"/>
      <c r="L2189" s="797"/>
      <c r="M2189" s="797"/>
      <c r="N2189" s="797"/>
      <c r="O2189" s="797">
        <v>0</v>
      </c>
      <c r="P2189" s="797"/>
      <c r="Q2189" s="797">
        <v>0</v>
      </c>
      <c r="R2189" s="797"/>
      <c r="S2189" s="790">
        <f t="shared" si="38"/>
        <v>1</v>
      </c>
      <c r="T2189" s="797"/>
      <c r="U2189" s="797"/>
    </row>
    <row r="2190" spans="1:21" ht="18" thickBot="1">
      <c r="A2190" s="785" t="s">
        <v>58</v>
      </c>
      <c r="B2190" s="786"/>
      <c r="C2190" s="787" t="s">
        <v>690</v>
      </c>
      <c r="D2190" s="787"/>
      <c r="E2190" s="787" t="s">
        <v>2193</v>
      </c>
      <c r="F2190" s="787" t="str">
        <f>IF($E2190 = "", "", VLOOKUP($E2190,'[1]levels of intervention'!$A$1:$B$12,2,FALSE))</f>
        <v>secondary</v>
      </c>
      <c r="G2190" s="789"/>
      <c r="H2190" s="789" t="s">
        <v>2711</v>
      </c>
      <c r="I2190" s="789" t="s">
        <v>1358</v>
      </c>
      <c r="J2190" s="789"/>
      <c r="K2190" s="789" t="s">
        <v>2976</v>
      </c>
      <c r="L2190" s="789"/>
      <c r="M2190" s="813" t="s">
        <v>3106</v>
      </c>
      <c r="N2190" s="789"/>
      <c r="O2190" s="789">
        <v>0</v>
      </c>
      <c r="P2190" s="789"/>
      <c r="Q2190" s="789">
        <v>0</v>
      </c>
      <c r="R2190" s="789"/>
      <c r="S2190" s="790">
        <f t="shared" si="38"/>
        <v>1</v>
      </c>
      <c r="T2190" s="789"/>
      <c r="U2190" s="789"/>
    </row>
    <row r="2191" spans="1:21" ht="16.2" thickBot="1">
      <c r="A2191" s="797" t="s">
        <v>58</v>
      </c>
      <c r="B2191" s="797"/>
      <c r="C2191" s="787" t="s">
        <v>690</v>
      </c>
      <c r="D2191" s="797"/>
      <c r="E2191" s="797" t="s">
        <v>2193</v>
      </c>
      <c r="F2191" s="787" t="str">
        <f>IF($E2191 = "", "", VLOOKUP($E2191,'[1]levels of intervention'!$A$1:$B$12,2,FALSE))</f>
        <v>secondary</v>
      </c>
      <c r="G2191" s="797"/>
      <c r="H2191" s="797" t="s">
        <v>2888</v>
      </c>
      <c r="I2191" s="797" t="s">
        <v>1358</v>
      </c>
      <c r="J2191" s="797"/>
      <c r="K2191" s="797"/>
      <c r="L2191" s="797"/>
      <c r="M2191" s="797"/>
      <c r="N2191" s="797"/>
      <c r="O2191" s="797">
        <v>0</v>
      </c>
      <c r="P2191" s="797"/>
      <c r="Q2191" s="797">
        <v>0</v>
      </c>
      <c r="R2191" s="797"/>
      <c r="S2191" s="790">
        <f t="shared" si="38"/>
        <v>1</v>
      </c>
      <c r="T2191" s="797"/>
      <c r="U2191" s="797"/>
    </row>
    <row r="2192" spans="1:21" ht="18" thickBot="1">
      <c r="A2192" s="785" t="s">
        <v>58</v>
      </c>
      <c r="B2192" s="786"/>
      <c r="C2192" s="787" t="s">
        <v>690</v>
      </c>
      <c r="D2192" s="787"/>
      <c r="E2192" s="787" t="s">
        <v>2193</v>
      </c>
      <c r="F2192" s="787" t="str">
        <f>IF($E2192 = "", "", VLOOKUP($E2192,'[1]levels of intervention'!$A$1:$B$12,2,FALSE))</f>
        <v>secondary</v>
      </c>
      <c r="G2192" s="789"/>
      <c r="H2192" s="789" t="s">
        <v>3120</v>
      </c>
      <c r="I2192" s="789" t="s">
        <v>1358</v>
      </c>
      <c r="J2192" s="789">
        <v>1</v>
      </c>
      <c r="K2192" s="789" t="s">
        <v>3121</v>
      </c>
      <c r="L2192" s="789"/>
      <c r="M2192" s="813" t="s">
        <v>3122</v>
      </c>
      <c r="N2192" s="789"/>
      <c r="O2192" s="789">
        <v>0</v>
      </c>
      <c r="P2192" s="789"/>
      <c r="Q2192" s="789">
        <v>0</v>
      </c>
      <c r="R2192" s="789"/>
      <c r="S2192" s="790">
        <f t="shared" si="38"/>
        <v>1</v>
      </c>
      <c r="T2192" s="789"/>
      <c r="U2192" s="789"/>
    </row>
    <row r="2193" spans="1:21" ht="78.599999999999994" thickBot="1">
      <c r="A2193" s="785" t="s">
        <v>58</v>
      </c>
      <c r="B2193" s="786"/>
      <c r="C2193" s="787" t="s">
        <v>698</v>
      </c>
      <c r="D2193" s="787" t="s">
        <v>698</v>
      </c>
      <c r="E2193" s="787" t="s">
        <v>2193</v>
      </c>
      <c r="F2193" s="787" t="str">
        <f>IF($E2193 = "", "", VLOOKUP($E2193,'[1]levels of intervention'!$A$1:$B$12,2,FALSE))</f>
        <v>secondary</v>
      </c>
      <c r="G2193" s="789"/>
      <c r="H2193" s="789" t="s">
        <v>869</v>
      </c>
      <c r="I2193" s="789" t="s">
        <v>1331</v>
      </c>
      <c r="J2193" s="789" t="s">
        <v>2119</v>
      </c>
      <c r="K2193" s="789">
        <v>2</v>
      </c>
      <c r="L2193" s="789">
        <v>3</v>
      </c>
      <c r="M2193" s="789">
        <v>21</v>
      </c>
      <c r="N2193" s="789" t="s">
        <v>1546</v>
      </c>
      <c r="O2193" s="789">
        <v>126</v>
      </c>
      <c r="P2193" s="789">
        <v>14.818479999999999</v>
      </c>
      <c r="Q2193" s="793">
        <v>1867.13</v>
      </c>
      <c r="R2193" s="789"/>
      <c r="S2193" s="790">
        <f t="shared" si="38"/>
        <v>1</v>
      </c>
      <c r="T2193" s="789"/>
      <c r="U2193" s="789"/>
    </row>
    <row r="2194" spans="1:21" ht="63" thickBot="1">
      <c r="A2194" s="785" t="s">
        <v>58</v>
      </c>
      <c r="B2194" s="786"/>
      <c r="C2194" s="787" t="s">
        <v>698</v>
      </c>
      <c r="D2194" s="787"/>
      <c r="E2194" s="787"/>
      <c r="F2194" s="787" t="str">
        <f>IF($E2194 = "", "", VLOOKUP($E2194,'[1]levels of intervention'!$A$1:$B$12,2,FALSE))</f>
        <v/>
      </c>
      <c r="G2194" s="789"/>
      <c r="H2194" s="789" t="s">
        <v>911</v>
      </c>
      <c r="I2194" s="789" t="s">
        <v>1331</v>
      </c>
      <c r="J2194" s="789" t="s">
        <v>3123</v>
      </c>
      <c r="K2194" s="813" t="s">
        <v>3124</v>
      </c>
      <c r="L2194" s="789"/>
      <c r="M2194" s="813" t="s">
        <v>3125</v>
      </c>
      <c r="N2194" s="789"/>
      <c r="O2194" s="789">
        <v>0</v>
      </c>
      <c r="P2194" s="789">
        <v>3420.94</v>
      </c>
      <c r="Q2194" s="789">
        <v>0</v>
      </c>
      <c r="R2194" s="789"/>
      <c r="S2194" s="790">
        <f t="shared" si="38"/>
        <v>1</v>
      </c>
      <c r="T2194" s="789"/>
      <c r="U2194" s="789"/>
    </row>
    <row r="2195" spans="1:21" ht="31.8" thickBot="1">
      <c r="A2195" s="785" t="s">
        <v>58</v>
      </c>
      <c r="B2195" s="786"/>
      <c r="C2195" s="787" t="s">
        <v>698</v>
      </c>
      <c r="D2195" s="787"/>
      <c r="E2195" s="787"/>
      <c r="F2195" s="787" t="str">
        <f>IF($E2195 = "", "", VLOOKUP($E2195,'[1]levels of intervention'!$A$1:$B$12,2,FALSE))</f>
        <v/>
      </c>
      <c r="G2195" s="789"/>
      <c r="H2195" s="789" t="s">
        <v>910</v>
      </c>
      <c r="I2195" s="789" t="s">
        <v>1331</v>
      </c>
      <c r="J2195" s="789" t="s">
        <v>3126</v>
      </c>
      <c r="K2195" s="813" t="s">
        <v>3127</v>
      </c>
      <c r="L2195" s="789"/>
      <c r="M2195" s="813" t="s">
        <v>3125</v>
      </c>
      <c r="N2195" s="789"/>
      <c r="O2195" s="789">
        <v>0</v>
      </c>
      <c r="P2195" s="789"/>
      <c r="Q2195" s="789">
        <v>0</v>
      </c>
      <c r="R2195" s="789"/>
      <c r="S2195" s="790">
        <f t="shared" si="38"/>
        <v>1</v>
      </c>
      <c r="T2195" s="789"/>
      <c r="U2195" s="789"/>
    </row>
    <row r="2196" spans="1:21" ht="29.4" thickBot="1">
      <c r="A2196" s="785" t="s">
        <v>58</v>
      </c>
      <c r="B2196" s="786"/>
      <c r="C2196" s="787" t="s">
        <v>698</v>
      </c>
      <c r="D2196" s="787"/>
      <c r="E2196" s="787"/>
      <c r="F2196" s="787" t="str">
        <f>IF($E2196 = "", "", VLOOKUP($E2196,'[1]levels of intervention'!$A$1:$B$12,2,FALSE))</f>
        <v/>
      </c>
      <c r="G2196" s="789"/>
      <c r="H2196" s="789" t="s">
        <v>3128</v>
      </c>
      <c r="I2196" s="789" t="s">
        <v>1358</v>
      </c>
      <c r="J2196" s="789">
        <v>2</v>
      </c>
      <c r="K2196" s="789" t="s">
        <v>3129</v>
      </c>
      <c r="L2196" s="789"/>
      <c r="M2196" s="789"/>
      <c r="N2196" s="789"/>
      <c r="O2196" s="789">
        <v>0</v>
      </c>
      <c r="P2196" s="789"/>
      <c r="Q2196" s="789">
        <v>0</v>
      </c>
      <c r="R2196" s="789"/>
      <c r="S2196" s="790">
        <f t="shared" si="38"/>
        <v>1</v>
      </c>
      <c r="T2196" s="789"/>
      <c r="U2196" s="789"/>
    </row>
    <row r="2197" spans="1:21" ht="47.4" thickBot="1">
      <c r="A2197" s="785" t="s">
        <v>58</v>
      </c>
      <c r="B2197" s="786"/>
      <c r="C2197" s="787" t="s">
        <v>698</v>
      </c>
      <c r="D2197" s="787"/>
      <c r="E2197" s="787"/>
      <c r="F2197" s="787" t="str">
        <f>IF($E2197 = "", "", VLOOKUP($E2197,'[1]levels of intervention'!$A$1:$B$12,2,FALSE))</f>
        <v/>
      </c>
      <c r="G2197" s="789"/>
      <c r="H2197" s="789" t="s">
        <v>913</v>
      </c>
      <c r="I2197" s="789" t="s">
        <v>1331</v>
      </c>
      <c r="J2197" s="789">
        <v>2</v>
      </c>
      <c r="K2197" s="789">
        <v>2</v>
      </c>
      <c r="L2197" s="789">
        <v>1</v>
      </c>
      <c r="M2197" s="789">
        <v>1</v>
      </c>
      <c r="N2197" s="789" t="s">
        <v>3129</v>
      </c>
      <c r="O2197" s="789">
        <v>2</v>
      </c>
      <c r="P2197" s="789">
        <v>1393.38</v>
      </c>
      <c r="Q2197" s="793">
        <v>2786.76</v>
      </c>
      <c r="R2197" s="789"/>
      <c r="S2197" s="790">
        <f t="shared" si="38"/>
        <v>1</v>
      </c>
      <c r="T2197" s="789"/>
      <c r="U2197" s="809" t="s">
        <v>2201</v>
      </c>
    </row>
    <row r="2198" spans="1:21" ht="78.599999999999994" thickBot="1">
      <c r="A2198" s="785" t="s">
        <v>58</v>
      </c>
      <c r="B2198" s="786"/>
      <c r="C2198" s="787" t="s">
        <v>698</v>
      </c>
      <c r="D2198" s="787"/>
      <c r="E2198" s="787"/>
      <c r="F2198" s="787" t="str">
        <f>IF($E2198 = "", "", VLOOKUP($E2198,'[1]levels of intervention'!$A$1:$B$12,2,FALSE))</f>
        <v/>
      </c>
      <c r="G2198" s="789"/>
      <c r="H2198" s="789" t="s">
        <v>912</v>
      </c>
      <c r="I2198" s="789" t="s">
        <v>1331</v>
      </c>
      <c r="J2198" s="789" t="s">
        <v>3130</v>
      </c>
      <c r="K2198" s="813" t="s">
        <v>3131</v>
      </c>
      <c r="L2198" s="789"/>
      <c r="M2198" s="813" t="s">
        <v>3125</v>
      </c>
      <c r="N2198" s="789"/>
      <c r="O2198" s="789">
        <v>0</v>
      </c>
      <c r="P2198" s="789">
        <v>29.512799999999999</v>
      </c>
      <c r="Q2198" s="789">
        <v>0</v>
      </c>
      <c r="R2198" s="789"/>
      <c r="S2198" s="790">
        <f t="shared" si="38"/>
        <v>1</v>
      </c>
      <c r="T2198" s="789"/>
      <c r="U2198" s="789"/>
    </row>
    <row r="2199" spans="1:21" ht="78.599999999999994" thickBot="1">
      <c r="A2199" s="785" t="s">
        <v>58</v>
      </c>
      <c r="B2199" s="786"/>
      <c r="C2199" s="787" t="s">
        <v>698</v>
      </c>
      <c r="D2199" s="787"/>
      <c r="E2199" s="787"/>
      <c r="F2199" s="787" t="str">
        <f>IF($E2199 = "", "", VLOOKUP($E2199,'[1]levels of intervention'!$A$1:$B$12,2,FALSE))</f>
        <v/>
      </c>
      <c r="G2199" s="789"/>
      <c r="H2199" s="789" t="s">
        <v>912</v>
      </c>
      <c r="I2199" s="789" t="s">
        <v>1331</v>
      </c>
      <c r="J2199" s="789" t="s">
        <v>3130</v>
      </c>
      <c r="K2199" s="813" t="s">
        <v>3132</v>
      </c>
      <c r="L2199" s="789"/>
      <c r="M2199" s="813" t="s">
        <v>3125</v>
      </c>
      <c r="N2199" s="789"/>
      <c r="O2199" s="789">
        <v>0</v>
      </c>
      <c r="P2199" s="789">
        <v>29.512799999999999</v>
      </c>
      <c r="Q2199" s="789">
        <v>0</v>
      </c>
      <c r="R2199" s="789"/>
      <c r="S2199" s="790">
        <f t="shared" si="38"/>
        <v>1</v>
      </c>
      <c r="T2199" s="789"/>
      <c r="U2199" s="789"/>
    </row>
    <row r="2200" spans="1:21" ht="29.4" thickBot="1">
      <c r="A2200" s="785" t="s">
        <v>58</v>
      </c>
      <c r="B2200" s="786"/>
      <c r="C2200" s="787" t="s">
        <v>698</v>
      </c>
      <c r="D2200" s="787"/>
      <c r="E2200" s="787" t="s">
        <v>2193</v>
      </c>
      <c r="F2200" s="787" t="str">
        <f>IF($E2200 = "", "", VLOOKUP($E2200,'[1]levels of intervention'!$A$1:$B$12,2,FALSE))</f>
        <v>secondary</v>
      </c>
      <c r="G2200" s="789"/>
      <c r="H2200" s="789" t="s">
        <v>2012</v>
      </c>
      <c r="I2200" s="789" t="s">
        <v>1358</v>
      </c>
      <c r="J2200" s="789"/>
      <c r="K2200" s="789" t="s">
        <v>2976</v>
      </c>
      <c r="L2200" s="789"/>
      <c r="M2200" s="813" t="s">
        <v>3133</v>
      </c>
      <c r="N2200" s="789"/>
      <c r="O2200" s="789">
        <v>0</v>
      </c>
      <c r="P2200" s="789"/>
      <c r="Q2200" s="789">
        <v>0</v>
      </c>
      <c r="R2200" s="789"/>
      <c r="S2200" s="790">
        <f t="shared" si="38"/>
        <v>1</v>
      </c>
      <c r="T2200" s="789"/>
      <c r="U2200" s="789"/>
    </row>
    <row r="2201" spans="1:21" ht="29.4" thickBot="1">
      <c r="A2201" s="785" t="s">
        <v>58</v>
      </c>
      <c r="B2201" s="786"/>
      <c r="C2201" s="787" t="s">
        <v>698</v>
      </c>
      <c r="D2201" s="787"/>
      <c r="E2201" s="787" t="s">
        <v>2193</v>
      </c>
      <c r="F2201" s="787" t="str">
        <f>IF($E2201 = "", "", VLOOKUP($E2201,'[1]levels of intervention'!$A$1:$B$12,2,FALSE))</f>
        <v>secondary</v>
      </c>
      <c r="G2201" s="789"/>
      <c r="H2201" s="789" t="s">
        <v>1496</v>
      </c>
      <c r="I2201" s="789" t="s">
        <v>1358</v>
      </c>
      <c r="J2201" s="789"/>
      <c r="K2201" s="789" t="s">
        <v>2976</v>
      </c>
      <c r="L2201" s="789"/>
      <c r="M2201" s="813" t="s">
        <v>3133</v>
      </c>
      <c r="N2201" s="789"/>
      <c r="O2201" s="789">
        <v>0</v>
      </c>
      <c r="P2201" s="789"/>
      <c r="Q2201" s="789">
        <v>0</v>
      </c>
      <c r="R2201" s="789"/>
      <c r="S2201" s="790">
        <f t="shared" si="38"/>
        <v>1</v>
      </c>
      <c r="T2201" s="789"/>
      <c r="U2201" s="789"/>
    </row>
    <row r="2202" spans="1:21" ht="29.4" thickBot="1">
      <c r="A2202" s="797" t="s">
        <v>58</v>
      </c>
      <c r="B2202" s="797"/>
      <c r="C2202" s="787" t="s">
        <v>698</v>
      </c>
      <c r="D2202" s="797"/>
      <c r="E2202" s="797" t="s">
        <v>2193</v>
      </c>
      <c r="F2202" s="787" t="str">
        <f>IF($E2202 = "", "", VLOOKUP($E2202,'[1]levels of intervention'!$A$1:$B$12,2,FALSE))</f>
        <v>secondary</v>
      </c>
      <c r="G2202" s="797"/>
      <c r="H2202" s="797" t="s">
        <v>3134</v>
      </c>
      <c r="I2202" s="797" t="s">
        <v>1358</v>
      </c>
      <c r="J2202" s="797"/>
      <c r="K2202" s="797"/>
      <c r="L2202" s="797"/>
      <c r="M2202" s="797"/>
      <c r="N2202" s="797"/>
      <c r="O2202" s="797">
        <v>0</v>
      </c>
      <c r="P2202" s="797"/>
      <c r="Q2202" s="797">
        <v>0</v>
      </c>
      <c r="R2202" s="797"/>
      <c r="S2202" s="790">
        <f t="shared" si="38"/>
        <v>1</v>
      </c>
      <c r="T2202" s="797"/>
      <c r="U2202" s="797"/>
    </row>
    <row r="2203" spans="1:21" ht="43.8" thickBot="1">
      <c r="A2203" s="785" t="s">
        <v>58</v>
      </c>
      <c r="B2203" s="786" t="s">
        <v>3135</v>
      </c>
      <c r="C2203" s="787" t="s">
        <v>699</v>
      </c>
      <c r="D2203" s="787" t="s">
        <v>699</v>
      </c>
      <c r="E2203" s="787" t="s">
        <v>2171</v>
      </c>
      <c r="F2203" s="787" t="str">
        <f>IF($E2203 = "", "", VLOOKUP($E2203,'[1]levels of intervention'!$A$1:$B$12,2,FALSE))</f>
        <v>primary</v>
      </c>
      <c r="G2203" s="789"/>
      <c r="H2203" s="789" t="s">
        <v>914</v>
      </c>
      <c r="I2203" s="789" t="s">
        <v>1331</v>
      </c>
      <c r="J2203" s="789"/>
      <c r="K2203" s="789" t="s">
        <v>2355</v>
      </c>
      <c r="L2203" s="789"/>
      <c r="M2203" s="813" t="s">
        <v>3136</v>
      </c>
      <c r="N2203" s="789"/>
      <c r="O2203" s="789">
        <v>0</v>
      </c>
      <c r="P2203" s="789"/>
      <c r="Q2203" s="789">
        <v>0</v>
      </c>
      <c r="R2203" s="789"/>
      <c r="S2203" s="790">
        <f t="shared" si="38"/>
        <v>1</v>
      </c>
      <c r="T2203" s="789"/>
      <c r="U2203" s="789"/>
    </row>
    <row r="2204" spans="1:21" ht="29.4" thickBot="1">
      <c r="A2204" s="785" t="s">
        <v>58</v>
      </c>
      <c r="B2204" s="786"/>
      <c r="C2204" s="787" t="s">
        <v>699</v>
      </c>
      <c r="D2204" s="787"/>
      <c r="E2204" s="787" t="s">
        <v>2171</v>
      </c>
      <c r="F2204" s="787" t="str">
        <f>IF($E2204 = "", "", VLOOKUP($E2204,'[1]levels of intervention'!$A$1:$B$12,2,FALSE))</f>
        <v>primary</v>
      </c>
      <c r="G2204" s="789"/>
      <c r="H2204" s="789" t="s">
        <v>3137</v>
      </c>
      <c r="I2204" s="789" t="s">
        <v>1358</v>
      </c>
      <c r="J2204" s="789"/>
      <c r="K2204" s="789" t="s">
        <v>2976</v>
      </c>
      <c r="L2204" s="789"/>
      <c r="M2204" s="789" t="s">
        <v>3008</v>
      </c>
      <c r="N2204" s="789"/>
      <c r="O2204" s="789">
        <v>0</v>
      </c>
      <c r="P2204" s="789"/>
      <c r="Q2204" s="789">
        <v>0</v>
      </c>
      <c r="R2204" s="789"/>
      <c r="S2204" s="790">
        <f t="shared" si="38"/>
        <v>1</v>
      </c>
      <c r="T2204" s="789"/>
      <c r="U2204" s="789"/>
    </row>
    <row r="2205" spans="1:21" ht="29.4" thickBot="1">
      <c r="A2205" s="785" t="s">
        <v>58</v>
      </c>
      <c r="B2205" s="786"/>
      <c r="C2205" s="787" t="s">
        <v>699</v>
      </c>
      <c r="D2205" s="787"/>
      <c r="E2205" s="787" t="s">
        <v>2171</v>
      </c>
      <c r="F2205" s="787" t="str">
        <f>IF($E2205 = "", "", VLOOKUP($E2205,'[1]levels of intervention'!$A$1:$B$12,2,FALSE))</f>
        <v>primary</v>
      </c>
      <c r="G2205" s="789"/>
      <c r="H2205" s="789" t="s">
        <v>3138</v>
      </c>
      <c r="I2205" s="789" t="s">
        <v>1358</v>
      </c>
      <c r="J2205" s="789"/>
      <c r="K2205" s="789" t="s">
        <v>2976</v>
      </c>
      <c r="L2205" s="789"/>
      <c r="M2205" s="789" t="s">
        <v>3008</v>
      </c>
      <c r="N2205" s="789"/>
      <c r="O2205" s="789">
        <v>0</v>
      </c>
      <c r="P2205" s="789"/>
      <c r="Q2205" s="789">
        <v>0</v>
      </c>
      <c r="R2205" s="789"/>
      <c r="S2205" s="790">
        <f t="shared" si="38"/>
        <v>1</v>
      </c>
      <c r="T2205" s="789"/>
      <c r="U2205" s="789"/>
    </row>
    <row r="2206" spans="1:21" ht="29.4" thickBot="1">
      <c r="A2206" s="797" t="s">
        <v>58</v>
      </c>
      <c r="B2206" s="797"/>
      <c r="C2206" s="787" t="s">
        <v>699</v>
      </c>
      <c r="D2206" s="797"/>
      <c r="E2206" s="797" t="s">
        <v>2171</v>
      </c>
      <c r="F2206" s="787" t="str">
        <f>IF($E2206 = "", "", VLOOKUP($E2206,'[1]levels of intervention'!$A$1:$B$12,2,FALSE))</f>
        <v>primary</v>
      </c>
      <c r="G2206" s="797"/>
      <c r="H2206" s="797" t="s">
        <v>3139</v>
      </c>
      <c r="I2206" s="797" t="s">
        <v>1358</v>
      </c>
      <c r="J2206" s="797"/>
      <c r="K2206" s="797"/>
      <c r="L2206" s="797"/>
      <c r="M2206" s="797"/>
      <c r="N2206" s="797"/>
      <c r="O2206" s="797">
        <v>0</v>
      </c>
      <c r="P2206" s="797"/>
      <c r="Q2206" s="797">
        <v>0</v>
      </c>
      <c r="R2206" s="797"/>
      <c r="S2206" s="790">
        <f t="shared" si="38"/>
        <v>1</v>
      </c>
      <c r="T2206" s="797"/>
      <c r="U2206" s="797"/>
    </row>
    <row r="2207" spans="1:21" ht="43.8" thickBot="1">
      <c r="A2207" s="785" t="s">
        <v>58</v>
      </c>
      <c r="B2207" s="786"/>
      <c r="C2207" s="787" t="s">
        <v>700</v>
      </c>
      <c r="D2207" s="787" t="s">
        <v>700</v>
      </c>
      <c r="E2207" s="787" t="s">
        <v>2171</v>
      </c>
      <c r="F2207" s="787" t="str">
        <f>IF($E2207 = "", "", VLOOKUP($E2207,'[1]levels of intervention'!$A$1:$B$12,2,FALSE))</f>
        <v>primary</v>
      </c>
      <c r="G2207" s="789"/>
      <c r="H2207" s="789" t="s">
        <v>914</v>
      </c>
      <c r="I2207" s="789" t="s">
        <v>1331</v>
      </c>
      <c r="J2207" s="789"/>
      <c r="K2207" s="789" t="s">
        <v>3140</v>
      </c>
      <c r="L2207" s="789"/>
      <c r="M2207" s="813" t="s">
        <v>3136</v>
      </c>
      <c r="N2207" s="789"/>
      <c r="O2207" s="789">
        <v>0</v>
      </c>
      <c r="P2207" s="789"/>
      <c r="Q2207" s="789">
        <v>0</v>
      </c>
      <c r="R2207" s="789"/>
      <c r="S2207" s="790">
        <f t="shared" si="38"/>
        <v>1</v>
      </c>
      <c r="T2207" s="789"/>
      <c r="U2207" s="789"/>
    </row>
    <row r="2208" spans="1:21" ht="29.4" thickBot="1">
      <c r="A2208" s="785" t="s">
        <v>58</v>
      </c>
      <c r="B2208" s="786"/>
      <c r="C2208" s="787" t="s">
        <v>700</v>
      </c>
      <c r="D2208" s="787"/>
      <c r="E2208" s="787" t="s">
        <v>2171</v>
      </c>
      <c r="F2208" s="787" t="str">
        <f>IF($E2208 = "", "", VLOOKUP($E2208,'[1]levels of intervention'!$A$1:$B$12,2,FALSE))</f>
        <v>primary</v>
      </c>
      <c r="G2208" s="789"/>
      <c r="H2208" s="789" t="s">
        <v>3137</v>
      </c>
      <c r="I2208" s="789" t="s">
        <v>1358</v>
      </c>
      <c r="J2208" s="789"/>
      <c r="K2208" s="789" t="s">
        <v>2976</v>
      </c>
      <c r="L2208" s="789"/>
      <c r="M2208" s="789" t="s">
        <v>3008</v>
      </c>
      <c r="N2208" s="789"/>
      <c r="O2208" s="789">
        <v>0</v>
      </c>
      <c r="P2208" s="789"/>
      <c r="Q2208" s="789">
        <v>0</v>
      </c>
      <c r="R2208" s="789"/>
      <c r="S2208" s="790">
        <f t="shared" si="38"/>
        <v>1</v>
      </c>
      <c r="T2208" s="789"/>
      <c r="U2208" s="789"/>
    </row>
    <row r="2209" spans="1:21" ht="29.4" thickBot="1">
      <c r="A2209" s="785" t="s">
        <v>58</v>
      </c>
      <c r="B2209" s="786"/>
      <c r="C2209" s="787" t="s">
        <v>700</v>
      </c>
      <c r="D2209" s="787"/>
      <c r="E2209" s="787" t="s">
        <v>2171</v>
      </c>
      <c r="F2209" s="787" t="str">
        <f>IF($E2209 = "", "", VLOOKUP($E2209,'[1]levels of intervention'!$A$1:$B$12,2,FALSE))</f>
        <v>primary</v>
      </c>
      <c r="G2209" s="789"/>
      <c r="H2209" s="789" t="s">
        <v>3138</v>
      </c>
      <c r="I2209" s="789" t="s">
        <v>1358</v>
      </c>
      <c r="J2209" s="789"/>
      <c r="K2209" s="789" t="s">
        <v>2976</v>
      </c>
      <c r="L2209" s="789"/>
      <c r="M2209" s="789" t="s">
        <v>3008</v>
      </c>
      <c r="N2209" s="789"/>
      <c r="O2209" s="789">
        <v>0</v>
      </c>
      <c r="P2209" s="789"/>
      <c r="Q2209" s="789">
        <v>0</v>
      </c>
      <c r="R2209" s="789"/>
      <c r="S2209" s="790">
        <f t="shared" si="38"/>
        <v>1</v>
      </c>
      <c r="T2209" s="789"/>
      <c r="U2209" s="789"/>
    </row>
    <row r="2210" spans="1:21" ht="29.4" thickBot="1">
      <c r="A2210" s="797" t="s">
        <v>58</v>
      </c>
      <c r="B2210" s="797"/>
      <c r="C2210" s="787" t="s">
        <v>700</v>
      </c>
      <c r="D2210" s="797" t="s">
        <v>3141</v>
      </c>
      <c r="E2210" s="797" t="s">
        <v>2171</v>
      </c>
      <c r="F2210" s="787" t="str">
        <f>IF($E2210 = "", "", VLOOKUP($E2210,'[1]levels of intervention'!$A$1:$B$12,2,FALSE))</f>
        <v>primary</v>
      </c>
      <c r="G2210" s="797"/>
      <c r="H2210" s="797" t="s">
        <v>3139</v>
      </c>
      <c r="I2210" s="797" t="s">
        <v>1358</v>
      </c>
      <c r="J2210" s="797"/>
      <c r="K2210" s="797"/>
      <c r="L2210" s="797"/>
      <c r="M2210" s="797" t="s">
        <v>3142</v>
      </c>
      <c r="N2210" s="797"/>
      <c r="O2210" s="797">
        <v>0</v>
      </c>
      <c r="P2210" s="797"/>
      <c r="Q2210" s="797">
        <v>0</v>
      </c>
      <c r="R2210" s="797"/>
      <c r="S2210" s="790">
        <f t="shared" si="38"/>
        <v>1</v>
      </c>
      <c r="T2210" s="797"/>
      <c r="U2210" s="797"/>
    </row>
    <row r="2211" spans="1:21" ht="29.4" thickBot="1">
      <c r="A2211" s="797" t="s">
        <v>58</v>
      </c>
      <c r="B2211" s="797"/>
      <c r="C2211" s="787" t="s">
        <v>700</v>
      </c>
      <c r="D2211" s="797"/>
      <c r="E2211" s="797" t="s">
        <v>2171</v>
      </c>
      <c r="F2211" s="787" t="str">
        <f>IF($E2211 = "", "", VLOOKUP($E2211,'[1]levels of intervention'!$A$1:$B$12,2,FALSE))</f>
        <v>primary</v>
      </c>
      <c r="G2211" s="797"/>
      <c r="H2211" s="797" t="s">
        <v>3143</v>
      </c>
      <c r="I2211" s="797" t="s">
        <v>1358</v>
      </c>
      <c r="J2211" s="797"/>
      <c r="K2211" s="797"/>
      <c r="L2211" s="797"/>
      <c r="M2211" s="797" t="s">
        <v>3142</v>
      </c>
      <c r="N2211" s="797"/>
      <c r="O2211" s="797">
        <v>0</v>
      </c>
      <c r="P2211" s="797"/>
      <c r="Q2211" s="797">
        <v>0</v>
      </c>
      <c r="R2211" s="797"/>
      <c r="S2211" s="790">
        <f t="shared" si="38"/>
        <v>1</v>
      </c>
      <c r="T2211" s="797"/>
      <c r="U2211" s="797"/>
    </row>
    <row r="2212" spans="1:21" ht="29.4" thickBot="1">
      <c r="A2212" s="797" t="s">
        <v>58</v>
      </c>
      <c r="B2212" s="797"/>
      <c r="C2212" s="787" t="s">
        <v>700</v>
      </c>
      <c r="D2212" s="797"/>
      <c r="E2212" s="797" t="s">
        <v>2171</v>
      </c>
      <c r="F2212" s="787" t="str">
        <f>IF($E2212 = "", "", VLOOKUP($E2212,'[1]levels of intervention'!$A$1:$B$12,2,FALSE))</f>
        <v>primary</v>
      </c>
      <c r="G2212" s="797"/>
      <c r="H2212" s="797" t="s">
        <v>3144</v>
      </c>
      <c r="I2212" s="797" t="s">
        <v>1358</v>
      </c>
      <c r="J2212" s="797"/>
      <c r="K2212" s="797"/>
      <c r="L2212" s="797"/>
      <c r="M2212" s="797" t="s">
        <v>3142</v>
      </c>
      <c r="N2212" s="797"/>
      <c r="O2212" s="797">
        <v>0</v>
      </c>
      <c r="P2212" s="797"/>
      <c r="Q2212" s="797">
        <v>0</v>
      </c>
      <c r="R2212" s="797"/>
      <c r="S2212" s="790">
        <f t="shared" si="38"/>
        <v>1</v>
      </c>
      <c r="T2212" s="797"/>
      <c r="U2212" s="797"/>
    </row>
    <row r="2213" spans="1:21" ht="29.4" thickBot="1">
      <c r="A2213" s="797" t="s">
        <v>58</v>
      </c>
      <c r="B2213" s="797"/>
      <c r="C2213" s="787" t="s">
        <v>700</v>
      </c>
      <c r="D2213" s="797"/>
      <c r="E2213" s="797" t="s">
        <v>2171</v>
      </c>
      <c r="F2213" s="787" t="str">
        <f>IF($E2213 = "", "", VLOOKUP($E2213,'[1]levels of intervention'!$A$1:$B$12,2,FALSE))</f>
        <v>primary</v>
      </c>
      <c r="G2213" s="797"/>
      <c r="H2213" s="833" t="s">
        <v>3145</v>
      </c>
      <c r="I2213" s="797" t="s">
        <v>1358</v>
      </c>
      <c r="J2213" s="797"/>
      <c r="K2213" s="797"/>
      <c r="L2213" s="797"/>
      <c r="M2213" s="797" t="s">
        <v>3142</v>
      </c>
      <c r="N2213" s="797"/>
      <c r="O2213" s="797">
        <v>0</v>
      </c>
      <c r="P2213" s="797"/>
      <c r="Q2213" s="797">
        <v>0</v>
      </c>
      <c r="R2213" s="797"/>
      <c r="S2213" s="790">
        <f t="shared" si="38"/>
        <v>1</v>
      </c>
      <c r="T2213" s="797"/>
      <c r="U2213" s="797"/>
    </row>
    <row r="2214" spans="1:21" ht="52.8" thickBot="1">
      <c r="A2214" s="785" t="s">
        <v>58</v>
      </c>
      <c r="B2214" s="786" t="s">
        <v>68</v>
      </c>
      <c r="C2214" s="787" t="s">
        <v>694</v>
      </c>
      <c r="D2214" s="787" t="s">
        <v>694</v>
      </c>
      <c r="E2214" s="803" t="s">
        <v>2605</v>
      </c>
      <c r="F2214" s="787" t="str">
        <f>IF($E2214 = "", "", VLOOKUP($E2214,'[1]levels of intervention'!$A$1:$B$12,2,FALSE))</f>
        <v>community/primary</v>
      </c>
      <c r="G2214" s="847"/>
      <c r="H2214" s="848" t="s">
        <v>906</v>
      </c>
      <c r="I2214" s="789" t="s">
        <v>1331</v>
      </c>
      <c r="J2214" s="789"/>
      <c r="K2214" s="789">
        <v>1</v>
      </c>
      <c r="L2214" s="789">
        <v>1</v>
      </c>
      <c r="M2214" s="789">
        <v>1</v>
      </c>
      <c r="N2214" s="789"/>
      <c r="O2214" s="789">
        <v>1</v>
      </c>
      <c r="P2214" s="793">
        <v>21177.59</v>
      </c>
      <c r="Q2214" s="793">
        <v>21177.59</v>
      </c>
      <c r="R2214" s="790">
        <v>1</v>
      </c>
      <c r="S2214" s="790">
        <f t="shared" si="38"/>
        <v>1</v>
      </c>
      <c r="T2214" s="789" t="s">
        <v>3146</v>
      </c>
      <c r="U2214" s="789"/>
    </row>
    <row r="2215" spans="1:21" ht="18" thickBot="1">
      <c r="A2215" s="785" t="s">
        <v>58</v>
      </c>
      <c r="B2215" s="786"/>
      <c r="C2215" s="787" t="s">
        <v>694</v>
      </c>
      <c r="D2215" s="787"/>
      <c r="E2215" s="787"/>
      <c r="F2215" s="787" t="str">
        <f>IF($E2215 = "", "", VLOOKUP($E2215,'[1]levels of intervention'!$A$1:$B$12,2,FALSE))</f>
        <v/>
      </c>
      <c r="G2215" s="789"/>
      <c r="H2215" s="789" t="s">
        <v>3147</v>
      </c>
      <c r="I2215" s="789" t="s">
        <v>1358</v>
      </c>
      <c r="J2215" s="789">
        <v>1</v>
      </c>
      <c r="K2215" s="789" t="s">
        <v>3148</v>
      </c>
      <c r="L2215" s="789"/>
      <c r="M2215" s="789"/>
      <c r="N2215" s="789"/>
      <c r="O2215" s="789">
        <v>0</v>
      </c>
      <c r="P2215" s="789"/>
      <c r="Q2215" s="789">
        <v>0</v>
      </c>
      <c r="R2215" s="789"/>
      <c r="S2215" s="790">
        <f t="shared" si="38"/>
        <v>1</v>
      </c>
      <c r="T2215" s="789"/>
      <c r="U2215" s="789"/>
    </row>
    <row r="2216" spans="1:21" ht="18" thickBot="1">
      <c r="A2216" s="785" t="s">
        <v>58</v>
      </c>
      <c r="B2216" s="786"/>
      <c r="C2216" s="787" t="s">
        <v>694</v>
      </c>
      <c r="D2216" s="787"/>
      <c r="E2216" s="787"/>
      <c r="F2216" s="787" t="str">
        <f>IF($E2216 = "", "", VLOOKUP($E2216,'[1]levels of intervention'!$A$1:$B$12,2,FALSE))</f>
        <v/>
      </c>
      <c r="G2216" s="789"/>
      <c r="H2216" s="849" t="s">
        <v>2012</v>
      </c>
      <c r="I2216" s="789" t="s">
        <v>1358</v>
      </c>
      <c r="J2216" s="789"/>
      <c r="K2216" s="789" t="s">
        <v>2976</v>
      </c>
      <c r="L2216" s="789"/>
      <c r="M2216" s="813" t="s">
        <v>3149</v>
      </c>
      <c r="N2216" s="789"/>
      <c r="O2216" s="789">
        <v>0</v>
      </c>
      <c r="P2216" s="789"/>
      <c r="Q2216" s="789">
        <v>0</v>
      </c>
      <c r="R2216" s="789"/>
      <c r="S2216" s="790">
        <f t="shared" si="38"/>
        <v>1</v>
      </c>
      <c r="T2216" s="789"/>
      <c r="U2216" s="789"/>
    </row>
    <row r="2217" spans="1:21" ht="43.8" thickBot="1">
      <c r="A2217" s="785" t="s">
        <v>58</v>
      </c>
      <c r="B2217" s="786"/>
      <c r="C2217" s="787" t="s">
        <v>695</v>
      </c>
      <c r="D2217" s="787" t="s">
        <v>695</v>
      </c>
      <c r="E2217" s="803" t="s">
        <v>2605</v>
      </c>
      <c r="F2217" s="787" t="str">
        <f>IF($E2217 = "", "", VLOOKUP($E2217,'[1]levels of intervention'!$A$1:$B$12,2,FALSE))</f>
        <v>community/primary</v>
      </c>
      <c r="G2217" s="847"/>
      <c r="H2217" s="848" t="s">
        <v>906</v>
      </c>
      <c r="I2217" s="789" t="s">
        <v>1331</v>
      </c>
      <c r="J2217" s="789"/>
      <c r="K2217" s="789">
        <v>1</v>
      </c>
      <c r="L2217" s="789">
        <v>1</v>
      </c>
      <c r="M2217" s="789">
        <v>1</v>
      </c>
      <c r="N2217" s="789"/>
      <c r="O2217" s="789">
        <v>1</v>
      </c>
      <c r="P2217" s="793">
        <v>21177.59</v>
      </c>
      <c r="Q2217" s="793">
        <v>21177.59</v>
      </c>
      <c r="R2217" s="790">
        <v>1</v>
      </c>
      <c r="S2217" s="790">
        <f t="shared" si="38"/>
        <v>1</v>
      </c>
      <c r="T2217" s="789" t="s">
        <v>3146</v>
      </c>
      <c r="U2217" s="789"/>
    </row>
    <row r="2218" spans="1:21" ht="18" thickBot="1">
      <c r="A2218" s="785" t="s">
        <v>58</v>
      </c>
      <c r="B2218" s="786"/>
      <c r="C2218" s="787" t="s">
        <v>695</v>
      </c>
      <c r="D2218" s="787"/>
      <c r="E2218" s="787"/>
      <c r="F2218" s="787" t="str">
        <f>IF($E2218 = "", "", VLOOKUP($E2218,'[1]levels of intervention'!$A$1:$B$12,2,FALSE))</f>
        <v/>
      </c>
      <c r="G2218" s="789"/>
      <c r="H2218" s="789" t="s">
        <v>3147</v>
      </c>
      <c r="I2218" s="789" t="s">
        <v>1358</v>
      </c>
      <c r="J2218" s="789">
        <v>1</v>
      </c>
      <c r="K2218" s="789" t="s">
        <v>3148</v>
      </c>
      <c r="L2218" s="789"/>
      <c r="M2218" s="789"/>
      <c r="N2218" s="789"/>
      <c r="O2218" s="789">
        <v>0</v>
      </c>
      <c r="P2218" s="789"/>
      <c r="Q2218" s="789">
        <v>0</v>
      </c>
      <c r="R2218" s="789"/>
      <c r="S2218" s="790">
        <f t="shared" si="38"/>
        <v>1</v>
      </c>
      <c r="T2218" s="789"/>
      <c r="U2218" s="789"/>
    </row>
    <row r="2219" spans="1:21" ht="18" thickBot="1">
      <c r="A2219" s="785" t="s">
        <v>58</v>
      </c>
      <c r="B2219" s="786"/>
      <c r="C2219" s="787" t="s">
        <v>695</v>
      </c>
      <c r="D2219" s="787"/>
      <c r="E2219" s="787"/>
      <c r="F2219" s="787" t="str">
        <f>IF($E2219 = "", "", VLOOKUP($E2219,'[1]levels of intervention'!$A$1:$B$12,2,FALSE))</f>
        <v/>
      </c>
      <c r="G2219" s="789"/>
      <c r="H2219" s="849" t="s">
        <v>2012</v>
      </c>
      <c r="I2219" s="789" t="s">
        <v>1358</v>
      </c>
      <c r="J2219" s="789"/>
      <c r="K2219" s="789" t="s">
        <v>2976</v>
      </c>
      <c r="L2219" s="789"/>
      <c r="M2219" s="813" t="s">
        <v>3149</v>
      </c>
      <c r="N2219" s="789"/>
      <c r="O2219" s="789">
        <v>0</v>
      </c>
      <c r="P2219" s="789"/>
      <c r="Q2219" s="789">
        <v>0</v>
      </c>
      <c r="R2219" s="789"/>
      <c r="S2219" s="790">
        <f t="shared" si="38"/>
        <v>1</v>
      </c>
      <c r="T2219" s="789"/>
      <c r="U2219" s="789"/>
    </row>
    <row r="2220" spans="1:21" ht="43.8" thickBot="1">
      <c r="A2220" s="785" t="s">
        <v>58</v>
      </c>
      <c r="B2220" s="786"/>
      <c r="C2220" s="787" t="s">
        <v>696</v>
      </c>
      <c r="D2220" s="787" t="s">
        <v>696</v>
      </c>
      <c r="E2220" s="803" t="s">
        <v>2605</v>
      </c>
      <c r="F2220" s="787" t="str">
        <f>IF($E2220 = "", "", VLOOKUP($E2220,'[1]levels of intervention'!$A$1:$B$12,2,FALSE))</f>
        <v>community/primary</v>
      </c>
      <c r="G2220" s="847"/>
      <c r="H2220" s="850" t="s">
        <v>907</v>
      </c>
      <c r="I2220" s="789" t="s">
        <v>1331</v>
      </c>
      <c r="J2220" s="789"/>
      <c r="K2220" s="789">
        <v>1</v>
      </c>
      <c r="L2220" s="789">
        <v>1</v>
      </c>
      <c r="M2220" s="789">
        <v>1</v>
      </c>
      <c r="N2220" s="789"/>
      <c r="O2220" s="789">
        <v>1</v>
      </c>
      <c r="P2220" s="793">
        <v>28234.5</v>
      </c>
      <c r="Q2220" s="789">
        <v>28234.5</v>
      </c>
      <c r="R2220" s="790">
        <v>1</v>
      </c>
      <c r="S2220" s="790">
        <f t="shared" si="38"/>
        <v>1</v>
      </c>
      <c r="T2220" s="789" t="s">
        <v>3146</v>
      </c>
      <c r="U2220" s="789"/>
    </row>
    <row r="2221" spans="1:21" ht="29.4" thickBot="1">
      <c r="A2221" s="785" t="s">
        <v>58</v>
      </c>
      <c r="B2221" s="786"/>
      <c r="C2221" s="787" t="s">
        <v>696</v>
      </c>
      <c r="D2221" s="787"/>
      <c r="E2221" s="787"/>
      <c r="F2221" s="787" t="str">
        <f>IF($E2221 = "", "", VLOOKUP($E2221,'[1]levels of intervention'!$A$1:$B$12,2,FALSE))</f>
        <v/>
      </c>
      <c r="G2221" s="789"/>
      <c r="H2221" s="789" t="s">
        <v>3147</v>
      </c>
      <c r="I2221" s="789" t="s">
        <v>1358</v>
      </c>
      <c r="J2221" s="789">
        <v>1</v>
      </c>
      <c r="K2221" s="789" t="s">
        <v>3148</v>
      </c>
      <c r="L2221" s="789"/>
      <c r="M2221" s="789"/>
      <c r="N2221" s="789"/>
      <c r="O2221" s="789">
        <v>0</v>
      </c>
      <c r="P2221" s="789"/>
      <c r="Q2221" s="789">
        <v>0</v>
      </c>
      <c r="R2221" s="789"/>
      <c r="S2221" s="790">
        <f t="shared" si="38"/>
        <v>1</v>
      </c>
      <c r="T2221" s="789"/>
      <c r="U2221" s="789"/>
    </row>
    <row r="2222" spans="1:21" ht="29.4" thickBot="1">
      <c r="A2222" s="785" t="s">
        <v>58</v>
      </c>
      <c r="B2222" s="786"/>
      <c r="C2222" s="787" t="s">
        <v>696</v>
      </c>
      <c r="D2222" s="787"/>
      <c r="E2222" s="787"/>
      <c r="F2222" s="787" t="str">
        <f>IF($E2222 = "", "", VLOOKUP($E2222,'[1]levels of intervention'!$A$1:$B$12,2,FALSE))</f>
        <v/>
      </c>
      <c r="G2222" s="789"/>
      <c r="H2222" s="789" t="s">
        <v>2012</v>
      </c>
      <c r="I2222" s="789" t="s">
        <v>1358</v>
      </c>
      <c r="J2222" s="789"/>
      <c r="K2222" s="789" t="s">
        <v>2976</v>
      </c>
      <c r="L2222" s="789"/>
      <c r="M2222" s="813" t="s">
        <v>3149</v>
      </c>
      <c r="N2222" s="789"/>
      <c r="O2222" s="789">
        <v>0</v>
      </c>
      <c r="P2222" s="789"/>
      <c r="Q2222" s="789">
        <v>0</v>
      </c>
      <c r="R2222" s="789"/>
      <c r="S2222" s="790">
        <f t="shared" si="38"/>
        <v>1</v>
      </c>
      <c r="T2222" s="789"/>
      <c r="U2222" s="789"/>
    </row>
    <row r="2223" spans="1:21" ht="29.4" thickBot="1">
      <c r="A2223" s="797" t="s">
        <v>58</v>
      </c>
      <c r="B2223" s="797"/>
      <c r="C2223" s="787" t="s">
        <v>696</v>
      </c>
      <c r="D2223" s="797" t="s">
        <v>3141</v>
      </c>
      <c r="E2223" s="797" t="s">
        <v>2171</v>
      </c>
      <c r="F2223" s="787" t="str">
        <f>IF($E2223 = "", "", VLOOKUP($E2223,'[1]levels of intervention'!$A$1:$B$12,2,FALSE))</f>
        <v>primary</v>
      </c>
      <c r="G2223" s="797"/>
      <c r="H2223" s="797" t="s">
        <v>3150</v>
      </c>
      <c r="I2223" s="797" t="s">
        <v>1358</v>
      </c>
      <c r="J2223" s="797"/>
      <c r="K2223" s="797"/>
      <c r="L2223" s="797"/>
      <c r="M2223" s="797" t="s">
        <v>3142</v>
      </c>
      <c r="N2223" s="797"/>
      <c r="O2223" s="797">
        <v>0</v>
      </c>
      <c r="P2223" s="797"/>
      <c r="Q2223" s="797">
        <v>0</v>
      </c>
      <c r="R2223" s="797"/>
      <c r="S2223" s="790">
        <f t="shared" si="38"/>
        <v>1</v>
      </c>
      <c r="T2223" s="797"/>
      <c r="U2223" s="797"/>
    </row>
    <row r="2224" spans="1:21" ht="18" thickBot="1">
      <c r="A2224" s="785" t="s">
        <v>58</v>
      </c>
      <c r="B2224" s="786"/>
      <c r="D2224" s="787"/>
      <c r="E2224" s="787" t="s">
        <v>2171</v>
      </c>
      <c r="F2224" s="787" t="str">
        <f>IF($E2224 = "", "", VLOOKUP($E2224,'[1]levels of intervention'!$A$1:$B$12,2,FALSE))</f>
        <v>primary</v>
      </c>
      <c r="G2224" s="789"/>
      <c r="H2224" s="789" t="s">
        <v>3151</v>
      </c>
      <c r="I2224" s="789" t="s">
        <v>1358</v>
      </c>
      <c r="J2224" s="789"/>
      <c r="K2224" s="789" t="s">
        <v>2976</v>
      </c>
      <c r="L2224" s="789"/>
      <c r="M2224" s="789" t="s">
        <v>3142</v>
      </c>
      <c r="N2224" s="789"/>
      <c r="O2224" s="789">
        <v>0</v>
      </c>
      <c r="P2224" s="789"/>
      <c r="Q2224" s="789">
        <v>0</v>
      </c>
      <c r="R2224" s="789"/>
      <c r="S2224" s="790">
        <f t="shared" si="38"/>
        <v>1</v>
      </c>
      <c r="T2224" s="789"/>
      <c r="U2224" s="789"/>
    </row>
    <row r="2225" spans="1:21" ht="31.8" thickBot="1">
      <c r="A2225" s="785" t="s">
        <v>58</v>
      </c>
      <c r="B2225" s="786" t="s">
        <v>78</v>
      </c>
      <c r="C2225" s="787" t="s">
        <v>660</v>
      </c>
      <c r="D2225" s="787" t="s">
        <v>660</v>
      </c>
      <c r="E2225" s="803" t="s">
        <v>2605</v>
      </c>
      <c r="F2225" s="787" t="str">
        <f>IF($E2225 = "", "", VLOOKUP($E2225,'[1]levels of intervention'!$A$1:$B$12,2,FALSE))</f>
        <v>community/primary</v>
      </c>
      <c r="G2225" s="789"/>
      <c r="H2225" s="789" t="s">
        <v>3152</v>
      </c>
      <c r="I2225" s="789" t="s">
        <v>1331</v>
      </c>
      <c r="J2225" s="789"/>
      <c r="K2225" s="789">
        <v>200</v>
      </c>
      <c r="L2225" s="789">
        <v>1</v>
      </c>
      <c r="M2225" s="789">
        <v>1</v>
      </c>
      <c r="N2225" s="789"/>
      <c r="O2225" s="789">
        <v>200</v>
      </c>
      <c r="P2225" s="789">
        <v>20.97</v>
      </c>
      <c r="Q2225" s="793">
        <v>4194</v>
      </c>
      <c r="R2225" s="790">
        <v>1</v>
      </c>
      <c r="S2225" s="790">
        <f t="shared" si="38"/>
        <v>1</v>
      </c>
      <c r="T2225" s="789"/>
      <c r="U2225" s="789"/>
    </row>
    <row r="2226" spans="1:21" ht="16.2" thickBot="1">
      <c r="A2226" s="797" t="s">
        <v>58</v>
      </c>
      <c r="B2226" s="797"/>
      <c r="C2226" s="787" t="s">
        <v>660</v>
      </c>
      <c r="D2226" s="797" t="s">
        <v>660</v>
      </c>
      <c r="E2226" s="797"/>
      <c r="F2226" s="787" t="str">
        <f>IF($E2226 = "", "", VLOOKUP($E2226,'[1]levels of intervention'!$A$1:$B$12,2,FALSE))</f>
        <v/>
      </c>
      <c r="G2226" s="797"/>
      <c r="H2226" s="797" t="s">
        <v>3147</v>
      </c>
      <c r="I2226" s="797" t="s">
        <v>1358</v>
      </c>
      <c r="J2226" s="797"/>
      <c r="K2226" s="797"/>
      <c r="L2226" s="797"/>
      <c r="M2226" s="798" t="s">
        <v>3149</v>
      </c>
      <c r="N2226" s="797"/>
      <c r="O2226" s="797">
        <v>0</v>
      </c>
      <c r="P2226" s="797"/>
      <c r="Q2226" s="797">
        <v>0</v>
      </c>
      <c r="R2226" s="797"/>
      <c r="S2226" s="790">
        <f t="shared" si="38"/>
        <v>1</v>
      </c>
      <c r="T2226" s="797"/>
      <c r="U2226" s="797"/>
    </row>
    <row r="2227" spans="1:21" ht="18" thickBot="1">
      <c r="A2227" s="785" t="s">
        <v>58</v>
      </c>
      <c r="B2227" s="786"/>
      <c r="D2227" s="787"/>
      <c r="E2227" s="787"/>
      <c r="F2227" s="787" t="str">
        <f>IF($E2227 = "", "", VLOOKUP($E2227,'[1]levels of intervention'!$A$1:$B$12,2,FALSE))</f>
        <v/>
      </c>
      <c r="G2227" s="789"/>
      <c r="H2227" s="789" t="s">
        <v>2012</v>
      </c>
      <c r="I2227" s="789" t="s">
        <v>1358</v>
      </c>
      <c r="J2227" s="789"/>
      <c r="K2227" s="789" t="s">
        <v>2976</v>
      </c>
      <c r="L2227" s="789"/>
      <c r="M2227" s="789" t="s">
        <v>3153</v>
      </c>
      <c r="N2227" s="789"/>
      <c r="O2227" s="789">
        <v>0</v>
      </c>
      <c r="P2227" s="789"/>
      <c r="Q2227" s="789">
        <v>0</v>
      </c>
      <c r="R2227" s="789"/>
      <c r="S2227" s="790">
        <f t="shared" si="38"/>
        <v>1</v>
      </c>
      <c r="T2227" s="789"/>
      <c r="U2227" s="789"/>
    </row>
    <row r="2228" spans="1:21" ht="31.8" thickBot="1">
      <c r="A2228" s="785" t="s">
        <v>58</v>
      </c>
      <c r="B2228" s="786"/>
      <c r="C2228" s="803" t="s">
        <v>697</v>
      </c>
      <c r="D2228" s="787" t="s">
        <v>697</v>
      </c>
      <c r="E2228" s="787" t="s">
        <v>2171</v>
      </c>
      <c r="F2228" s="787" t="str">
        <f>IF($E2228 = "", "", VLOOKUP($E2228,'[1]levels of intervention'!$A$1:$B$12,2,FALSE))</f>
        <v>primary</v>
      </c>
      <c r="G2228" s="789"/>
      <c r="H2228" s="789" t="s">
        <v>909</v>
      </c>
      <c r="I2228" s="789" t="s">
        <v>1331</v>
      </c>
      <c r="J2228" s="789"/>
      <c r="K2228" s="789">
        <v>1</v>
      </c>
      <c r="L2228" s="789">
        <v>1</v>
      </c>
      <c r="M2228" s="789">
        <v>1</v>
      </c>
      <c r="N2228" s="789"/>
      <c r="O2228" s="789">
        <v>1</v>
      </c>
      <c r="P2228" s="789">
        <v>1800</v>
      </c>
      <c r="Q2228" s="793">
        <v>1800</v>
      </c>
      <c r="R2228" s="790">
        <v>1</v>
      </c>
      <c r="S2228" s="790">
        <f t="shared" si="38"/>
        <v>1</v>
      </c>
      <c r="T2228" s="789"/>
      <c r="U2228" s="789"/>
    </row>
    <row r="2229" spans="1:21" ht="78.599999999999994" thickBot="1">
      <c r="A2229" s="785" t="s">
        <v>58</v>
      </c>
      <c r="B2229" s="786"/>
      <c r="C2229" s="803" t="s">
        <v>697</v>
      </c>
      <c r="D2229" s="787" t="s">
        <v>697</v>
      </c>
      <c r="E2229" s="787" t="s">
        <v>2171</v>
      </c>
      <c r="F2229" s="787" t="str">
        <f>IF($E2229 = "", "", VLOOKUP($E2229,'[1]levels of intervention'!$A$1:$B$12,2,FALSE))</f>
        <v>primary</v>
      </c>
      <c r="G2229" s="789"/>
      <c r="H2229" s="789" t="s">
        <v>897</v>
      </c>
      <c r="I2229" s="789" t="s">
        <v>1331</v>
      </c>
      <c r="J2229" s="789">
        <v>1</v>
      </c>
      <c r="K2229" s="789">
        <v>1</v>
      </c>
      <c r="L2229" s="789"/>
      <c r="M2229" s="789"/>
      <c r="N2229" s="789"/>
      <c r="O2229" s="789">
        <v>1</v>
      </c>
      <c r="P2229" s="789">
        <v>35.622799999999998</v>
      </c>
      <c r="Q2229" s="789">
        <v>35.619999999999997</v>
      </c>
      <c r="R2229" s="790">
        <v>1</v>
      </c>
      <c r="S2229" s="790">
        <f t="shared" si="38"/>
        <v>1</v>
      </c>
      <c r="T2229" s="789"/>
      <c r="U2229" s="789"/>
    </row>
    <row r="2230" spans="1:21" ht="47.4" thickBot="1">
      <c r="A2230" s="785" t="s">
        <v>58</v>
      </c>
      <c r="B2230" s="786"/>
      <c r="C2230" s="803" t="s">
        <v>697</v>
      </c>
      <c r="D2230" s="803" t="s">
        <v>697</v>
      </c>
      <c r="E2230" s="787"/>
      <c r="F2230" s="787" t="str">
        <f>IF($E2230 = "", "", VLOOKUP($E2230,'[1]levels of intervention'!$A$1:$B$12,2,FALSE))</f>
        <v/>
      </c>
      <c r="G2230" s="789"/>
      <c r="H2230" s="789" t="s">
        <v>908</v>
      </c>
      <c r="I2230" s="789" t="s">
        <v>1331</v>
      </c>
      <c r="J2230" s="789"/>
      <c r="K2230" s="789">
        <v>1</v>
      </c>
      <c r="L2230" s="789">
        <v>1</v>
      </c>
      <c r="M2230" s="789">
        <v>1</v>
      </c>
      <c r="N2230" s="789"/>
      <c r="O2230" s="789">
        <v>1</v>
      </c>
      <c r="P2230" s="789">
        <v>699.71</v>
      </c>
      <c r="Q2230" s="789">
        <v>699.71</v>
      </c>
      <c r="R2230" s="790">
        <v>1</v>
      </c>
      <c r="S2230" s="790">
        <f t="shared" si="38"/>
        <v>1</v>
      </c>
      <c r="T2230" s="789"/>
      <c r="U2230" s="789"/>
    </row>
    <row r="2231" spans="1:21" ht="16.2" thickBot="1">
      <c r="A2231" s="797" t="s">
        <v>58</v>
      </c>
      <c r="B2231" s="797"/>
      <c r="C2231" s="803" t="s">
        <v>697</v>
      </c>
      <c r="D2231" s="797"/>
      <c r="E2231" s="797"/>
      <c r="F2231" s="787" t="str">
        <f>IF($E2231 = "", "", VLOOKUP($E2231,'[1]levels of intervention'!$A$1:$B$12,2,FALSE))</f>
        <v/>
      </c>
      <c r="G2231" s="797"/>
      <c r="H2231" s="797" t="s">
        <v>3147</v>
      </c>
      <c r="I2231" s="797" t="s">
        <v>1358</v>
      </c>
      <c r="J2231" s="797"/>
      <c r="K2231" s="797"/>
      <c r="L2231" s="797"/>
      <c r="M2231" s="798" t="s">
        <v>3149</v>
      </c>
      <c r="N2231" s="797"/>
      <c r="O2231" s="797">
        <v>0</v>
      </c>
      <c r="P2231" s="797"/>
      <c r="Q2231" s="797">
        <v>0</v>
      </c>
      <c r="R2231" s="797"/>
      <c r="S2231" s="790">
        <f t="shared" si="38"/>
        <v>1</v>
      </c>
      <c r="T2231" s="797"/>
      <c r="U2231" s="797"/>
    </row>
    <row r="2232" spans="1:21" ht="18" thickBot="1">
      <c r="A2232" s="785" t="s">
        <v>58</v>
      </c>
      <c r="B2232" s="786"/>
      <c r="C2232" s="803" t="s">
        <v>697</v>
      </c>
      <c r="D2232" s="787" t="s">
        <v>3141</v>
      </c>
      <c r="E2232" s="787" t="s">
        <v>2171</v>
      </c>
      <c r="F2232" s="787" t="str">
        <f>IF($E2232 = "", "", VLOOKUP($E2232,'[1]levels of intervention'!$A$1:$B$12,2,FALSE))</f>
        <v>primary</v>
      </c>
      <c r="G2232" s="789"/>
      <c r="H2232" s="789" t="s">
        <v>3154</v>
      </c>
      <c r="I2232" s="789" t="s">
        <v>1358</v>
      </c>
      <c r="J2232" s="789"/>
      <c r="K2232" s="789" t="s">
        <v>2976</v>
      </c>
      <c r="L2232" s="789"/>
      <c r="M2232" s="813" t="s">
        <v>3155</v>
      </c>
      <c r="N2232" s="789"/>
      <c r="O2232" s="789">
        <v>0</v>
      </c>
      <c r="P2232" s="789"/>
      <c r="Q2232" s="789">
        <v>0</v>
      </c>
      <c r="R2232" s="789"/>
      <c r="S2232" s="790">
        <f t="shared" si="38"/>
        <v>1</v>
      </c>
      <c r="T2232" s="789"/>
      <c r="U2232" s="789"/>
    </row>
    <row r="2233" spans="1:21" ht="18" thickBot="1">
      <c r="A2233" s="785" t="s">
        <v>58</v>
      </c>
      <c r="B2233" s="786"/>
      <c r="C2233" s="803" t="s">
        <v>697</v>
      </c>
      <c r="D2233" s="787"/>
      <c r="E2233" s="787"/>
      <c r="F2233" s="787" t="str">
        <f>IF($E2233 = "", "", VLOOKUP($E2233,'[1]levels of intervention'!$A$1:$B$12,2,FALSE))</f>
        <v/>
      </c>
      <c r="G2233" s="789"/>
      <c r="H2233" s="789" t="s">
        <v>2012</v>
      </c>
      <c r="I2233" s="789" t="s">
        <v>1358</v>
      </c>
      <c r="J2233" s="789"/>
      <c r="K2233" s="789" t="s">
        <v>2976</v>
      </c>
      <c r="L2233" s="789"/>
      <c r="M2233" s="813" t="s">
        <v>3149</v>
      </c>
      <c r="N2233" s="789"/>
      <c r="O2233" s="789">
        <v>0</v>
      </c>
      <c r="P2233" s="789"/>
      <c r="Q2233" s="789">
        <v>0</v>
      </c>
      <c r="R2233" s="789"/>
      <c r="S2233" s="790">
        <f t="shared" si="38"/>
        <v>1</v>
      </c>
      <c r="T2233" s="789"/>
      <c r="U2233" s="789"/>
    </row>
    <row r="2234" spans="1:21" ht="16.2" thickBot="1">
      <c r="A2234" s="797" t="s">
        <v>58</v>
      </c>
      <c r="B2234" s="797"/>
      <c r="C2234" s="803" t="s">
        <v>697</v>
      </c>
      <c r="D2234" s="797"/>
      <c r="E2234" s="797"/>
      <c r="F2234" s="787" t="str">
        <f>IF($E2234 = "", "", VLOOKUP($E2234,'[1]levels of intervention'!$A$1:$B$12,2,FALSE))</f>
        <v/>
      </c>
      <c r="G2234" s="797"/>
      <c r="H2234" s="797" t="s">
        <v>3156</v>
      </c>
      <c r="I2234" s="797" t="s">
        <v>1358</v>
      </c>
      <c r="J2234" s="797"/>
      <c r="K2234" s="797"/>
      <c r="L2234" s="797"/>
      <c r="M2234" s="797"/>
      <c r="N2234" s="797"/>
      <c r="O2234" s="797">
        <v>0</v>
      </c>
      <c r="P2234" s="797"/>
      <c r="Q2234" s="797">
        <v>0</v>
      </c>
      <c r="R2234" s="797"/>
      <c r="S2234" s="790">
        <f t="shared" si="38"/>
        <v>1</v>
      </c>
      <c r="T2234" s="797"/>
      <c r="U2234" s="797"/>
    </row>
    <row r="2235" spans="1:21" ht="78.599999999999994" thickBot="1">
      <c r="A2235" s="785" t="s">
        <v>58</v>
      </c>
      <c r="B2235" s="786"/>
      <c r="C2235" s="787" t="s">
        <v>81</v>
      </c>
      <c r="D2235" s="787" t="s">
        <v>81</v>
      </c>
      <c r="E2235" s="787"/>
      <c r="F2235" s="787" t="str">
        <f>IF($E2235 = "", "", VLOOKUP($E2235,'[1]levels of intervention'!$A$1:$B$12,2,FALSE))</f>
        <v/>
      </c>
      <c r="G2235" s="789"/>
      <c r="H2235" s="789" t="s">
        <v>894</v>
      </c>
      <c r="I2235" s="789" t="s">
        <v>1331</v>
      </c>
      <c r="J2235" s="789"/>
      <c r="K2235" s="789">
        <v>1</v>
      </c>
      <c r="L2235" s="789">
        <v>1</v>
      </c>
      <c r="M2235" s="789">
        <v>3</v>
      </c>
      <c r="N2235" s="789"/>
      <c r="O2235" s="789">
        <v>3</v>
      </c>
      <c r="P2235" s="789">
        <v>84.667699999999996</v>
      </c>
      <c r="Q2235" s="789">
        <v>254</v>
      </c>
      <c r="R2235" s="790">
        <v>1</v>
      </c>
      <c r="S2235" s="790">
        <f t="shared" si="38"/>
        <v>1</v>
      </c>
      <c r="T2235" s="789" t="s">
        <v>3157</v>
      </c>
      <c r="U2235" s="789"/>
    </row>
    <row r="2236" spans="1:21" ht="78.599999999999994" thickBot="1">
      <c r="A2236" s="785" t="s">
        <v>58</v>
      </c>
      <c r="B2236" s="786"/>
      <c r="C2236" s="787" t="s">
        <v>81</v>
      </c>
      <c r="D2236" s="787" t="s">
        <v>81</v>
      </c>
      <c r="E2236" s="787"/>
      <c r="F2236" s="787" t="str">
        <f>IF($E2236 = "", "", VLOOKUP($E2236,'[1]levels of intervention'!$A$1:$B$12,2,FALSE))</f>
        <v/>
      </c>
      <c r="G2236" s="789"/>
      <c r="H2236" s="789" t="s">
        <v>897</v>
      </c>
      <c r="I2236" s="789" t="s">
        <v>1331</v>
      </c>
      <c r="J2236" s="789">
        <v>1</v>
      </c>
      <c r="K2236" s="789">
        <v>1</v>
      </c>
      <c r="L2236" s="789">
        <v>1</v>
      </c>
      <c r="M2236" s="789">
        <v>3</v>
      </c>
      <c r="N2236" s="789"/>
      <c r="O2236" s="789">
        <v>3</v>
      </c>
      <c r="P2236" s="789">
        <v>35.622799999999998</v>
      </c>
      <c r="Q2236" s="789">
        <v>106.87</v>
      </c>
      <c r="R2236" s="790">
        <v>1</v>
      </c>
      <c r="S2236" s="790">
        <f t="shared" si="38"/>
        <v>1</v>
      </c>
      <c r="T2236" s="789"/>
      <c r="U2236" s="789"/>
    </row>
    <row r="2237" spans="1:21" ht="187.8" thickBot="1">
      <c r="A2237" s="785" t="s">
        <v>58</v>
      </c>
      <c r="B2237" s="786"/>
      <c r="C2237" s="787" t="s">
        <v>81</v>
      </c>
      <c r="D2237" s="787" t="s">
        <v>81</v>
      </c>
      <c r="E2237" s="787"/>
      <c r="F2237" s="787" t="str">
        <f>IF($E2237 = "", "", VLOOKUP($E2237,'[1]levels of intervention'!$A$1:$B$12,2,FALSE))</f>
        <v/>
      </c>
      <c r="G2237" s="789"/>
      <c r="H2237" s="789" t="s">
        <v>839</v>
      </c>
      <c r="I2237" s="789" t="s">
        <v>1331</v>
      </c>
      <c r="J2237" s="789">
        <v>1</v>
      </c>
      <c r="K2237" s="789">
        <v>1</v>
      </c>
      <c r="L2237" s="789">
        <v>1</v>
      </c>
      <c r="M2237" s="789">
        <v>3</v>
      </c>
      <c r="N2237" s="789"/>
      <c r="O2237" s="789">
        <v>3</v>
      </c>
      <c r="P2237" s="789">
        <v>153.5155</v>
      </c>
      <c r="Q2237" s="789">
        <v>460.55</v>
      </c>
      <c r="R2237" s="790">
        <v>1</v>
      </c>
      <c r="S2237" s="790">
        <f t="shared" si="38"/>
        <v>1</v>
      </c>
      <c r="T2237" s="789"/>
      <c r="U2237" s="789"/>
    </row>
    <row r="2238" spans="1:21" ht="31.8" thickBot="1">
      <c r="A2238" s="785" t="s">
        <v>58</v>
      </c>
      <c r="B2238" s="786"/>
      <c r="C2238" s="787" t="s">
        <v>81</v>
      </c>
      <c r="D2238" s="787" t="s">
        <v>81</v>
      </c>
      <c r="E2238" s="787"/>
      <c r="F2238" s="787" t="str">
        <f>IF($E2238 = "", "", VLOOKUP($E2238,'[1]levels of intervention'!$A$1:$B$12,2,FALSE))</f>
        <v/>
      </c>
      <c r="G2238" s="789"/>
      <c r="H2238" s="789" t="s">
        <v>923</v>
      </c>
      <c r="I2238" s="789" t="s">
        <v>1331</v>
      </c>
      <c r="J2238" s="789"/>
      <c r="K2238" s="789">
        <v>1</v>
      </c>
      <c r="L2238" s="789">
        <v>1</v>
      </c>
      <c r="M2238" s="789">
        <v>6</v>
      </c>
      <c r="N2238" s="789"/>
      <c r="O2238" s="789">
        <v>6</v>
      </c>
      <c r="P2238" s="789">
        <v>1016</v>
      </c>
      <c r="Q2238" s="793">
        <v>6096</v>
      </c>
      <c r="R2238" s="790">
        <v>1</v>
      </c>
      <c r="S2238" s="790">
        <f t="shared" si="38"/>
        <v>1</v>
      </c>
      <c r="T2238" s="789"/>
      <c r="U2238" s="789" t="s">
        <v>3158</v>
      </c>
    </row>
    <row r="2239" spans="1:21" ht="31.8" thickBot="1">
      <c r="A2239" s="785" t="s">
        <v>58</v>
      </c>
      <c r="B2239" s="786"/>
      <c r="C2239" s="787" t="s">
        <v>81</v>
      </c>
      <c r="D2239" s="787" t="s">
        <v>81</v>
      </c>
      <c r="E2239" s="787"/>
      <c r="F2239" s="787" t="str">
        <f>IF($E2239 = "", "", VLOOKUP($E2239,'[1]levels of intervention'!$A$1:$B$12,2,FALSE))</f>
        <v/>
      </c>
      <c r="G2239" s="789"/>
      <c r="H2239" s="789" t="s">
        <v>921</v>
      </c>
      <c r="I2239" s="789" t="s">
        <v>1331</v>
      </c>
      <c r="J2239" s="789"/>
      <c r="K2239" s="789">
        <v>1</v>
      </c>
      <c r="L2239" s="789">
        <v>1</v>
      </c>
      <c r="M2239" s="789">
        <v>3</v>
      </c>
      <c r="N2239" s="789"/>
      <c r="O2239" s="789">
        <v>3</v>
      </c>
      <c r="P2239" s="789">
        <v>1500</v>
      </c>
      <c r="Q2239" s="793">
        <v>4500</v>
      </c>
      <c r="R2239" s="790">
        <v>1</v>
      </c>
      <c r="S2239" s="790">
        <f t="shared" si="38"/>
        <v>1</v>
      </c>
      <c r="T2239" s="789" t="s">
        <v>3159</v>
      </c>
      <c r="U2239" s="789"/>
    </row>
    <row r="2240" spans="1:21" ht="47.4" thickBot="1">
      <c r="A2240" s="785" t="s">
        <v>58</v>
      </c>
      <c r="B2240" s="789"/>
      <c r="C2240" s="787" t="s">
        <v>81</v>
      </c>
      <c r="D2240" s="787" t="s">
        <v>81</v>
      </c>
      <c r="E2240" s="789"/>
      <c r="F2240" s="787" t="str">
        <f>IF($E2240 = "", "", VLOOKUP($E2240,'[1]levels of intervention'!$A$1:$B$12,2,FALSE))</f>
        <v/>
      </c>
      <c r="G2240" s="789"/>
      <c r="H2240" s="789" t="s">
        <v>922</v>
      </c>
      <c r="I2240" s="789" t="s">
        <v>1331</v>
      </c>
      <c r="J2240" s="789"/>
      <c r="K2240" s="806">
        <v>1</v>
      </c>
      <c r="L2240" s="806">
        <v>1</v>
      </c>
      <c r="M2240" s="806">
        <v>1</v>
      </c>
      <c r="N2240" s="789" t="s">
        <v>1578</v>
      </c>
      <c r="O2240" s="806">
        <v>1</v>
      </c>
      <c r="P2240" s="806">
        <v>1800</v>
      </c>
      <c r="Q2240" s="808">
        <v>1800</v>
      </c>
      <c r="R2240" s="807">
        <v>1</v>
      </c>
      <c r="S2240" s="790">
        <f t="shared" si="38"/>
        <v>1</v>
      </c>
      <c r="T2240" s="789"/>
      <c r="U2240" s="836" t="s">
        <v>2962</v>
      </c>
    </row>
    <row r="2241" spans="1:21" ht="63" thickBot="1">
      <c r="A2241" s="785" t="s">
        <v>58</v>
      </c>
      <c r="B2241" s="786"/>
      <c r="C2241" s="803" t="s">
        <v>692</v>
      </c>
      <c r="D2241" s="787" t="s">
        <v>692</v>
      </c>
      <c r="E2241" s="787" t="s">
        <v>2171</v>
      </c>
      <c r="F2241" s="787" t="str">
        <f>IF($E2241 = "", "", VLOOKUP($E2241,'[1]levels of intervention'!$A$1:$B$12,2,FALSE))</f>
        <v>primary</v>
      </c>
      <c r="G2241" s="789"/>
      <c r="H2241" s="789" t="s">
        <v>904</v>
      </c>
      <c r="I2241" s="789" t="s">
        <v>1331</v>
      </c>
      <c r="J2241" s="789"/>
      <c r="K2241" s="789">
        <v>0.05</v>
      </c>
      <c r="L2241" s="789">
        <v>1</v>
      </c>
      <c r="M2241" s="789">
        <v>365</v>
      </c>
      <c r="N2241" s="789"/>
      <c r="O2241" s="789">
        <v>18.25</v>
      </c>
      <c r="P2241" s="789">
        <v>259.82</v>
      </c>
      <c r="Q2241" s="793">
        <v>4741.72</v>
      </c>
      <c r="R2241" s="790">
        <v>0.1</v>
      </c>
      <c r="S2241" s="790">
        <f t="shared" si="38"/>
        <v>0.1</v>
      </c>
      <c r="T2241" s="789"/>
      <c r="U2241" s="789"/>
    </row>
    <row r="2242" spans="1:21" ht="78.599999999999994" thickBot="1">
      <c r="A2242" s="785" t="s">
        <v>58</v>
      </c>
      <c r="B2242" s="786"/>
      <c r="C2242" s="803" t="s">
        <v>692</v>
      </c>
      <c r="D2242" s="803" t="s">
        <v>692</v>
      </c>
      <c r="E2242" s="787"/>
      <c r="F2242" s="787" t="str">
        <f>IF($E2242 = "", "", VLOOKUP($E2242,'[1]levels of intervention'!$A$1:$B$12,2,FALSE))</f>
        <v/>
      </c>
      <c r="G2242" s="789"/>
      <c r="H2242" s="789" t="s">
        <v>902</v>
      </c>
      <c r="I2242" s="789" t="s">
        <v>1331</v>
      </c>
      <c r="J2242" s="789"/>
      <c r="K2242" s="789">
        <v>0.5</v>
      </c>
      <c r="L2242" s="789">
        <v>1</v>
      </c>
      <c r="M2242" s="789">
        <v>365</v>
      </c>
      <c r="N2242" s="789"/>
      <c r="O2242" s="789">
        <v>182.5</v>
      </c>
      <c r="P2242" s="789">
        <v>14.82</v>
      </c>
      <c r="Q2242" s="793">
        <v>2704.37</v>
      </c>
      <c r="R2242" s="790">
        <v>0.1</v>
      </c>
      <c r="S2242" s="790">
        <f t="shared" si="38"/>
        <v>0.1</v>
      </c>
      <c r="T2242" s="789"/>
      <c r="U2242" s="789"/>
    </row>
    <row r="2243" spans="1:21" ht="78.599999999999994" thickBot="1">
      <c r="A2243" s="785" t="s">
        <v>58</v>
      </c>
      <c r="B2243" s="786"/>
      <c r="C2243" s="803" t="s">
        <v>692</v>
      </c>
      <c r="D2243" s="803" t="s">
        <v>692</v>
      </c>
      <c r="E2243" s="787"/>
      <c r="F2243" s="787" t="str">
        <f>IF($E2243 = "", "", VLOOKUP($E2243,'[1]levels of intervention'!$A$1:$B$12,2,FALSE))</f>
        <v/>
      </c>
      <c r="G2243" s="789"/>
      <c r="H2243" s="789" t="s">
        <v>902</v>
      </c>
      <c r="I2243" s="789" t="s">
        <v>1331</v>
      </c>
      <c r="J2243" s="789"/>
      <c r="K2243" s="789">
        <v>1</v>
      </c>
      <c r="L2243" s="789">
        <v>1</v>
      </c>
      <c r="M2243" s="789">
        <v>365</v>
      </c>
      <c r="N2243" s="789"/>
      <c r="O2243" s="789">
        <v>365</v>
      </c>
      <c r="P2243" s="789">
        <v>14.82</v>
      </c>
      <c r="Q2243" s="793">
        <v>5408.75</v>
      </c>
      <c r="R2243" s="790">
        <v>0.2</v>
      </c>
      <c r="S2243" s="790">
        <f t="shared" si="38"/>
        <v>0.2</v>
      </c>
      <c r="T2243" s="789"/>
      <c r="U2243" s="789"/>
    </row>
    <row r="2244" spans="1:21" ht="78.599999999999994" thickBot="1">
      <c r="A2244" s="785" t="s">
        <v>58</v>
      </c>
      <c r="B2244" s="786"/>
      <c r="C2244" s="803" t="s">
        <v>692</v>
      </c>
      <c r="D2244" s="803" t="s">
        <v>692</v>
      </c>
      <c r="E2244" s="787"/>
      <c r="F2244" s="787" t="str">
        <f>IF($E2244 = "", "", VLOOKUP($E2244,'[1]levels of intervention'!$A$1:$B$12,2,FALSE))</f>
        <v/>
      </c>
      <c r="G2244" s="789"/>
      <c r="H2244" s="789" t="s">
        <v>903</v>
      </c>
      <c r="I2244" s="789" t="s">
        <v>1331</v>
      </c>
      <c r="J2244" s="789"/>
      <c r="K2244" s="789">
        <v>2</v>
      </c>
      <c r="L2244" s="789">
        <v>1</v>
      </c>
      <c r="M2244" s="789">
        <v>365</v>
      </c>
      <c r="N2244" s="789"/>
      <c r="O2244" s="789">
        <v>730</v>
      </c>
      <c r="P2244" s="789">
        <v>14.82</v>
      </c>
      <c r="Q2244" s="793">
        <v>10817.49</v>
      </c>
      <c r="R2244" s="790">
        <v>0.7</v>
      </c>
      <c r="S2244" s="790">
        <f t="shared" ref="S2244:S2272" si="39">IF(R2244="",1,R2244)</f>
        <v>0.7</v>
      </c>
      <c r="T2244" s="789"/>
      <c r="U2244" s="789"/>
    </row>
    <row r="2245" spans="1:21" ht="43.8" thickBot="1">
      <c r="A2245" s="785" t="s">
        <v>58</v>
      </c>
      <c r="B2245" s="786"/>
      <c r="C2245" s="787" t="s">
        <v>703</v>
      </c>
      <c r="D2245" s="787" t="s">
        <v>703</v>
      </c>
      <c r="E2245" s="787" t="s">
        <v>2171</v>
      </c>
      <c r="F2245" s="787" t="str">
        <f>IF($E2245 = "", "", VLOOKUP($E2245,'[1]levels of intervention'!$A$1:$B$12,2,FALSE))</f>
        <v>primary</v>
      </c>
      <c r="G2245" s="789"/>
      <c r="H2245" s="789" t="s">
        <v>922</v>
      </c>
      <c r="I2245" s="789" t="s">
        <v>1331</v>
      </c>
      <c r="J2245" s="789"/>
      <c r="K2245" s="789">
        <v>1</v>
      </c>
      <c r="L2245" s="789">
        <v>1</v>
      </c>
      <c r="M2245" s="789">
        <v>1</v>
      </c>
      <c r="N2245" s="789" t="s">
        <v>1578</v>
      </c>
      <c r="O2245" s="789">
        <v>1</v>
      </c>
      <c r="P2245" s="789">
        <v>1800</v>
      </c>
      <c r="Q2245" s="793">
        <v>1800</v>
      </c>
      <c r="R2245" s="790">
        <v>1</v>
      </c>
      <c r="S2245" s="790">
        <f t="shared" si="39"/>
        <v>1</v>
      </c>
      <c r="T2245" s="789"/>
      <c r="U2245" s="801" t="s">
        <v>2962</v>
      </c>
    </row>
    <row r="2246" spans="1:21" ht="78.599999999999994" thickBot="1">
      <c r="A2246" s="785" t="s">
        <v>58</v>
      </c>
      <c r="B2246" s="786"/>
      <c r="C2246" s="787" t="s">
        <v>703</v>
      </c>
      <c r="D2246" s="787" t="s">
        <v>703</v>
      </c>
      <c r="E2246" s="787"/>
      <c r="F2246" s="787" t="str">
        <f>IF($E2246 = "", "", VLOOKUP($E2246,'[1]levels of intervention'!$A$1:$B$12,2,FALSE))</f>
        <v/>
      </c>
      <c r="G2246" s="789"/>
      <c r="H2246" s="789" t="s">
        <v>894</v>
      </c>
      <c r="I2246" s="789" t="s">
        <v>1331</v>
      </c>
      <c r="J2246" s="789">
        <v>3</v>
      </c>
      <c r="K2246" s="789">
        <v>3</v>
      </c>
      <c r="L2246" s="789"/>
      <c r="M2246" s="789"/>
      <c r="N2246" s="789"/>
      <c r="O2246" s="789">
        <v>3</v>
      </c>
      <c r="P2246" s="789">
        <v>84.667699999999996</v>
      </c>
      <c r="Q2246" s="789">
        <v>254</v>
      </c>
      <c r="R2246" s="790">
        <v>1</v>
      </c>
      <c r="S2246" s="790">
        <f t="shared" si="39"/>
        <v>1</v>
      </c>
      <c r="T2246" s="789"/>
      <c r="U2246" s="789"/>
    </row>
    <row r="2247" spans="1:21" ht="78.599999999999994" thickBot="1">
      <c r="A2247" s="785" t="s">
        <v>58</v>
      </c>
      <c r="B2247" s="786"/>
      <c r="C2247" s="787" t="s">
        <v>703</v>
      </c>
      <c r="D2247" s="787" t="s">
        <v>703</v>
      </c>
      <c r="E2247" s="787"/>
      <c r="F2247" s="787" t="str">
        <f>IF($E2247 = "", "", VLOOKUP($E2247,'[1]levels of intervention'!$A$1:$B$12,2,FALSE))</f>
        <v/>
      </c>
      <c r="G2247" s="789"/>
      <c r="H2247" s="789" t="s">
        <v>897</v>
      </c>
      <c r="I2247" s="789" t="s">
        <v>1331</v>
      </c>
      <c r="J2247" s="789">
        <v>1</v>
      </c>
      <c r="K2247" s="789">
        <v>1</v>
      </c>
      <c r="L2247" s="789"/>
      <c r="M2247" s="789"/>
      <c r="N2247" s="789"/>
      <c r="O2247" s="789">
        <v>1</v>
      </c>
      <c r="P2247" s="789">
        <v>35.622799999999998</v>
      </c>
      <c r="Q2247" s="789">
        <v>35.619999999999997</v>
      </c>
      <c r="R2247" s="790">
        <v>1</v>
      </c>
      <c r="S2247" s="790">
        <f t="shared" si="39"/>
        <v>1</v>
      </c>
      <c r="T2247" s="789"/>
      <c r="U2247" s="789"/>
    </row>
    <row r="2248" spans="1:21" ht="187.8" thickBot="1">
      <c r="A2248" s="785" t="s">
        <v>58</v>
      </c>
      <c r="B2248" s="786"/>
      <c r="C2248" s="787" t="s">
        <v>703</v>
      </c>
      <c r="D2248" s="787" t="s">
        <v>703</v>
      </c>
      <c r="E2248" s="787"/>
      <c r="F2248" s="787" t="str">
        <f>IF($E2248 = "", "", VLOOKUP($E2248,'[1]levels of intervention'!$A$1:$B$12,2,FALSE))</f>
        <v/>
      </c>
      <c r="G2248" s="789"/>
      <c r="H2248" s="789" t="s">
        <v>839</v>
      </c>
      <c r="I2248" s="789" t="s">
        <v>1331</v>
      </c>
      <c r="J2248" s="789">
        <v>1</v>
      </c>
      <c r="K2248" s="789">
        <v>1</v>
      </c>
      <c r="L2248" s="789"/>
      <c r="M2248" s="789"/>
      <c r="N2248" s="789"/>
      <c r="O2248" s="789">
        <v>1</v>
      </c>
      <c r="P2248" s="789">
        <v>153.5155</v>
      </c>
      <c r="Q2248" s="789">
        <v>153.52000000000001</v>
      </c>
      <c r="R2248" s="790">
        <v>1</v>
      </c>
      <c r="S2248" s="790">
        <f t="shared" si="39"/>
        <v>1</v>
      </c>
      <c r="T2248" s="789"/>
      <c r="U2248" s="789"/>
    </row>
    <row r="2249" spans="1:21" ht="31.8" thickBot="1">
      <c r="A2249" s="785" t="s">
        <v>58</v>
      </c>
      <c r="B2249" s="786"/>
      <c r="C2249" s="787" t="s">
        <v>703</v>
      </c>
      <c r="D2249" s="787" t="s">
        <v>703</v>
      </c>
      <c r="E2249" s="787"/>
      <c r="F2249" s="787" t="str">
        <f>IF($E2249 = "", "", VLOOKUP($E2249,'[1]levels of intervention'!$A$1:$B$12,2,FALSE))</f>
        <v/>
      </c>
      <c r="G2249" s="789"/>
      <c r="H2249" s="789" t="s">
        <v>918</v>
      </c>
      <c r="I2249" s="789" t="s">
        <v>1331</v>
      </c>
      <c r="J2249" s="789"/>
      <c r="K2249" s="789">
        <v>1</v>
      </c>
      <c r="L2249" s="789">
        <v>1</v>
      </c>
      <c r="M2249" s="789">
        <v>1</v>
      </c>
      <c r="N2249" s="789"/>
      <c r="O2249" s="789">
        <v>1</v>
      </c>
      <c r="P2249" s="789">
        <v>273.57</v>
      </c>
      <c r="Q2249" s="789">
        <v>273.57</v>
      </c>
      <c r="R2249" s="790">
        <v>1</v>
      </c>
      <c r="S2249" s="790">
        <f t="shared" si="39"/>
        <v>1</v>
      </c>
      <c r="T2249" s="789"/>
      <c r="U2249" s="789" t="s">
        <v>3160</v>
      </c>
    </row>
    <row r="2250" spans="1:21" ht="109.8" thickBot="1">
      <c r="A2250" s="785" t="s">
        <v>58</v>
      </c>
      <c r="B2250" s="786"/>
      <c r="C2250" s="787" t="s">
        <v>703</v>
      </c>
      <c r="D2250" s="787" t="s">
        <v>703</v>
      </c>
      <c r="E2250" s="787"/>
      <c r="F2250" s="787" t="str">
        <f>IF($E2250 = "", "", VLOOKUP($E2250,'[1]levels of intervention'!$A$1:$B$12,2,FALSE))</f>
        <v/>
      </c>
      <c r="G2250" s="789"/>
      <c r="H2250" s="789" t="s">
        <v>919</v>
      </c>
      <c r="I2250" s="789" t="s">
        <v>1331</v>
      </c>
      <c r="J2250" s="789"/>
      <c r="K2250" s="789">
        <v>1</v>
      </c>
      <c r="L2250" s="789">
        <v>1</v>
      </c>
      <c r="M2250" s="789">
        <v>1</v>
      </c>
      <c r="N2250" s="789" t="s">
        <v>1687</v>
      </c>
      <c r="O2250" s="789">
        <v>1</v>
      </c>
      <c r="P2250" s="789">
        <v>1750</v>
      </c>
      <c r="Q2250" s="793">
        <v>1750</v>
      </c>
      <c r="R2250" s="790">
        <v>1</v>
      </c>
      <c r="S2250" s="790">
        <f t="shared" si="39"/>
        <v>1</v>
      </c>
      <c r="T2250" s="789"/>
      <c r="U2250" s="788" t="s">
        <v>1694</v>
      </c>
    </row>
    <row r="2251" spans="1:21" ht="31.8" thickBot="1">
      <c r="A2251" s="785" t="s">
        <v>58</v>
      </c>
      <c r="B2251" s="786"/>
      <c r="C2251" s="787" t="s">
        <v>703</v>
      </c>
      <c r="D2251" s="787" t="s">
        <v>703</v>
      </c>
      <c r="E2251" s="787" t="s">
        <v>2171</v>
      </c>
      <c r="F2251" s="787" t="str">
        <f>IF($E2251 = "", "", VLOOKUP($E2251,'[1]levels of intervention'!$A$1:$B$12,2,FALSE))</f>
        <v>primary</v>
      </c>
      <c r="G2251" s="789"/>
      <c r="H2251" s="789" t="s">
        <v>900</v>
      </c>
      <c r="I2251" s="789" t="s">
        <v>1331</v>
      </c>
      <c r="J2251" s="789"/>
      <c r="K2251" s="789">
        <v>1</v>
      </c>
      <c r="L2251" s="789">
        <v>1</v>
      </c>
      <c r="M2251" s="789">
        <v>365</v>
      </c>
      <c r="N2251" s="789"/>
      <c r="O2251" s="789">
        <v>365</v>
      </c>
      <c r="P2251" s="789">
        <v>116.8</v>
      </c>
      <c r="Q2251" s="793">
        <v>42632</v>
      </c>
      <c r="R2251" s="790">
        <v>1</v>
      </c>
      <c r="S2251" s="790">
        <f t="shared" si="39"/>
        <v>1</v>
      </c>
      <c r="T2251" s="789"/>
      <c r="U2251" s="789"/>
    </row>
    <row r="2252" spans="1:21" ht="18" thickBot="1">
      <c r="A2252" s="785" t="s">
        <v>58</v>
      </c>
      <c r="B2252" s="786"/>
      <c r="C2252" s="787"/>
      <c r="D2252" s="787" t="s">
        <v>3141</v>
      </c>
      <c r="E2252" s="787" t="s">
        <v>2171</v>
      </c>
      <c r="F2252" s="787" t="str">
        <f>IF($E2252 = "", "", VLOOKUP($E2252,'[1]levels of intervention'!$A$1:$B$12,2,FALSE))</f>
        <v>primary</v>
      </c>
      <c r="G2252" s="789"/>
      <c r="H2252" s="789" t="s">
        <v>1496</v>
      </c>
      <c r="I2252" s="789" t="s">
        <v>1358</v>
      </c>
      <c r="J2252" s="789"/>
      <c r="K2252" s="789" t="s">
        <v>2976</v>
      </c>
      <c r="L2252" s="789"/>
      <c r="M2252" s="813" t="s">
        <v>3161</v>
      </c>
      <c r="N2252" s="789"/>
      <c r="O2252" s="789">
        <v>0</v>
      </c>
      <c r="P2252" s="789"/>
      <c r="Q2252" s="789">
        <v>0</v>
      </c>
      <c r="R2252" s="789"/>
      <c r="S2252" s="790">
        <f t="shared" si="39"/>
        <v>1</v>
      </c>
      <c r="T2252" s="789"/>
      <c r="U2252" s="789"/>
    </row>
    <row r="2253" spans="1:21" ht="18" thickBot="1">
      <c r="A2253" s="785" t="s">
        <v>58</v>
      </c>
      <c r="B2253" s="786"/>
      <c r="C2253" s="787"/>
      <c r="D2253" s="787"/>
      <c r="E2253" s="787" t="s">
        <v>2171</v>
      </c>
      <c r="F2253" s="787" t="str">
        <f>IF($E2253 = "", "", VLOOKUP($E2253,'[1]levels of intervention'!$A$1:$B$12,2,FALSE))</f>
        <v>primary</v>
      </c>
      <c r="G2253" s="789"/>
      <c r="H2253" s="789" t="s">
        <v>3162</v>
      </c>
      <c r="I2253" s="789" t="s">
        <v>1358</v>
      </c>
      <c r="J2253" s="789"/>
      <c r="K2253" s="789" t="s">
        <v>2976</v>
      </c>
      <c r="L2253" s="789"/>
      <c r="M2253" s="813" t="s">
        <v>3163</v>
      </c>
      <c r="N2253" s="789"/>
      <c r="O2253" s="789">
        <v>0</v>
      </c>
      <c r="P2253" s="789"/>
      <c r="Q2253" s="789">
        <v>0</v>
      </c>
      <c r="R2253" s="789"/>
      <c r="S2253" s="790">
        <f t="shared" si="39"/>
        <v>1</v>
      </c>
      <c r="T2253" s="789"/>
      <c r="U2253" s="789"/>
    </row>
    <row r="2254" spans="1:21" ht="18" thickBot="1">
      <c r="A2254" s="785" t="s">
        <v>58</v>
      </c>
      <c r="B2254" s="786"/>
      <c r="C2254" s="787"/>
      <c r="D2254" s="787"/>
      <c r="E2254" s="787" t="s">
        <v>2171</v>
      </c>
      <c r="F2254" s="787" t="str">
        <f>IF($E2254 = "", "", VLOOKUP($E2254,'[1]levels of intervention'!$A$1:$B$12,2,FALSE))</f>
        <v>primary</v>
      </c>
      <c r="G2254" s="789"/>
      <c r="H2254" s="789" t="s">
        <v>2711</v>
      </c>
      <c r="I2254" s="789" t="s">
        <v>1358</v>
      </c>
      <c r="J2254" s="789"/>
      <c r="K2254" s="789" t="s">
        <v>2976</v>
      </c>
      <c r="L2254" s="789"/>
      <c r="M2254" s="789" t="s">
        <v>3164</v>
      </c>
      <c r="N2254" s="789"/>
      <c r="O2254" s="789">
        <v>0</v>
      </c>
      <c r="P2254" s="789"/>
      <c r="Q2254" s="789">
        <v>0</v>
      </c>
      <c r="R2254" s="789"/>
      <c r="S2254" s="790">
        <f t="shared" si="39"/>
        <v>1</v>
      </c>
      <c r="T2254" s="789"/>
      <c r="U2254" s="789"/>
    </row>
    <row r="2255" spans="1:21" ht="16.2" thickBot="1">
      <c r="A2255" s="797" t="s">
        <v>58</v>
      </c>
      <c r="B2255" s="797"/>
      <c r="C2255" s="787"/>
      <c r="D2255" s="797"/>
      <c r="E2255" s="797" t="s">
        <v>2171</v>
      </c>
      <c r="F2255" s="787" t="str">
        <f>IF($E2255 = "", "", VLOOKUP($E2255,'[1]levels of intervention'!$A$1:$B$12,2,FALSE))</f>
        <v>primary</v>
      </c>
      <c r="G2255" s="797"/>
      <c r="H2255" s="797" t="s">
        <v>2367</v>
      </c>
      <c r="I2255" s="797" t="s">
        <v>1358</v>
      </c>
      <c r="J2255" s="797"/>
      <c r="K2255" s="797"/>
      <c r="L2255" s="797"/>
      <c r="M2255" s="797"/>
      <c r="N2255" s="797"/>
      <c r="O2255" s="797">
        <v>0</v>
      </c>
      <c r="P2255" s="797"/>
      <c r="Q2255" s="797">
        <v>0</v>
      </c>
      <c r="R2255" s="797"/>
      <c r="S2255" s="790">
        <f t="shared" si="39"/>
        <v>1</v>
      </c>
      <c r="T2255" s="797"/>
      <c r="U2255" s="797"/>
    </row>
    <row r="2256" spans="1:21" ht="16.2" thickBot="1">
      <c r="A2256" s="797" t="s">
        <v>58</v>
      </c>
      <c r="B2256" s="797"/>
      <c r="C2256" s="787"/>
      <c r="D2256" s="797"/>
      <c r="E2256" s="797" t="s">
        <v>2171</v>
      </c>
      <c r="F2256" s="787" t="str">
        <f>IF($E2256 = "", "", VLOOKUP($E2256,'[1]levels of intervention'!$A$1:$B$12,2,FALSE))</f>
        <v>primary</v>
      </c>
      <c r="G2256" s="797"/>
      <c r="H2256" s="797" t="s">
        <v>2888</v>
      </c>
      <c r="I2256" s="797" t="s">
        <v>1358</v>
      </c>
      <c r="J2256" s="797"/>
      <c r="K2256" s="797"/>
      <c r="L2256" s="797"/>
      <c r="M2256" s="797"/>
      <c r="N2256" s="797"/>
      <c r="O2256" s="797">
        <v>0</v>
      </c>
      <c r="P2256" s="797"/>
      <c r="Q2256" s="797">
        <v>0</v>
      </c>
      <c r="R2256" s="797"/>
      <c r="S2256" s="790">
        <f t="shared" si="39"/>
        <v>1</v>
      </c>
      <c r="T2256" s="797"/>
      <c r="U2256" s="797"/>
    </row>
    <row r="2257" spans="1:21" ht="47.4" thickBot="1">
      <c r="A2257" s="785" t="s">
        <v>58</v>
      </c>
      <c r="B2257" s="786"/>
      <c r="C2257" s="787" t="s">
        <v>702</v>
      </c>
      <c r="D2257" s="787" t="s">
        <v>702</v>
      </c>
      <c r="E2257" s="787" t="s">
        <v>2171</v>
      </c>
      <c r="F2257" s="787" t="str">
        <f>IF($E2257 = "", "", VLOOKUP($E2257,'[1]levels of intervention'!$A$1:$B$12,2,FALSE))</f>
        <v>primary</v>
      </c>
      <c r="G2257" s="789"/>
      <c r="H2257" s="789" t="s">
        <v>920</v>
      </c>
      <c r="I2257" s="789" t="s">
        <v>1331</v>
      </c>
      <c r="J2257" s="789"/>
      <c r="K2257" s="789">
        <v>1</v>
      </c>
      <c r="L2257" s="789">
        <v>1</v>
      </c>
      <c r="M2257" s="789">
        <v>1</v>
      </c>
      <c r="N2257" s="789" t="s">
        <v>1578</v>
      </c>
      <c r="O2257" s="789">
        <v>1</v>
      </c>
      <c r="P2257" s="789">
        <v>6250</v>
      </c>
      <c r="Q2257" s="793">
        <v>6250</v>
      </c>
      <c r="R2257" s="789"/>
      <c r="S2257" s="790">
        <f t="shared" si="39"/>
        <v>1</v>
      </c>
      <c r="T2257" s="789"/>
      <c r="U2257" s="801" t="s">
        <v>2962</v>
      </c>
    </row>
    <row r="2258" spans="1:21" ht="16.2" thickBot="1">
      <c r="A2258" s="797" t="s">
        <v>58</v>
      </c>
      <c r="B2258" s="797"/>
      <c r="C2258" s="787" t="s">
        <v>702</v>
      </c>
      <c r="D2258" s="797"/>
      <c r="E2258" s="797" t="s">
        <v>2171</v>
      </c>
      <c r="F2258" s="787" t="str">
        <f>IF($E2258 = "", "", VLOOKUP($E2258,'[1]levels of intervention'!$A$1:$B$12,2,FALSE))</f>
        <v>primary</v>
      </c>
      <c r="G2258" s="797"/>
      <c r="H2258" s="797" t="s">
        <v>917</v>
      </c>
      <c r="I2258" s="797"/>
      <c r="J2258" s="797"/>
      <c r="K2258" s="797"/>
      <c r="L2258" s="797"/>
      <c r="M2258" s="798" t="s">
        <v>3165</v>
      </c>
      <c r="N2258" s="797"/>
      <c r="O2258" s="797">
        <v>0</v>
      </c>
      <c r="P2258" s="797"/>
      <c r="Q2258" s="797">
        <v>0</v>
      </c>
      <c r="R2258" s="797"/>
      <c r="S2258" s="790">
        <f t="shared" si="39"/>
        <v>1</v>
      </c>
      <c r="T2258" s="797"/>
      <c r="U2258" s="797"/>
    </row>
    <row r="2259" spans="1:21" ht="78.599999999999994" thickBot="1">
      <c r="A2259" s="785" t="s">
        <v>58</v>
      </c>
      <c r="B2259" s="786"/>
      <c r="C2259" s="787" t="s">
        <v>702</v>
      </c>
      <c r="D2259" s="787"/>
      <c r="E2259" s="787"/>
      <c r="F2259" s="787" t="str">
        <f>IF($E2259 = "", "", VLOOKUP($E2259,'[1]levels of intervention'!$A$1:$B$12,2,FALSE))</f>
        <v/>
      </c>
      <c r="G2259" s="789"/>
      <c r="H2259" s="789" t="s">
        <v>894</v>
      </c>
      <c r="I2259" s="789" t="s">
        <v>1331</v>
      </c>
      <c r="J2259" s="789">
        <v>3</v>
      </c>
      <c r="K2259" s="789">
        <v>3</v>
      </c>
      <c r="L2259" s="789"/>
      <c r="M2259" s="789"/>
      <c r="N2259" s="789"/>
      <c r="O2259" s="789">
        <v>3</v>
      </c>
      <c r="P2259" s="789">
        <v>84.667699999999996</v>
      </c>
      <c r="Q2259" s="789">
        <v>254</v>
      </c>
      <c r="R2259" s="789"/>
      <c r="S2259" s="790">
        <f t="shared" si="39"/>
        <v>1</v>
      </c>
      <c r="T2259" s="789"/>
      <c r="U2259" s="789"/>
    </row>
    <row r="2260" spans="1:21" ht="78.599999999999994" thickBot="1">
      <c r="A2260" s="785" t="s">
        <v>58</v>
      </c>
      <c r="B2260" s="786"/>
      <c r="C2260" s="787" t="s">
        <v>702</v>
      </c>
      <c r="D2260" s="787"/>
      <c r="E2260" s="787"/>
      <c r="F2260" s="787" t="str">
        <f>IF($E2260 = "", "", VLOOKUP($E2260,'[1]levels of intervention'!$A$1:$B$12,2,FALSE))</f>
        <v/>
      </c>
      <c r="G2260" s="789"/>
      <c r="H2260" s="789" t="s">
        <v>897</v>
      </c>
      <c r="I2260" s="789" t="s">
        <v>1331</v>
      </c>
      <c r="J2260" s="789">
        <v>1</v>
      </c>
      <c r="K2260" s="789">
        <v>1</v>
      </c>
      <c r="L2260" s="789"/>
      <c r="M2260" s="789"/>
      <c r="N2260" s="789"/>
      <c r="O2260" s="789">
        <v>1</v>
      </c>
      <c r="P2260" s="789">
        <v>35.622799999999998</v>
      </c>
      <c r="Q2260" s="789">
        <v>35.619999999999997</v>
      </c>
      <c r="R2260" s="789"/>
      <c r="S2260" s="790">
        <f t="shared" si="39"/>
        <v>1</v>
      </c>
      <c r="T2260" s="789"/>
      <c r="U2260" s="789"/>
    </row>
    <row r="2261" spans="1:21" ht="187.8" thickBot="1">
      <c r="A2261" s="785" t="s">
        <v>58</v>
      </c>
      <c r="B2261" s="786"/>
      <c r="C2261" s="787" t="s">
        <v>702</v>
      </c>
      <c r="D2261" s="787"/>
      <c r="E2261" s="787"/>
      <c r="F2261" s="787" t="str">
        <f>IF($E2261 = "", "", VLOOKUP($E2261,'[1]levels of intervention'!$A$1:$B$12,2,FALSE))</f>
        <v/>
      </c>
      <c r="G2261" s="789"/>
      <c r="H2261" s="789" t="s">
        <v>839</v>
      </c>
      <c r="I2261" s="789" t="s">
        <v>1331</v>
      </c>
      <c r="J2261" s="789">
        <v>1</v>
      </c>
      <c r="K2261" s="789">
        <v>1</v>
      </c>
      <c r="L2261" s="789"/>
      <c r="M2261" s="789"/>
      <c r="N2261" s="789"/>
      <c r="O2261" s="789">
        <v>1</v>
      </c>
      <c r="P2261" s="789">
        <v>153.5155</v>
      </c>
      <c r="Q2261" s="789">
        <v>153.52000000000001</v>
      </c>
      <c r="R2261" s="789"/>
      <c r="S2261" s="790">
        <f t="shared" si="39"/>
        <v>1</v>
      </c>
      <c r="T2261" s="789"/>
      <c r="U2261" s="789"/>
    </row>
    <row r="2262" spans="1:21" ht="31.8" thickBot="1">
      <c r="A2262" s="785" t="s">
        <v>58</v>
      </c>
      <c r="B2262" s="786"/>
      <c r="C2262" s="787" t="s">
        <v>702</v>
      </c>
      <c r="D2262" s="787"/>
      <c r="E2262" s="787"/>
      <c r="F2262" s="787" t="str">
        <f>IF($E2262 = "", "", VLOOKUP($E2262,'[1]levels of intervention'!$A$1:$B$12,2,FALSE))</f>
        <v/>
      </c>
      <c r="G2262" s="789"/>
      <c r="H2262" s="789" t="s">
        <v>918</v>
      </c>
      <c r="I2262" s="789" t="s">
        <v>1331</v>
      </c>
      <c r="J2262" s="789"/>
      <c r="K2262" s="789">
        <v>1</v>
      </c>
      <c r="L2262" s="789">
        <v>1</v>
      </c>
      <c r="M2262" s="789">
        <v>1</v>
      </c>
      <c r="N2262" s="789"/>
      <c r="O2262" s="789">
        <v>1</v>
      </c>
      <c r="P2262" s="789">
        <v>273.57</v>
      </c>
      <c r="Q2262" s="789">
        <v>273.57</v>
      </c>
      <c r="R2262" s="789"/>
      <c r="S2262" s="790">
        <f t="shared" si="39"/>
        <v>1</v>
      </c>
      <c r="T2262" s="789"/>
      <c r="U2262" s="789" t="s">
        <v>3160</v>
      </c>
    </row>
    <row r="2263" spans="1:21" ht="109.8" thickBot="1">
      <c r="A2263" s="785" t="s">
        <v>58</v>
      </c>
      <c r="B2263" s="786"/>
      <c r="C2263" s="787" t="s">
        <v>702</v>
      </c>
      <c r="D2263" s="787"/>
      <c r="E2263" s="787"/>
      <c r="F2263" s="787" t="str">
        <f>IF($E2263 = "", "", VLOOKUP($E2263,'[1]levels of intervention'!$A$1:$B$12,2,FALSE))</f>
        <v/>
      </c>
      <c r="G2263" s="789"/>
      <c r="H2263" s="789" t="s">
        <v>919</v>
      </c>
      <c r="I2263" s="789" t="s">
        <v>1331</v>
      </c>
      <c r="J2263" s="789"/>
      <c r="K2263" s="789">
        <v>1</v>
      </c>
      <c r="L2263" s="789">
        <v>1</v>
      </c>
      <c r="M2263" s="789">
        <v>1</v>
      </c>
      <c r="N2263" s="789" t="s">
        <v>1687</v>
      </c>
      <c r="O2263" s="789">
        <v>1</v>
      </c>
      <c r="P2263" s="789">
        <v>1750</v>
      </c>
      <c r="Q2263" s="793">
        <v>1750</v>
      </c>
      <c r="R2263" s="789"/>
      <c r="S2263" s="790">
        <f t="shared" si="39"/>
        <v>1</v>
      </c>
      <c r="T2263" s="789"/>
      <c r="U2263" s="788" t="s">
        <v>1694</v>
      </c>
    </row>
    <row r="2264" spans="1:21" ht="18" thickBot="1">
      <c r="A2264" s="785" t="s">
        <v>58</v>
      </c>
      <c r="B2264" s="786"/>
      <c r="C2264" t="s">
        <v>55</v>
      </c>
      <c r="D2264" s="787" t="s">
        <v>3141</v>
      </c>
      <c r="E2264" s="787" t="s">
        <v>2171</v>
      </c>
      <c r="F2264" s="787" t="str">
        <f>IF($E2264 = "", "", VLOOKUP($E2264,'[1]levels of intervention'!$A$1:$B$12,2,FALSE))</f>
        <v>primary</v>
      </c>
      <c r="G2264" s="789"/>
      <c r="H2264" s="789" t="s">
        <v>1496</v>
      </c>
      <c r="I2264" s="789" t="s">
        <v>1358</v>
      </c>
      <c r="J2264" s="789"/>
      <c r="K2264" s="789" t="s">
        <v>2976</v>
      </c>
      <c r="L2264" s="789"/>
      <c r="M2264" s="789"/>
      <c r="N2264" s="789"/>
      <c r="O2264" s="789">
        <v>0</v>
      </c>
      <c r="P2264" s="789"/>
      <c r="Q2264" s="789">
        <v>0</v>
      </c>
      <c r="R2264" s="789"/>
      <c r="S2264" s="790">
        <f t="shared" si="39"/>
        <v>1</v>
      </c>
      <c r="T2264" s="789"/>
      <c r="U2264" s="789"/>
    </row>
    <row r="2265" spans="1:21" ht="18" thickBot="1">
      <c r="A2265" s="785" t="s">
        <v>58</v>
      </c>
      <c r="B2265" s="786"/>
      <c r="C2265" t="s">
        <v>55</v>
      </c>
      <c r="D2265" s="787"/>
      <c r="E2265" s="787" t="s">
        <v>2171</v>
      </c>
      <c r="F2265" s="787" t="str">
        <f>IF($E2265 = "", "", VLOOKUP($E2265,'[1]levels of intervention'!$A$1:$B$12,2,FALSE))</f>
        <v>primary</v>
      </c>
      <c r="G2265" s="789"/>
      <c r="H2265" s="789" t="s">
        <v>3162</v>
      </c>
      <c r="I2265" s="789" t="s">
        <v>1358</v>
      </c>
      <c r="J2265" s="789"/>
      <c r="K2265" s="789" t="s">
        <v>2976</v>
      </c>
      <c r="L2265" s="789"/>
      <c r="M2265" s="789"/>
      <c r="N2265" s="789"/>
      <c r="O2265" s="789">
        <v>0</v>
      </c>
      <c r="P2265" s="789"/>
      <c r="Q2265" s="789">
        <v>0</v>
      </c>
      <c r="R2265" s="789"/>
      <c r="S2265" s="790">
        <f t="shared" si="39"/>
        <v>1</v>
      </c>
      <c r="T2265" s="789"/>
      <c r="U2265" s="789"/>
    </row>
    <row r="2266" spans="1:21" ht="18" thickBot="1">
      <c r="A2266" s="785" t="s">
        <v>58</v>
      </c>
      <c r="B2266" s="786"/>
      <c r="C2266" t="s">
        <v>55</v>
      </c>
      <c r="D2266" s="787"/>
      <c r="E2266" s="787" t="s">
        <v>2171</v>
      </c>
      <c r="F2266" s="787" t="str">
        <f>IF($E2266 = "", "", VLOOKUP($E2266,'[1]levels of intervention'!$A$1:$B$12,2,FALSE))</f>
        <v>primary</v>
      </c>
      <c r="G2266" s="789"/>
      <c r="H2266" s="789" t="s">
        <v>2711</v>
      </c>
      <c r="I2266" s="789" t="s">
        <v>1358</v>
      </c>
      <c r="J2266" s="789"/>
      <c r="K2266" s="789" t="s">
        <v>2976</v>
      </c>
      <c r="L2266" s="789"/>
      <c r="M2266" s="789"/>
      <c r="N2266" s="789"/>
      <c r="O2266" s="789">
        <v>0</v>
      </c>
      <c r="P2266" s="789"/>
      <c r="Q2266" s="789">
        <v>0</v>
      </c>
      <c r="R2266" s="789"/>
      <c r="S2266" s="790">
        <f t="shared" si="39"/>
        <v>1</v>
      </c>
      <c r="T2266" s="789"/>
      <c r="U2266" s="789"/>
    </row>
    <row r="2267" spans="1:21" ht="16.2" thickBot="1">
      <c r="A2267" s="797" t="s">
        <v>58</v>
      </c>
      <c r="B2267" s="797"/>
      <c r="C2267" t="s">
        <v>55</v>
      </c>
      <c r="D2267" s="797"/>
      <c r="E2267" s="797" t="s">
        <v>2171</v>
      </c>
      <c r="F2267" s="787" t="str">
        <f>IF($E2267 = "", "", VLOOKUP($E2267,'[1]levels of intervention'!$A$1:$B$12,2,FALSE))</f>
        <v>primary</v>
      </c>
      <c r="G2267" s="797"/>
      <c r="H2267" s="797" t="s">
        <v>2367</v>
      </c>
      <c r="I2267" s="797" t="s">
        <v>1358</v>
      </c>
      <c r="J2267" s="797"/>
      <c r="K2267" s="797"/>
      <c r="L2267" s="797"/>
      <c r="M2267" s="797"/>
      <c r="N2267" s="797"/>
      <c r="O2267" s="797">
        <v>0</v>
      </c>
      <c r="P2267" s="797"/>
      <c r="Q2267" s="797">
        <v>0</v>
      </c>
      <c r="R2267" s="797"/>
      <c r="S2267" s="790">
        <f t="shared" si="39"/>
        <v>1</v>
      </c>
      <c r="T2267" s="797"/>
      <c r="U2267" s="797"/>
    </row>
    <row r="2268" spans="1:21" ht="16.2" thickBot="1">
      <c r="A2268" s="797" t="s">
        <v>58</v>
      </c>
      <c r="B2268" s="797"/>
      <c r="C2268" t="s">
        <v>55</v>
      </c>
      <c r="D2268" s="797"/>
      <c r="E2268" s="797" t="s">
        <v>2171</v>
      </c>
      <c r="F2268" s="787" t="str">
        <f>IF($E2268 = "", "", VLOOKUP($E2268,'[1]levels of intervention'!$A$1:$B$12,2,FALSE))</f>
        <v>primary</v>
      </c>
      <c r="G2268" s="797"/>
      <c r="H2268" s="797" t="s">
        <v>2888</v>
      </c>
      <c r="I2268" s="797" t="s">
        <v>1358</v>
      </c>
      <c r="J2268" s="797"/>
      <c r="K2268" s="797"/>
      <c r="L2268" s="797"/>
      <c r="M2268" s="797"/>
      <c r="N2268" s="797"/>
      <c r="O2268" s="797">
        <v>0</v>
      </c>
      <c r="P2268" s="797"/>
      <c r="Q2268" s="797">
        <v>0</v>
      </c>
      <c r="R2268" s="797"/>
      <c r="S2268" s="790">
        <f t="shared" si="39"/>
        <v>1</v>
      </c>
      <c r="T2268" s="797"/>
      <c r="U2268" s="797"/>
    </row>
    <row r="2269" spans="1:21" ht="31.8" thickBot="1">
      <c r="A2269" s="785" t="s">
        <v>58</v>
      </c>
      <c r="B2269" s="786"/>
      <c r="C2269" s="787" t="s">
        <v>707</v>
      </c>
      <c r="D2269" s="803" t="s">
        <v>3166</v>
      </c>
      <c r="E2269" s="787"/>
      <c r="F2269" s="787" t="str">
        <f>IF($E2269 = "", "", VLOOKUP($E2269,'[1]levels of intervention'!$A$1:$B$12,2,FALSE))</f>
        <v/>
      </c>
      <c r="G2269" s="789"/>
      <c r="H2269" s="789" t="s">
        <v>918</v>
      </c>
      <c r="I2269" s="789" t="s">
        <v>1331</v>
      </c>
      <c r="J2269" s="789"/>
      <c r="K2269" s="789">
        <v>1</v>
      </c>
      <c r="L2269" s="789">
        <v>1</v>
      </c>
      <c r="M2269" s="789">
        <v>1</v>
      </c>
      <c r="N2269" s="789"/>
      <c r="O2269" s="789">
        <v>4</v>
      </c>
      <c r="P2269" s="789">
        <v>273.57</v>
      </c>
      <c r="Q2269" s="793">
        <v>1094.28</v>
      </c>
      <c r="R2269" s="790">
        <v>1</v>
      </c>
      <c r="S2269" s="790">
        <f t="shared" si="39"/>
        <v>1</v>
      </c>
      <c r="T2269" s="789"/>
      <c r="U2269" s="789" t="s">
        <v>3160</v>
      </c>
    </row>
    <row r="2270" spans="1:21" ht="58.2" thickBot="1">
      <c r="A2270" s="785" t="s">
        <v>58</v>
      </c>
      <c r="B2270" s="786"/>
      <c r="C2270" s="787" t="s">
        <v>707</v>
      </c>
      <c r="D2270" s="787" t="s">
        <v>3166</v>
      </c>
      <c r="E2270" s="787" t="s">
        <v>1329</v>
      </c>
      <c r="F2270" s="787" t="str">
        <f>IF($E2270 = "", "", VLOOKUP($E2270,'[1]levels of intervention'!$A$1:$B$12,2,FALSE))</f>
        <v>all</v>
      </c>
      <c r="G2270" s="789"/>
      <c r="H2270" s="789" t="s">
        <v>927</v>
      </c>
      <c r="I2270" s="789" t="s">
        <v>1331</v>
      </c>
      <c r="J2270" s="789" t="s">
        <v>1338</v>
      </c>
      <c r="K2270" s="789">
        <v>1</v>
      </c>
      <c r="L2270" s="789">
        <v>1</v>
      </c>
      <c r="M2270" s="789">
        <v>4</v>
      </c>
      <c r="N2270" s="789" t="s">
        <v>1335</v>
      </c>
      <c r="O2270" s="789">
        <v>4</v>
      </c>
      <c r="P2270" s="789">
        <v>1800</v>
      </c>
      <c r="Q2270" s="793">
        <v>7200</v>
      </c>
      <c r="R2270" s="790">
        <v>1</v>
      </c>
      <c r="S2270" s="790">
        <f t="shared" si="39"/>
        <v>1</v>
      </c>
      <c r="T2270" s="789"/>
      <c r="U2270" s="794" t="s">
        <v>1340</v>
      </c>
    </row>
    <row r="2271" spans="1:21" ht="31.8" thickBot="1">
      <c r="A2271" s="785" t="s">
        <v>58</v>
      </c>
      <c r="B2271" s="786"/>
      <c r="C2271" s="787" t="s">
        <v>707</v>
      </c>
      <c r="D2271" s="787" t="s">
        <v>3166</v>
      </c>
      <c r="E2271" s="787"/>
      <c r="F2271" s="787" t="str">
        <f>IF($E2271 = "", "", VLOOKUP($E2271,'[1]levels of intervention'!$A$1:$B$12,2,FALSE))</f>
        <v/>
      </c>
      <c r="G2271" s="789"/>
      <c r="H2271" s="789" t="s">
        <v>928</v>
      </c>
      <c r="I2271" s="789" t="s">
        <v>1331</v>
      </c>
      <c r="J2271" s="789"/>
      <c r="K2271" s="789">
        <v>1</v>
      </c>
      <c r="L2271" s="789">
        <v>1</v>
      </c>
      <c r="M2271" s="789">
        <v>365</v>
      </c>
      <c r="N2271" s="789"/>
      <c r="O2271" s="789">
        <v>365</v>
      </c>
      <c r="P2271" s="789">
        <v>496</v>
      </c>
      <c r="Q2271" s="793">
        <v>181040</v>
      </c>
      <c r="R2271" s="790">
        <v>1</v>
      </c>
      <c r="S2271" s="790">
        <f t="shared" si="39"/>
        <v>1</v>
      </c>
      <c r="T2271" s="789"/>
      <c r="U2271" s="789"/>
    </row>
    <row r="2272" spans="1:21" ht="125.4" thickBot="1">
      <c r="A2272" s="785" t="s">
        <v>58</v>
      </c>
      <c r="B2272" s="786"/>
      <c r="C2272" s="803" t="s">
        <v>76</v>
      </c>
      <c r="D2272" s="803" t="s">
        <v>3167</v>
      </c>
      <c r="E2272" s="787"/>
      <c r="F2272" s="787" t="str">
        <f>IF($E2272 = "", "", VLOOKUP($E2272,'[1]levels of intervention'!$A$1:$B$12,2,FALSE))</f>
        <v/>
      </c>
      <c r="G2272" s="789"/>
      <c r="H2272" s="789" t="s">
        <v>929</v>
      </c>
      <c r="I2272" s="789" t="s">
        <v>1331</v>
      </c>
      <c r="J2272" s="789">
        <v>1</v>
      </c>
      <c r="K2272" s="789">
        <v>1</v>
      </c>
      <c r="L2272" s="789">
        <v>1</v>
      </c>
      <c r="M2272" s="789">
        <v>365</v>
      </c>
      <c r="N2272" s="789"/>
      <c r="O2272" s="789">
        <v>365</v>
      </c>
      <c r="P2272" s="789">
        <v>153.5155</v>
      </c>
      <c r="Q2272" s="793">
        <v>56033.16</v>
      </c>
      <c r="R2272" s="790">
        <v>1</v>
      </c>
      <c r="S2272" s="790">
        <f t="shared" si="39"/>
        <v>1</v>
      </c>
      <c r="T2272" s="789"/>
      <c r="U2272" s="789"/>
    </row>
    <row r="2273" spans="1:21" ht="58.2" thickBot="1">
      <c r="A2273" s="851" t="s">
        <v>3168</v>
      </c>
      <c r="B2273" t="s">
        <v>139</v>
      </c>
      <c r="C2273" s="816" t="s">
        <v>3169</v>
      </c>
      <c r="D2273" s="816" t="s">
        <v>3169</v>
      </c>
      <c r="E2273" t="s">
        <v>2171</v>
      </c>
      <c r="F2273" t="s">
        <v>2171</v>
      </c>
      <c r="H2273" s="852" t="s">
        <v>3170</v>
      </c>
      <c r="I2273" s="852" t="s">
        <v>1331</v>
      </c>
      <c r="J2273" t="s">
        <v>1332</v>
      </c>
      <c r="K2273" s="852">
        <v>1</v>
      </c>
      <c r="L2273" s="852">
        <v>1</v>
      </c>
      <c r="M2273" s="852">
        <v>365</v>
      </c>
      <c r="N2273" t="s">
        <v>2390</v>
      </c>
      <c r="O2273">
        <f>K2273*L2273*M2273</f>
        <v>365</v>
      </c>
      <c r="P2273" s="852">
        <v>97.2</v>
      </c>
      <c r="Q2273" s="853">
        <f>O2273*P2273</f>
        <v>35478</v>
      </c>
      <c r="R2273" s="854">
        <v>0.25</v>
      </c>
      <c r="S2273" s="855">
        <v>0.25</v>
      </c>
      <c r="T2273" s="856"/>
      <c r="U2273" s="857" t="s">
        <v>3171</v>
      </c>
    </row>
    <row r="2274" spans="1:21" ht="109.8" thickBot="1">
      <c r="A2274" s="851" t="s">
        <v>3168</v>
      </c>
      <c r="B2274" t="s">
        <v>139</v>
      </c>
      <c r="C2274" s="816" t="s">
        <v>3169</v>
      </c>
      <c r="D2274" s="816" t="s">
        <v>3169</v>
      </c>
      <c r="E2274" t="s">
        <v>2171</v>
      </c>
      <c r="F2274" t="s">
        <v>2171</v>
      </c>
      <c r="H2274" s="852" t="s">
        <v>1032</v>
      </c>
      <c r="I2274" s="852" t="s">
        <v>1331</v>
      </c>
      <c r="J2274" t="s">
        <v>1338</v>
      </c>
      <c r="K2274" s="852">
        <v>1</v>
      </c>
      <c r="L2274" s="852">
        <v>1</v>
      </c>
      <c r="M2274" s="852">
        <v>4</v>
      </c>
      <c r="N2274" t="s">
        <v>3172</v>
      </c>
      <c r="O2274">
        <f>K2274*L2274*M2274</f>
        <v>4</v>
      </c>
      <c r="P2274" s="852">
        <v>1750</v>
      </c>
      <c r="Q2274" s="853">
        <f t="shared" ref="Q2274:Q2275" si="40">O2274*P2274</f>
        <v>7000</v>
      </c>
      <c r="R2274" s="858">
        <v>1</v>
      </c>
      <c r="S2274" s="855">
        <v>1</v>
      </c>
      <c r="T2274" s="856"/>
      <c r="U2274" s="788" t="s">
        <v>1694</v>
      </c>
    </row>
    <row r="2275" spans="1:21" ht="94.2" thickBot="1">
      <c r="A2275" s="851" t="s">
        <v>3168</v>
      </c>
      <c r="B2275" t="s">
        <v>139</v>
      </c>
      <c r="C2275" s="816" t="s">
        <v>3169</v>
      </c>
      <c r="D2275" s="816" t="s">
        <v>3169</v>
      </c>
      <c r="E2275" t="s">
        <v>2171</v>
      </c>
      <c r="F2275" t="s">
        <v>2171</v>
      </c>
      <c r="H2275" s="857" t="s">
        <v>3173</v>
      </c>
      <c r="I2275" s="852" t="s">
        <v>1331</v>
      </c>
      <c r="J2275" s="859" t="s">
        <v>1338</v>
      </c>
      <c r="K2275" s="852">
        <v>1</v>
      </c>
      <c r="L2275" s="852">
        <v>1</v>
      </c>
      <c r="M2275" s="852">
        <v>4</v>
      </c>
      <c r="O2275">
        <f>K2275*L2275*M2275</f>
        <v>4</v>
      </c>
      <c r="P2275" s="852">
        <v>1100</v>
      </c>
      <c r="Q2275" s="853">
        <f t="shared" si="40"/>
        <v>4400</v>
      </c>
      <c r="R2275" s="858">
        <v>1</v>
      </c>
      <c r="S2275" s="855">
        <v>1</v>
      </c>
      <c r="T2275" s="856"/>
      <c r="U2275" s="788" t="s">
        <v>1552</v>
      </c>
    </row>
    <row r="2276" spans="1:21">
      <c r="T2276" s="856"/>
    </row>
    <row r="2277" spans="1:21">
      <c r="T2277" s="856"/>
    </row>
  </sheetData>
  <hyperlinks>
    <hyperlink ref="U5" r:id="rId1" xr:uid="{29BBCAAA-F8F5-3746-9A39-F7C8D2321BF8}"/>
    <hyperlink ref="U26" r:id="rId2" xr:uid="{B1AFBFAF-A417-854D-9AAF-96665B22BEBA}"/>
    <hyperlink ref="U37" r:id="rId3" xr:uid="{478B2767-9CC6-1C48-B3DD-296609ABD049}"/>
    <hyperlink ref="U45" r:id="rId4" xr:uid="{D316369B-2E9F-2644-9A38-1B96E6739B32}"/>
    <hyperlink ref="U568" r:id="rId5" xr:uid="{B3FC3341-A7B4-484B-9989-FE5935FFB34C}"/>
    <hyperlink ref="U569" r:id="rId6" xr:uid="{F78DA959-CD7B-8445-9D21-5C12DDF3D4DB}"/>
    <hyperlink ref="U571" r:id="rId7" xr:uid="{6F03D4C7-1175-944B-9F13-4AB322FDEA36}"/>
    <hyperlink ref="U574" r:id="rId8" xr:uid="{8ABA01F0-2BE7-674D-8362-ACA8BFFB4419}"/>
    <hyperlink ref="U579" r:id="rId9" xr:uid="{CAAA514D-77C1-3546-A42D-EDDE25507E73}"/>
    <hyperlink ref="U582" r:id="rId10" xr:uid="{B7DBF35F-48BA-C149-93E1-2518EB7F2405}"/>
    <hyperlink ref="U584" r:id="rId11" xr:uid="{4C24BF28-2B8F-804C-8C41-2B6E326619C1}"/>
    <hyperlink ref="U985" r:id="rId12" xr:uid="{9C74CD77-6D3D-C046-8B07-F6105BE83885}"/>
    <hyperlink ref="U1024" r:id="rId13" xr:uid="{017D7A84-A5B5-FB44-B7F0-F758C5C8D3BF}"/>
    <hyperlink ref="U1970" r:id="rId14" xr:uid="{2F62DA3F-D94A-8547-9628-FBA19C982EAE}"/>
    <hyperlink ref="U1971" r:id="rId15" xr:uid="{D513F47B-90B4-F948-B2FB-FE343F3291E7}"/>
    <hyperlink ref="U1974" r:id="rId16" xr:uid="{F6BF610D-71AC-244D-B043-E012E4E36BE5}"/>
    <hyperlink ref="U1975" r:id="rId17" xr:uid="{8AD559E4-E201-3E4B-BF42-FEF5E7F10971}"/>
    <hyperlink ref="U1990" r:id="rId18" xr:uid="{7C66553A-22EE-7F41-8334-3888D289FF01}"/>
    <hyperlink ref="U1991" r:id="rId19" xr:uid="{EA766053-C04E-4441-914D-A56EA8C88B0F}"/>
    <hyperlink ref="U1992" r:id="rId20" xr:uid="{7C3062EA-88AE-5841-B0C3-BAD5FC63AB54}"/>
    <hyperlink ref="U1999" r:id="rId21" xr:uid="{488F5C5F-7695-E449-AD90-F925241F2D04}"/>
    <hyperlink ref="U2149" r:id="rId22" xr:uid="{DAD3CB26-5E35-FB4E-80AC-D5974928256E}"/>
    <hyperlink ref="T2154" r:id="rId23" xr:uid="{1A3C9109-9147-E047-BD02-AF6C29FBFE5F}"/>
    <hyperlink ref="T2155" r:id="rId24" xr:uid="{A026FAD9-205C-AD4A-BA19-145E16926619}"/>
    <hyperlink ref="T2156" r:id="rId25" xr:uid="{3E74BB21-EF58-4C44-B87B-C12FB9EA71A5}"/>
    <hyperlink ref="T2157" r:id="rId26" xr:uid="{5E2FF7C2-6A2B-294A-9B3D-E85BEFBE7B40}"/>
    <hyperlink ref="T2158" r:id="rId27" xr:uid="{A7E272AB-C009-2A46-A0E9-1A7AA18B7DA1}"/>
    <hyperlink ref="T2159" r:id="rId28" xr:uid="{A76CCC23-70A0-0F42-80CA-472CB9D3E83B}"/>
    <hyperlink ref="T2162" r:id="rId29" xr:uid="{3CAF1C94-4CA5-3A4E-A50F-A9259373D9D5}"/>
    <hyperlink ref="T2163" r:id="rId30" xr:uid="{0551F9B7-0299-0A4B-B9B3-97EF086DCE4A}"/>
    <hyperlink ref="U2245" r:id="rId31" xr:uid="{C5DFD70C-7FF5-D84A-837E-C4FDD1481449}"/>
    <hyperlink ref="U2257" r:id="rId32" xr:uid="{3C15A772-29EE-9F45-8B92-9ED82A3611FE}"/>
    <hyperlink ref="U2270" r:id="rId33" xr:uid="{66A383F7-144F-3E4D-B463-2969DA067E00}"/>
  </hyperlinks>
  <pageMargins left="0.7" right="0.7" top="0.75" bottom="0.75" header="0.3" footer="0.3"/>
  <pageSetup paperSize="9" orientation="portrait" r:id="rId3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2D40-A070-514E-85D6-51C38BE4368A}">
  <sheetPr>
    <tabColor rgb="FFFF9933"/>
  </sheetPr>
  <dimension ref="A1"/>
  <sheetViews>
    <sheetView workbookViewId="0">
      <selection activeCell="L32" sqref="L32"/>
    </sheetView>
  </sheetViews>
  <sheetFormatPr defaultColWidth="11.4414062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 2022</vt:lpstr>
      <vt:lpstr>Summary RR HBP 2022-2030</vt:lpstr>
      <vt:lpstr>Results--&gt;</vt:lpstr>
      <vt:lpstr>Costing HBP 2022-2030</vt:lpstr>
      <vt:lpstr>Intervention costing--&gt;</vt:lpstr>
      <vt:lpstr>final cost by internvention</vt:lpstr>
      <vt:lpstr>pivot intervention</vt:lpstr>
      <vt:lpstr>raw data entry</vt:lpstr>
      <vt:lpstr>Annex--&gt;</vt:lpstr>
      <vt:lpstr>HBP targets simple</vt:lpstr>
      <vt:lpstr>In Budget Mar 15</vt:lpstr>
      <vt:lpstr>Old HBP 2021-2030</vt:lpstr>
      <vt:lpstr>HBP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 Connolly</dc:creator>
  <cp:lastModifiedBy>Lalit Sharma</cp:lastModifiedBy>
  <dcterms:created xsi:type="dcterms:W3CDTF">2022-02-17T18:07:22Z</dcterms:created>
  <dcterms:modified xsi:type="dcterms:W3CDTF">2022-12-24T10:59:38Z</dcterms:modified>
</cp:coreProperties>
</file>